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3492622\Documents\PhD Project\Manufacture\Alloy Casting\"/>
    </mc:Choice>
  </mc:AlternateContent>
  <bookViews>
    <workbookView xWindow="0" yWindow="0" windowWidth="14370" windowHeight="10410" firstSheet="2" activeTab="3"/>
  </bookViews>
  <sheets>
    <sheet name="At% to Wt%" sheetId="1" state="hidden" r:id="rId1"/>
    <sheet name="Wt% to At%" sheetId="2" state="hidden" r:id="rId2"/>
    <sheet name="Elements Data" sheetId="4" r:id="rId3"/>
    <sheet name="Charge 08" sheetId="13" r:id="rId4"/>
    <sheet name="A" sheetId="14" r:id="rId5"/>
    <sheet name="B" sheetId="15" r:id="rId6"/>
    <sheet name="C" sheetId="16" r:id="rId7"/>
    <sheet name="D" sheetId="17" r:id="rId8"/>
    <sheet name="E" sheetId="18" r:id="rId9"/>
  </sheets>
  <definedNames>
    <definedName name="_xlnm._FilterDatabase" localSheetId="4" hidden="1">A!$A$1:$C$1</definedName>
    <definedName name="_xlnm._FilterDatabase" localSheetId="5" hidden="1">B!$A$1:$C$1</definedName>
    <definedName name="_xlnm._FilterDatabase" localSheetId="6" hidden="1">'C'!$A$1:$C$1</definedName>
    <definedName name="_xlnm._FilterDatabase" localSheetId="3" hidden="1">'Charge 08'!#REF!</definedName>
    <definedName name="_xlnm._FilterDatabase" localSheetId="7" hidden="1">D!$A$1:$C$1</definedName>
    <definedName name="_xlnm._FilterDatabase" localSheetId="8" hidden="1">E!$A$1:$C$1</definedName>
    <definedName name="_xlnm._FilterDatabase" localSheetId="2" hidden="1">'Elements Data'!$A$1:$I$48</definedName>
    <definedName name="solver_adj" localSheetId="4" hidden="1">A!$B$2:$B$51</definedName>
    <definedName name="solver_adj" localSheetId="5" hidden="1">B!$B$2:$B$51</definedName>
    <definedName name="solver_adj" localSheetId="6" hidden="1">'C'!$B$2:$B$51</definedName>
    <definedName name="solver_adj" localSheetId="7" hidden="1">D!$B$2:$B$51</definedName>
    <definedName name="solver_adj" localSheetId="8" hidden="1">E!$B$2:$B$51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4" hidden="1">A!$B$2:$B$51</definedName>
    <definedName name="solver_lhs1" localSheetId="5" hidden="1">B!$B$2:$B$51</definedName>
    <definedName name="solver_lhs1" localSheetId="6" hidden="1">'C'!$B$2:$B$51</definedName>
    <definedName name="solver_lhs1" localSheetId="7" hidden="1">D!$B$2:$B$51</definedName>
    <definedName name="solver_lhs1" localSheetId="8" hidden="1">E!$B$2:$B$51</definedName>
    <definedName name="solver_lhs2" localSheetId="4" hidden="1">A!$B$2:$B$51</definedName>
    <definedName name="solver_lhs2" localSheetId="5" hidden="1">B!$B$2:$B$51</definedName>
    <definedName name="solver_lhs2" localSheetId="6" hidden="1">'C'!$B$2:$B$51</definedName>
    <definedName name="solver_lhs2" localSheetId="7" hidden="1">D!$B$2:$B$51</definedName>
    <definedName name="solver_lhs2" localSheetId="8" hidden="1">E!$B$2:$B$51</definedName>
    <definedName name="solver_lhs3" localSheetId="4" hidden="1">A!$B$2:$B$51</definedName>
    <definedName name="solver_lhs3" localSheetId="5" hidden="1">B!$B$2:$B$51</definedName>
    <definedName name="solver_lhs3" localSheetId="6" hidden="1">'C'!$B$2:$B$51</definedName>
    <definedName name="solver_lhs3" localSheetId="7" hidden="1">D!$B$2:$B$51</definedName>
    <definedName name="solver_lhs3" localSheetId="8" hidden="1">E!$B$2:$B$51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eg" localSheetId="8" hidden="1">2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um" localSheetId="8" hidden="1">3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4" hidden="1">A!$F$4</definedName>
    <definedName name="solver_opt" localSheetId="5" hidden="1">B!$F$4</definedName>
    <definedName name="solver_opt" localSheetId="6" hidden="1">'C'!$F$4</definedName>
    <definedName name="solver_opt" localSheetId="7" hidden="1">D!$F$4</definedName>
    <definedName name="solver_opt" localSheetId="8" hidden="1">E!$F$4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pre" localSheetId="8" hidden="1">0.001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2" localSheetId="8" hidden="1">4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el3" localSheetId="8" hidden="1">3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1" localSheetId="8" hidden="1">1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2" localSheetId="8" hidden="1">integer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hs3" localSheetId="8" hidden="1">0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typ" localSheetId="8" hidden="1">3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3" l="1"/>
  <c r="I3" i="13" s="1"/>
  <c r="Q9" i="13"/>
  <c r="C4" i="18" l="1"/>
  <c r="C6" i="18"/>
  <c r="C8" i="18"/>
  <c r="C10" i="18"/>
  <c r="C12" i="18"/>
  <c r="C14" i="18"/>
  <c r="C16" i="18"/>
  <c r="C18" i="18"/>
  <c r="C20" i="18"/>
  <c r="C22" i="18"/>
  <c r="C24" i="18"/>
  <c r="C26" i="18"/>
  <c r="C28" i="18"/>
  <c r="C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7" i="18"/>
  <c r="C25" i="18"/>
  <c r="C23" i="18"/>
  <c r="C21" i="18"/>
  <c r="C19" i="18"/>
  <c r="C17" i="18"/>
  <c r="C15" i="18"/>
  <c r="C13" i="18"/>
  <c r="C11" i="18"/>
  <c r="C9" i="18"/>
  <c r="C7" i="18"/>
  <c r="C5" i="18"/>
  <c r="C3" i="18"/>
  <c r="D2" i="18" l="1"/>
  <c r="F3" i="18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3" i="17"/>
  <c r="N15" i="13" s="1"/>
  <c r="C4" i="17"/>
  <c r="N16" i="13" s="1"/>
  <c r="C5" i="17"/>
  <c r="N17" i="13" s="1"/>
  <c r="C6" i="17"/>
  <c r="N18" i="13" s="1"/>
  <c r="C7" i="17"/>
  <c r="N19" i="13" s="1"/>
  <c r="C8" i="17"/>
  <c r="N20" i="13" s="1"/>
  <c r="C9" i="17"/>
  <c r="N21" i="13" s="1"/>
  <c r="C10" i="17"/>
  <c r="N22" i="13" s="1"/>
  <c r="C11" i="17"/>
  <c r="N23" i="13" s="1"/>
  <c r="C12" i="17"/>
  <c r="N24" i="13" s="1"/>
  <c r="C13" i="17"/>
  <c r="N25" i="13" s="1"/>
  <c r="C14" i="17"/>
  <c r="N26" i="13" s="1"/>
  <c r="C15" i="17"/>
  <c r="N27" i="13" s="1"/>
  <c r="C16" i="17"/>
  <c r="N28" i="13" s="1"/>
  <c r="C17" i="17"/>
  <c r="C18" i="17"/>
  <c r="C19" i="17"/>
  <c r="C20" i="17"/>
  <c r="C21" i="17"/>
  <c r="C22" i="17"/>
  <c r="C23" i="17"/>
  <c r="C24" i="17"/>
  <c r="C25" i="17"/>
  <c r="C2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20" i="16"/>
  <c r="C19" i="16"/>
  <c r="C18" i="16"/>
  <c r="C17" i="16"/>
  <c r="C16" i="16"/>
  <c r="C15" i="16"/>
  <c r="C14" i="16"/>
  <c r="C13" i="16"/>
  <c r="C12" i="16"/>
  <c r="C10" i="16"/>
  <c r="C9" i="16"/>
  <c r="C8" i="16"/>
  <c r="C7" i="16"/>
  <c r="C6" i="16"/>
  <c r="C5" i="16"/>
  <c r="C4" i="16"/>
  <c r="C3" i="16"/>
  <c r="C21" i="16"/>
  <c r="C23" i="16"/>
  <c r="C22" i="16"/>
  <c r="C24" i="16"/>
  <c r="C2" i="16"/>
  <c r="C11" i="16"/>
  <c r="C28" i="16"/>
  <c r="C26" i="16"/>
  <c r="C27" i="16"/>
  <c r="C25" i="16"/>
  <c r="C4" i="15"/>
  <c r="C28" i="15"/>
  <c r="C2" i="15"/>
  <c r="C20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7" i="15"/>
  <c r="C16" i="15"/>
  <c r="C32" i="15"/>
  <c r="C7" i="15"/>
  <c r="C31" i="15"/>
  <c r="C6" i="15"/>
  <c r="C5" i="15"/>
  <c r="C29" i="15"/>
  <c r="C3" i="15"/>
  <c r="C27" i="15"/>
  <c r="C26" i="15"/>
  <c r="C25" i="15"/>
  <c r="C24" i="15"/>
  <c r="C23" i="15"/>
  <c r="C22" i="15"/>
  <c r="C21" i="15"/>
  <c r="C19" i="15"/>
  <c r="C18" i="15"/>
  <c r="C15" i="15"/>
  <c r="C14" i="15"/>
  <c r="C13" i="15"/>
  <c r="C12" i="15"/>
  <c r="C11" i="15"/>
  <c r="C10" i="15"/>
  <c r="C9" i="15"/>
  <c r="C8" i="15"/>
  <c r="C30" i="15"/>
  <c r="C23" i="14"/>
  <c r="C24" i="14"/>
  <c r="C18" i="14"/>
  <c r="C5" i="14"/>
  <c r="C20" i="14"/>
  <c r="C10" i="14"/>
  <c r="C3" i="14"/>
  <c r="C25" i="14"/>
  <c r="C22" i="14"/>
  <c r="C2" i="14"/>
  <c r="C4" i="14"/>
  <c r="C14" i="14"/>
  <c r="C19" i="14"/>
  <c r="C7" i="14"/>
  <c r="C21" i="14"/>
  <c r="C12" i="14"/>
  <c r="C17" i="14"/>
  <c r="C15" i="14"/>
  <c r="C9" i="14"/>
  <c r="C8" i="14"/>
  <c r="C13" i="14"/>
  <c r="C16" i="14"/>
  <c r="C6" i="14"/>
  <c r="C11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14" i="13" l="1"/>
  <c r="K14" i="13"/>
  <c r="D2" i="15"/>
  <c r="F3" i="15"/>
  <c r="N29" i="13" l="1"/>
  <c r="K24" i="13"/>
  <c r="K25" i="13"/>
  <c r="K26" i="13"/>
  <c r="K27" i="13"/>
  <c r="K28" i="13"/>
  <c r="H24" i="13"/>
  <c r="H25" i="13"/>
  <c r="H26" i="13"/>
  <c r="H27" i="13"/>
  <c r="H28" i="13"/>
  <c r="B23" i="13"/>
  <c r="B24" i="13"/>
  <c r="B25" i="13"/>
  <c r="B26" i="13"/>
  <c r="B27" i="13"/>
  <c r="B28" i="13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E28" i="13"/>
  <c r="E27" i="13"/>
  <c r="E26" i="13"/>
  <c r="E24" i="13"/>
  <c r="M12" i="13"/>
  <c r="J12" i="13"/>
  <c r="I8" i="13"/>
  <c r="I7" i="13"/>
  <c r="C7" i="13"/>
  <c r="C8" i="13"/>
  <c r="U6" i="13"/>
  <c r="V6" i="13"/>
  <c r="W6" i="13"/>
  <c r="X6" i="13"/>
  <c r="Y6" i="13"/>
  <c r="Z6" i="13"/>
  <c r="U7" i="13"/>
  <c r="V7" i="13"/>
  <c r="W7" i="13"/>
  <c r="X7" i="13"/>
  <c r="Y7" i="13"/>
  <c r="Z7" i="13"/>
  <c r="U8" i="13"/>
  <c r="V8" i="13"/>
  <c r="W8" i="13"/>
  <c r="X8" i="13"/>
  <c r="Y8" i="13"/>
  <c r="Z8" i="13"/>
  <c r="S5" i="13"/>
  <c r="T5" i="13"/>
  <c r="U5" i="13"/>
  <c r="V5" i="13"/>
  <c r="W5" i="13"/>
  <c r="X5" i="13"/>
  <c r="Y5" i="13"/>
  <c r="Z5" i="13"/>
  <c r="S6" i="13"/>
  <c r="T6" i="13"/>
  <c r="S7" i="13"/>
  <c r="T7" i="13"/>
  <c r="D7" i="13" s="1"/>
  <c r="S8" i="13"/>
  <c r="T8" i="13"/>
  <c r="D8" i="13" s="1"/>
  <c r="Z4" i="13"/>
  <c r="Y4" i="13"/>
  <c r="X4" i="13"/>
  <c r="W4" i="13"/>
  <c r="V4" i="13"/>
  <c r="U4" i="13"/>
  <c r="T4" i="13"/>
  <c r="D4" i="13" s="1"/>
  <c r="S4" i="13"/>
  <c r="A8" i="13"/>
  <c r="A7" i="13"/>
  <c r="B15" i="13"/>
  <c r="B20" i="13"/>
  <c r="B22" i="13"/>
  <c r="B16" i="13"/>
  <c r="B14" i="13"/>
  <c r="H15" i="13" l="1"/>
  <c r="H23" i="13"/>
  <c r="E22" i="13"/>
  <c r="E23" i="13"/>
  <c r="E15" i="13"/>
  <c r="E19" i="13"/>
  <c r="E16" i="13"/>
  <c r="E20" i="13"/>
  <c r="E17" i="13"/>
  <c r="E21" i="13"/>
  <c r="E18" i="13"/>
  <c r="B21" i="13"/>
  <c r="B19" i="13"/>
  <c r="B18" i="13"/>
  <c r="B17" i="13"/>
  <c r="D2" i="17"/>
  <c r="K29" i="13"/>
  <c r="F3" i="16"/>
  <c r="H14" i="13"/>
  <c r="D2" i="16"/>
  <c r="H16" i="13"/>
  <c r="E14" i="13"/>
  <c r="F3" i="17"/>
  <c r="D2" i="14"/>
  <c r="F3" i="14"/>
  <c r="B29" i="13" l="1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E7" i="13" l="1"/>
  <c r="C9" i="13"/>
  <c r="K6" i="13"/>
  <c r="K4" i="13"/>
  <c r="K5" i="13"/>
  <c r="K9" i="13" l="1"/>
  <c r="E5" i="13"/>
  <c r="F5" i="13" s="1"/>
  <c r="E4" i="13"/>
  <c r="E8" i="13"/>
  <c r="F8" i="13" s="1"/>
  <c r="F2" i="18" s="1"/>
  <c r="F4" i="18" s="1"/>
  <c r="E6" i="13"/>
  <c r="F6" i="13" s="1"/>
  <c r="H30" i="13" s="1"/>
  <c r="F7" i="13"/>
  <c r="K30" i="13" s="1"/>
  <c r="L4" i="13" l="1"/>
  <c r="M4" i="13" s="1"/>
  <c r="E30" i="13"/>
  <c r="F2" i="15"/>
  <c r="F4" i="15" s="1"/>
  <c r="G7" i="13"/>
  <c r="F2" i="17"/>
  <c r="F4" i="17" s="1"/>
  <c r="G5" i="13"/>
  <c r="G6" i="13"/>
  <c r="F2" i="16"/>
  <c r="F4" i="16" s="1"/>
  <c r="L6" i="13"/>
  <c r="M6" i="13" s="1"/>
  <c r="L8" i="13"/>
  <c r="M8" i="13" s="1"/>
  <c r="L7" i="13"/>
  <c r="M7" i="13" s="1"/>
  <c r="L5" i="13"/>
  <c r="M5" i="13" s="1"/>
  <c r="T9" i="13"/>
  <c r="U9" i="13"/>
  <c r="E9" i="13"/>
  <c r="N30" i="13"/>
  <c r="F4" i="13"/>
  <c r="B30" i="13" l="1"/>
  <c r="F2" i="14"/>
  <c r="F4" i="14" s="1"/>
  <c r="G8" i="13"/>
  <c r="L9" i="13"/>
  <c r="M9" i="13"/>
  <c r="N4" i="13" s="1"/>
  <c r="G4" i="13"/>
  <c r="G9" i="13" l="1"/>
  <c r="N5" i="13"/>
  <c r="N6" i="13"/>
  <c r="N7" i="13"/>
  <c r="N8" i="13"/>
  <c r="D48" i="1"/>
  <c r="D49" i="1"/>
  <c r="D47" i="1"/>
  <c r="B49" i="1"/>
  <c r="C49" i="1"/>
  <c r="C47" i="1"/>
  <c r="C43" i="1"/>
  <c r="C42" i="1"/>
  <c r="C40" i="1"/>
  <c r="C41" i="1"/>
  <c r="C39" i="1"/>
  <c r="B42" i="1"/>
  <c r="B43" i="1"/>
  <c r="N9" i="13" l="1"/>
  <c r="D9" i="2"/>
  <c r="B36" i="1" l="1"/>
  <c r="B35" i="1"/>
  <c r="C36" i="1" l="1"/>
  <c r="C35" i="1"/>
  <c r="C33" i="1"/>
  <c r="C34" i="1"/>
  <c r="C32" i="1"/>
  <c r="A30" i="1" l="1"/>
  <c r="A14" i="1" l="1"/>
  <c r="A8" i="1"/>
  <c r="H17" i="1"/>
  <c r="H16" i="1"/>
  <c r="H15" i="1"/>
  <c r="G17" i="1"/>
  <c r="G16" i="1"/>
  <c r="G15" i="1"/>
  <c r="H18" i="1" l="1"/>
  <c r="D17" i="2"/>
  <c r="D16" i="2"/>
  <c r="D15" i="2"/>
  <c r="D10" i="2"/>
  <c r="D11" i="2"/>
  <c r="A23" i="2"/>
  <c r="A24" i="2" s="1"/>
  <c r="C18" i="2"/>
  <c r="C12" i="2"/>
  <c r="D18" i="2" l="1"/>
  <c r="E15" i="2" s="1"/>
  <c r="D12" i="2"/>
  <c r="E9" i="2" s="1"/>
  <c r="A22" i="1"/>
  <c r="A23" i="1" l="1"/>
  <c r="A25" i="1"/>
  <c r="E16" i="2"/>
  <c r="E17" i="2"/>
  <c r="E10" i="2"/>
  <c r="E11" i="2"/>
  <c r="D17" i="1"/>
  <c r="D16" i="1"/>
  <c r="D15" i="1"/>
  <c r="D11" i="1"/>
  <c r="D10" i="1"/>
  <c r="D9" i="1"/>
  <c r="C18" i="1"/>
  <c r="C12" i="1"/>
  <c r="E18" i="2" l="1"/>
  <c r="E12" i="2"/>
  <c r="D12" i="1"/>
  <c r="E9" i="1" s="1"/>
  <c r="G9" i="1" s="1"/>
  <c r="H9" i="1" s="1"/>
  <c r="E16" i="1"/>
  <c r="E17" i="1"/>
  <c r="D18" i="1"/>
  <c r="E15" i="1" s="1"/>
  <c r="E10" i="1"/>
  <c r="G10" i="1" s="1"/>
  <c r="H10" i="1" s="1"/>
  <c r="E11" i="1" l="1"/>
  <c r="E18" i="1"/>
  <c r="E12" i="1" l="1"/>
  <c r="G11" i="1"/>
  <c r="H11" i="1" l="1"/>
  <c r="H12" i="1" s="1"/>
</calcChain>
</file>

<file path=xl/sharedStrings.xml><?xml version="1.0" encoding="utf-8"?>
<sst xmlns="http://schemas.openxmlformats.org/spreadsheetml/2006/main" count="430" uniqueCount="201">
  <si>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</si>
  <si>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</si>
  <si>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</si>
  <si>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</si>
  <si>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</si>
  <si>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</si>
  <si>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</si>
  <si>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</si>
  <si>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</si>
  <si>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</si>
  <si>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</si>
  <si>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</si>
  <si>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</si>
  <si>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</si>
  <si>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</si>
  <si>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</si>
  <si>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Mg65Zn30Ca5</t>
  </si>
  <si>
    <t>Mg65Ca25Y10</t>
  </si>
  <si>
    <t>3+</t>
  </si>
  <si>
    <t xml:space="preserve">at% </t>
  </si>
  <si>
    <t>Total</t>
  </si>
  <si>
    <t>wt%</t>
  </si>
  <si>
    <t>at% * AW</t>
  </si>
  <si>
    <t>Deposition Rate</t>
  </si>
  <si>
    <t>nm/s</t>
  </si>
  <si>
    <t>nm/min</t>
  </si>
  <si>
    <t>Source</t>
  </si>
  <si>
    <t>UltraStable Metallic Glasses</t>
  </si>
  <si>
    <t>um/hr</t>
  </si>
  <si>
    <t>at%</t>
  </si>
  <si>
    <t>wt1% * AW2*AW3</t>
  </si>
  <si>
    <t xml:space="preserve">wt% </t>
  </si>
  <si>
    <t>Convert Wt% to At% !!!</t>
  </si>
  <si>
    <t>Convert At% to Wt%!!!</t>
  </si>
  <si>
    <t>Charge should be 40 or 60cc max</t>
  </si>
  <si>
    <t>Mass [g]</t>
  </si>
  <si>
    <t>Charge [cc]</t>
  </si>
  <si>
    <t>nm/5 min</t>
  </si>
  <si>
    <t>Rate</t>
  </si>
  <si>
    <t>1.4 nm/s</t>
  </si>
  <si>
    <t>3.3 nm/s</t>
  </si>
  <si>
    <t>Jake Coa 2013 Thesis</t>
  </si>
  <si>
    <t>SMG Alloy Substraite Temp</t>
  </si>
  <si>
    <t>Tm</t>
  </si>
  <si>
    <t>Tg</t>
  </si>
  <si>
    <t>Tx</t>
  </si>
  <si>
    <t>C</t>
  </si>
  <si>
    <t>0.7 Tg</t>
  </si>
  <si>
    <t>0.8 Tg</t>
  </si>
  <si>
    <t>K</t>
  </si>
  <si>
    <t xml:space="preserve">If it is calculated in C, expect substraite Temp should be 100C to form SMG </t>
  </si>
  <si>
    <t>If 0.7 is calculated in K, that means you get SMG at room temp!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</si>
  <si>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</si>
  <si>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</si>
  <si>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</si>
  <si>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</si>
  <si>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</si>
  <si>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</si>
  <si>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</si>
  <si>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</si>
  <si>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</si>
  <si>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</si>
  <si>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</si>
  <si>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</si>
  <si>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</si>
  <si>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</si>
  <si>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</si>
  <si>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</si>
  <si>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</si>
  <si>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</si>
  <si>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</si>
  <si>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</si>
  <si>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</si>
  <si>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</si>
  <si>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</si>
  <si>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</si>
  <si>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</si>
  <si>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</si>
  <si>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</si>
  <si>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</si>
  <si>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</si>
  <si>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</si>
  <si>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</si>
  <si>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</si>
  <si>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</si>
  <si>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</si>
  <si>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</si>
  <si>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</si>
  <si>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</si>
  <si>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</si>
  <si>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</si>
  <si>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</si>
  <si>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</si>
  <si>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</si>
  <si>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</si>
  <si>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</si>
  <si>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</si>
  <si>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</si>
  <si>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</si>
  <si>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</si>
  <si>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</si>
  <si>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</si>
  <si>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</si>
  <si>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</si>
  <si>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</si>
  <si>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</si>
  <si>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</si>
  <si>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</si>
  <si>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</si>
  <si>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</si>
  <si>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</si>
  <si>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</si>
  <si>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</si>
  <si>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</si>
  <si>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</si>
  <si>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</si>
  <si>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</si>
  <si>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</si>
  <si>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</si>
  <si>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</si>
  <si>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</si>
  <si>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</si>
  <si>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</si>
  <si>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</si>
  <si>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</si>
  <si>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</si>
  <si>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</si>
  <si>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</si>
  <si>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</si>
  <si>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Room Temp Sputtering</t>
  </si>
  <si>
    <t>Tsub</t>
  </si>
  <si>
    <t>Plamsa</t>
  </si>
  <si>
    <t>Peak Tsub</t>
  </si>
  <si>
    <t>% Tg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</si>
  <si>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</si>
  <si>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</si>
  <si>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</si>
  <si>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</si>
  <si>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</si>
  <si>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</si>
  <si>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</si>
  <si>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</si>
  <si>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Charge Number 08</t>
  </si>
  <si>
    <t>wt% / AW</t>
  </si>
  <si>
    <t>Weight Check (Wt% to At%)</t>
  </si>
  <si>
    <t>D</t>
  </si>
  <si>
    <t>E</t>
  </si>
  <si>
    <t>A</t>
  </si>
  <si>
    <t>–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</si>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</sst>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36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4" borderId="4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2" borderId="0" xfId="0" applyFill="1" applyBorder="1"/>
    <xf numFmtId="0" fontId="2" fillId="4" borderId="6" xfId="0" applyFont="1" applyFill="1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2" xfId="0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4" fillId="0" borderId="0" xfId="0" applyFont="1"/>
    <xf numFmtId="0" fontId="3" fillId="5" borderId="2" xfId="0" applyFont="1" applyFill="1" applyBorder="1"/>
    <xf numFmtId="0" fontId="2" fillId="5" borderId="4" xfId="0" applyFont="1" applyFill="1" applyBorder="1"/>
    <xf numFmtId="0" fontId="0" fillId="5" borderId="6" xfId="0" applyFill="1" applyBorder="1"/>
    <xf numFmtId="0" fontId="0" fillId="0" borderId="1" xfId="0" applyFill="1" applyBorder="1"/>
    <xf numFmtId="10" fontId="0" fillId="0" borderId="2" xfId="1" applyNumberFormat="1" applyFont="1" applyFill="1" applyBorder="1"/>
    <xf numFmtId="10" fontId="0" fillId="0" borderId="3" xfId="1" applyNumberFormat="1" applyFont="1" applyFill="1" applyBorder="1"/>
    <xf numFmtId="0" fontId="0" fillId="0" borderId="4" xfId="0" applyFill="1" applyBorder="1"/>
    <xf numFmtId="10" fontId="0" fillId="0" borderId="0" xfId="1" applyNumberFormat="1" applyFont="1" applyFill="1" applyBorder="1"/>
    <xf numFmtId="10" fontId="0" fillId="0" borderId="5" xfId="1" applyNumberFormat="1" applyFont="1" applyFill="1" applyBorder="1"/>
    <xf numFmtId="0" fontId="0" fillId="0" borderId="9" xfId="0" applyFill="1" applyBorder="1"/>
    <xf numFmtId="10" fontId="0" fillId="0" borderId="10" xfId="1" applyNumberFormat="1" applyFont="1" applyFill="1" applyBorder="1"/>
    <xf numFmtId="0" fontId="0" fillId="0" borderId="10" xfId="0" applyFill="1" applyBorder="1"/>
    <xf numFmtId="10" fontId="0" fillId="0" borderId="11" xfId="1" applyNumberFormat="1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2" fillId="3" borderId="4" xfId="0" applyFont="1" applyFill="1" applyBorder="1"/>
    <xf numFmtId="0" fontId="0" fillId="3" borderId="6" xfId="0" applyFill="1" applyBorder="1"/>
    <xf numFmtId="9" fontId="0" fillId="0" borderId="2" xfId="1" applyFont="1" applyFill="1" applyBorder="1"/>
    <xf numFmtId="9" fontId="0" fillId="0" borderId="0" xfId="1" applyFont="1" applyFill="1" applyBorder="1"/>
    <xf numFmtId="9" fontId="0" fillId="0" borderId="10" xfId="1" applyFont="1" applyFill="1" applyBorder="1"/>
    <xf numFmtId="2" fontId="0" fillId="0" borderId="10" xfId="1" applyNumberFormat="1" applyFont="1" applyFill="1" applyBorder="1"/>
    <xf numFmtId="9" fontId="0" fillId="0" borderId="11" xfId="1" applyFont="1" applyFill="1" applyBorder="1"/>
    <xf numFmtId="0" fontId="3" fillId="0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/>
    <xf numFmtId="0" fontId="2" fillId="6" borderId="6" xfId="0" applyFont="1" applyFill="1" applyBorder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/>
    <xf numFmtId="0" fontId="0" fillId="7" borderId="6" xfId="0" applyFill="1" applyBorder="1"/>
    <xf numFmtId="0" fontId="3" fillId="5" borderId="1" xfId="0" quotePrefix="1" applyFont="1" applyFill="1" applyBorder="1"/>
    <xf numFmtId="10" fontId="0" fillId="8" borderId="2" xfId="1" applyNumberFormat="1" applyFont="1" applyFill="1" applyBorder="1"/>
    <xf numFmtId="10" fontId="0" fillId="8" borderId="0" xfId="1" applyNumberFormat="1" applyFont="1" applyFill="1" applyBorder="1"/>
    <xf numFmtId="0" fontId="0" fillId="8" borderId="9" xfId="0" applyFill="1" applyBorder="1"/>
    <xf numFmtId="9" fontId="0" fillId="8" borderId="2" xfId="1" applyFont="1" applyFill="1" applyBorder="1"/>
    <xf numFmtId="9" fontId="0" fillId="8" borderId="0" xfId="1" applyFont="1" applyFill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11" xfId="0" applyNumberFormat="1" applyBorder="1"/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8" borderId="0" xfId="0" applyFill="1"/>
    <xf numFmtId="0" fontId="0" fillId="0" borderId="0" xfId="0" applyAlignment="1">
      <alignment horizontal="right"/>
    </xf>
    <xf numFmtId="0" fontId="0" fillId="8" borderId="9" xfId="0" applyFill="1" applyBorder="1" applyProtection="1">
      <protection locked="0"/>
    </xf>
    <xf numFmtId="0" fontId="0" fillId="8" borderId="0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0" fillId="8" borderId="8" xfId="0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3" fillId="10" borderId="1" xfId="0" applyFont="1" applyFill="1" applyBorder="1" applyAlignment="1">
      <alignment horizontal="center" vertical="center" wrapText="1"/>
    </xf>
    <xf numFmtId="0" fontId="2" fillId="10" borderId="4" xfId="0" applyFont="1" applyFill="1" applyBorder="1"/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0" fillId="8" borderId="2" xfId="0" applyFill="1" applyBorder="1"/>
    <xf numFmtId="0" fontId="0" fillId="8" borderId="0" xfId="0" applyFill="1" applyBorder="1"/>
    <xf numFmtId="0" fontId="2" fillId="10" borderId="1" xfId="0" applyFont="1" applyFill="1" applyBorder="1"/>
    <xf numFmtId="0" fontId="3" fillId="10" borderId="1" xfId="0" applyFont="1" applyFill="1" applyBorder="1" applyAlignment="1" applyProtection="1">
      <alignment horizontal="center" vertical="center" wrapText="1"/>
    </xf>
    <xf numFmtId="0" fontId="3" fillId="10" borderId="2" xfId="0" applyFont="1" applyFill="1" applyBorder="1" applyAlignment="1" applyProtection="1">
      <alignment horizontal="center" vertical="center" wrapText="1"/>
    </xf>
    <xf numFmtId="0" fontId="3" fillId="10" borderId="3" xfId="0" applyFont="1" applyFill="1" applyBorder="1" applyAlignment="1" applyProtection="1">
      <alignment horizontal="center" vertical="center" wrapText="1"/>
    </xf>
    <xf numFmtId="0" fontId="2" fillId="10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10" borderId="6" xfId="0" applyFont="1" applyFill="1" applyBorder="1" applyProtection="1"/>
    <xf numFmtId="0" fontId="0" fillId="0" borderId="7" xfId="0" applyFill="1" applyBorder="1" applyProtection="1"/>
    <xf numFmtId="0" fontId="2" fillId="8" borderId="1" xfId="0" applyFont="1" applyFill="1" applyBorder="1" applyProtection="1">
      <protection locked="0"/>
    </xf>
    <xf numFmtId="0" fontId="2" fillId="8" borderId="4" xfId="0" applyFont="1" applyFill="1" applyBorder="1" applyProtection="1">
      <protection locked="0"/>
    </xf>
    <xf numFmtId="0" fontId="2" fillId="8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10" borderId="6" xfId="0" applyFont="1" applyFill="1" applyBorder="1"/>
    <xf numFmtId="0" fontId="0" fillId="8" borderId="7" xfId="0" applyFill="1" applyBorder="1"/>
    <xf numFmtId="10" fontId="0" fillId="7" borderId="1" xfId="1" applyNumberFormat="1" applyFont="1" applyFill="1" applyBorder="1" applyProtection="1"/>
    <xf numFmtId="10" fontId="0" fillId="7" borderId="4" xfId="1" applyNumberFormat="1" applyFont="1" applyFill="1" applyBorder="1" applyProtection="1"/>
    <xf numFmtId="10" fontId="2" fillId="8" borderId="1" xfId="1" applyNumberFormat="1" applyFont="1" applyFill="1" applyBorder="1" applyProtection="1">
      <protection locked="0"/>
    </xf>
    <xf numFmtId="10" fontId="2" fillId="8" borderId="4" xfId="1" applyNumberFormat="1" applyFont="1" applyFill="1" applyBorder="1" applyProtection="1">
      <protection locked="0"/>
    </xf>
    <xf numFmtId="10" fontId="2" fillId="8" borderId="6" xfId="1" applyNumberFormat="1" applyFont="1" applyFill="1" applyBorder="1" applyProtection="1">
      <protection locked="0"/>
    </xf>
    <xf numFmtId="0" fontId="0" fillId="7" borderId="2" xfId="0" applyFill="1" applyBorder="1" applyProtection="1"/>
    <xf numFmtId="0" fontId="0" fillId="7" borderId="0" xfId="0" applyFill="1" applyBorder="1" applyProtection="1"/>
    <xf numFmtId="0" fontId="0" fillId="7" borderId="7" xfId="0" applyFill="1" applyBorder="1" applyProtection="1"/>
    <xf numFmtId="0" fontId="0" fillId="8" borderId="3" xfId="0" applyFill="1" applyBorder="1" applyProtection="1">
      <protection locked="0"/>
    </xf>
    <xf numFmtId="0" fontId="0" fillId="8" borderId="6" xfId="0" applyFill="1" applyBorder="1" applyProtection="1">
      <protection locked="0"/>
    </xf>
    <xf numFmtId="0" fontId="0" fillId="8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0" fontId="0" fillId="0" borderId="0" xfId="1" applyNumberFormat="1" applyFont="1"/>
    <xf numFmtId="164" fontId="0" fillId="0" borderId="0" xfId="0" applyNumberFormat="1" applyBorder="1" applyProtection="1">
      <protection locked="0"/>
    </xf>
    <xf numFmtId="0" fontId="13" fillId="16" borderId="0" xfId="0" applyFont="1" applyFill="1"/>
    <xf numFmtId="0" fontId="14" fillId="16" borderId="0" xfId="0" applyFont="1" applyFill="1"/>
    <xf numFmtId="0" fontId="15" fillId="16" borderId="0" xfId="0" applyFont="1" applyFill="1" applyAlignment="1">
      <alignment horizontal="center" vertical="center"/>
    </xf>
    <xf numFmtId="0" fontId="9" fillId="0" borderId="0" xfId="0" applyFont="1" applyProtection="1"/>
    <xf numFmtId="0" fontId="0" fillId="0" borderId="0" xfId="0" applyProtection="1"/>
    <xf numFmtId="0" fontId="8" fillId="0" borderId="0" xfId="0" applyFont="1" applyProtection="1"/>
    <xf numFmtId="0" fontId="3" fillId="9" borderId="1" xfId="0" quotePrefix="1" applyFont="1" applyFill="1" applyBorder="1" applyAlignment="1" applyProtection="1">
      <alignment vertical="center"/>
    </xf>
    <xf numFmtId="0" fontId="3" fillId="9" borderId="2" xfId="0" applyFont="1" applyFill="1" applyBorder="1" applyProtection="1"/>
    <xf numFmtId="0" fontId="3" fillId="9" borderId="1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3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1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3" borderId="2" xfId="0" applyFont="1" applyFill="1" applyBorder="1" applyAlignment="1" applyProtection="1">
      <alignment horizontal="center" vertical="center" wrapText="1"/>
    </xf>
    <xf numFmtId="0" fontId="3" fillId="3" borderId="12" xfId="0" applyFont="1" applyFill="1" applyBorder="1" applyAlignment="1" applyProtection="1">
      <alignment horizontal="center" vertical="center" wrapText="1"/>
    </xf>
    <xf numFmtId="0" fontId="2" fillId="9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7" borderId="0" xfId="0" applyNumberFormat="1" applyFill="1" applyBorder="1" applyProtection="1"/>
    <xf numFmtId="164" fontId="0" fillId="0" borderId="5" xfId="0" applyNumberFormat="1" applyBorder="1" applyProtection="1"/>
    <xf numFmtId="0" fontId="2" fillId="3" borderId="4" xfId="0" applyFont="1" applyFill="1" applyBorder="1" applyProtection="1"/>
    <xf numFmtId="164" fontId="0" fillId="7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7" borderId="4" xfId="0" applyFill="1" applyBorder="1" applyProtection="1"/>
    <xf numFmtId="10" fontId="0" fillId="0" borderId="0" xfId="1" applyNumberFormat="1" applyFont="1" applyBorder="1" applyProtection="1"/>
    <xf numFmtId="164" fontId="0" fillId="7" borderId="4" xfId="0" applyNumberFormat="1" applyFill="1" applyBorder="1" applyProtection="1"/>
    <xf numFmtId="0" fontId="0" fillId="9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10" fontId="0" fillId="0" borderId="11" xfId="1" applyNumberFormat="1" applyFont="1" applyFill="1" applyBorder="1" applyProtection="1"/>
    <xf numFmtId="0" fontId="0" fillId="3" borderId="6" xfId="0" applyFill="1" applyBorder="1" applyProtection="1"/>
    <xf numFmtId="10" fontId="0" fillId="0" borderId="10" xfId="1" applyNumberFormat="1" applyFont="1" applyFill="1" applyBorder="1" applyProtection="1"/>
    <xf numFmtId="10" fontId="0" fillId="7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0" fillId="0" borderId="11" xfId="0" applyBorder="1" applyProtection="1"/>
    <xf numFmtId="0" fontId="11" fillId="0" borderId="2" xfId="0" applyFont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center" vertical="center"/>
    </xf>
    <xf numFmtId="0" fontId="3" fillId="11" borderId="1" xfId="0" applyFont="1" applyFill="1" applyBorder="1" applyAlignment="1" applyProtection="1">
      <alignment horizontal="center" vertical="center" wrapText="1"/>
    </xf>
    <xf numFmtId="0" fontId="3" fillId="11" borderId="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3" fillId="11" borderId="10" xfId="0" applyFont="1" applyFill="1" applyBorder="1" applyAlignment="1" applyProtection="1">
      <alignment horizontal="center" vertical="center" wrapText="1"/>
    </xf>
    <xf numFmtId="0" fontId="0" fillId="11" borderId="11" xfId="0" applyFill="1" applyBorder="1" applyProtection="1"/>
    <xf numFmtId="0" fontId="2" fillId="15" borderId="6" xfId="0" applyFont="1" applyFill="1" applyBorder="1" applyAlignment="1" applyProtection="1">
      <alignment horizontal="center"/>
    </xf>
    <xf numFmtId="0" fontId="2" fillId="15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2" fillId="14" borderId="6" xfId="0" applyFont="1" applyFill="1" applyBorder="1" applyAlignment="1" applyProtection="1">
      <alignment horizontal="center"/>
    </xf>
    <xf numFmtId="0" fontId="2" fillId="14" borderId="8" xfId="0" applyFont="1" applyFill="1" applyBorder="1" applyAlignment="1" applyProtection="1">
      <alignment horizontal="center"/>
    </xf>
    <xf numFmtId="0" fontId="2" fillId="12" borderId="6" xfId="0" applyFont="1" applyFill="1" applyBorder="1" applyAlignment="1" applyProtection="1">
      <alignment horizontal="center"/>
    </xf>
    <xf numFmtId="0" fontId="2" fillId="12" borderId="8" xfId="0" applyFont="1" applyFill="1" applyBorder="1" applyAlignment="1" applyProtection="1">
      <alignment horizontal="center"/>
    </xf>
    <xf numFmtId="0" fontId="2" fillId="17" borderId="6" xfId="0" applyFont="1" applyFill="1" applyBorder="1" applyAlignment="1" applyProtection="1">
      <alignment horizontal="center"/>
    </xf>
    <xf numFmtId="0" fontId="2" fillId="17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7" borderId="5" xfId="0" applyNumberFormat="1" applyFill="1" applyBorder="1" applyProtection="1"/>
    <xf numFmtId="0" fontId="0" fillId="7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64" fontId="0" fillId="7" borderId="11" xfId="0" applyNumberFormat="1" applyFill="1" applyBorder="1" applyProtection="1"/>
    <xf numFmtId="10" fontId="0" fillId="7" borderId="3" xfId="1" applyNumberFormat="1" applyFont="1" applyFill="1" applyBorder="1" applyProtection="1"/>
    <xf numFmtId="10" fontId="0" fillId="7" borderId="5" xfId="1" applyNumberFormat="1" applyFont="1" applyFill="1" applyBorder="1" applyProtection="1"/>
    <xf numFmtId="164" fontId="0" fillId="7" borderId="9" xfId="0" applyNumberFormat="1" applyFill="1" applyBorder="1" applyProtection="1"/>
    <xf numFmtId="0" fontId="0" fillId="0" borderId="11" xfId="0" applyFill="1" applyBorder="1" applyProtection="1"/>
    <xf numFmtId="165" fontId="0" fillId="8" borderId="0" xfId="0" applyNumberFormat="1" applyFill="1"/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10" fillId="18" borderId="1" xfId="0" applyFont="1" applyFill="1" applyBorder="1" applyAlignment="1" applyProtection="1">
      <alignment horizontal="center" vertical="center"/>
    </xf>
    <xf numFmtId="0" fontId="10" fillId="18" borderId="2" xfId="0" applyFont="1" applyFill="1" applyBorder="1" applyAlignment="1" applyProtection="1">
      <alignment horizontal="center" vertical="center"/>
    </xf>
    <xf numFmtId="0" fontId="10" fillId="18" borderId="3" xfId="0" applyFont="1" applyFill="1" applyBorder="1" applyAlignment="1" applyProtection="1">
      <alignment horizontal="center" vertical="center"/>
    </xf>
    <xf numFmtId="0" fontId="11" fillId="15" borderId="1" xfId="0" applyFont="1" applyFill="1" applyBorder="1" applyAlignment="1" applyProtection="1">
      <alignment horizontal="center" vertical="center"/>
    </xf>
    <xf numFmtId="0" fontId="11" fillId="15" borderId="3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11" fillId="13" borderId="3" xfId="0" applyFont="1" applyFill="1" applyBorder="1" applyAlignment="1" applyProtection="1">
      <alignment horizontal="center" vertical="center"/>
    </xf>
    <xf numFmtId="0" fontId="11" fillId="14" borderId="1" xfId="0" applyFont="1" applyFill="1" applyBorder="1" applyAlignment="1" applyProtection="1">
      <alignment horizontal="center" vertical="center"/>
    </xf>
    <xf numFmtId="0" fontId="11" fillId="14" borderId="3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11" fillId="12" borderId="3" xfId="0" applyFont="1" applyFill="1" applyBorder="1" applyAlignment="1" applyProtection="1">
      <alignment horizontal="center" vertical="center"/>
    </xf>
    <xf numFmtId="0" fontId="11" fillId="17" borderId="1" xfId="0" applyFont="1" applyFill="1" applyBorder="1" applyAlignment="1" applyProtection="1">
      <alignment horizontal="center" vertical="center"/>
    </xf>
    <xf numFmtId="0" fontId="11" fillId="17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9"/>
  <sheetViews>
    <sheetView zoomScale="110" zoomScaleNormal="110" workbookViewId="0">
      <selection activeCell="J22" sqref="J22"/>
    </sheetView>
  </sheetViews>
  <sheetFormatPr defaultColWidth="0" defaultRowHeight="15" x14ac:dyDescent="0.25"/>
  <cols>
    <col min="1" max="2" width="9.140625" customWidth="1"/>
    <col min="3" max="3" width="13.42578125" bestFit="1" customWidth="1"/>
    <col min="4" max="4" width="10.28515625" customWidth="1"/>
    <col min="5" max="5" width="10.5703125" bestFit="1" customWidth="1"/>
    <col min="6" max="6" width="9.140625" customWidth="1"/>
    <col min="7" max="7" width="12.28515625" customWidth="1"/>
    <col min="8" max="8" width="11.28515625" customWidth="1"/>
    <col min="9" max="9" width="9.140625" customWidth="1"/>
    <col min="10" max="10" width="10.7109375" customWidth="1"/>
    <col min="11" max="12" width="9.140625" customWidth="1"/>
    <col min="13" max="16384" width="9.140625" hidden="1"/>
  </cols>
  <sheetData>
    <row r="1" spans="1:10" s="57" customFormat="1" ht="46.5" x14ac:dyDescent="0.7">
      <c r="A1" s="57" t="s">
        <v>33</v>
      </c>
    </row>
    <row r="2" spans="1:10" s="1" customFormat="1" ht="47.25" x14ac:dyDescent="0.25">
      <c r="A2" s="17" t="s">
        <v>3</v>
      </c>
      <c r="B2" s="18" t="s">
        <v>7</v>
      </c>
      <c r="C2" s="18" t="s">
        <v>4</v>
      </c>
      <c r="D2" s="18" t="s">
        <v>5</v>
      </c>
      <c r="E2" s="19" t="s">
        <v>6</v>
      </c>
      <c r="F2" s="46"/>
      <c r="G2" s="20" t="s">
        <v>8</v>
      </c>
      <c r="H2" s="21" t="s">
        <v>11</v>
      </c>
      <c r="I2" s="21" t="s">
        <v>12</v>
      </c>
      <c r="J2" s="22" t="s">
        <v>14</v>
      </c>
    </row>
    <row r="3" spans="1:10" x14ac:dyDescent="0.25">
      <c r="A3" s="2" t="s">
        <v>0</v>
      </c>
      <c r="B3" s="11">
        <v>12</v>
      </c>
      <c r="C3" s="12">
        <v>24.305</v>
      </c>
      <c r="D3" s="12">
        <v>1.738</v>
      </c>
      <c r="E3" s="13">
        <v>650</v>
      </c>
      <c r="F3" s="4"/>
      <c r="G3" s="11" t="s">
        <v>9</v>
      </c>
      <c r="H3" s="16">
        <v>0.16</v>
      </c>
      <c r="I3" s="12">
        <v>7.1999999999999995E-2</v>
      </c>
      <c r="J3" s="13" t="s">
        <v>13</v>
      </c>
    </row>
    <row r="4" spans="1:10" x14ac:dyDescent="0.25">
      <c r="A4" s="2" t="s">
        <v>2</v>
      </c>
      <c r="B4" s="14">
        <v>30</v>
      </c>
      <c r="C4" s="3">
        <v>65.382000000000005</v>
      </c>
      <c r="D4" s="3">
        <v>7.14</v>
      </c>
      <c r="E4" s="5">
        <v>420</v>
      </c>
      <c r="F4" s="4"/>
      <c r="G4" s="14" t="s">
        <v>9</v>
      </c>
      <c r="H4" s="4">
        <v>0.13300000000000001</v>
      </c>
      <c r="I4" s="3">
        <v>7.3999999999999996E-2</v>
      </c>
      <c r="J4" s="5" t="s">
        <v>13</v>
      </c>
    </row>
    <row r="5" spans="1:10" x14ac:dyDescent="0.25">
      <c r="A5" s="2" t="s">
        <v>1</v>
      </c>
      <c r="B5" s="14">
        <v>20</v>
      </c>
      <c r="C5" s="3">
        <v>40.078000000000003</v>
      </c>
      <c r="D5" s="3">
        <v>1.55</v>
      </c>
      <c r="E5" s="5">
        <v>842</v>
      </c>
      <c r="F5" s="4"/>
      <c r="G5" s="14" t="s">
        <v>10</v>
      </c>
      <c r="H5" s="6">
        <v>0.14899999999999999</v>
      </c>
      <c r="I5" s="3">
        <v>9.5000000000000001E-2</v>
      </c>
      <c r="J5" s="5" t="s">
        <v>13</v>
      </c>
    </row>
    <row r="6" spans="1:10" x14ac:dyDescent="0.25">
      <c r="A6" s="7" t="s">
        <v>15</v>
      </c>
      <c r="B6" s="15">
        <v>39</v>
      </c>
      <c r="C6" s="8">
        <v>88.905839999999998</v>
      </c>
      <c r="D6" s="8">
        <v>4.4720000000000004</v>
      </c>
      <c r="E6" s="10">
        <v>1526</v>
      </c>
      <c r="F6" s="9"/>
      <c r="G6" s="15" t="s">
        <v>9</v>
      </c>
      <c r="H6" s="9">
        <v>0.18</v>
      </c>
      <c r="I6" s="8"/>
      <c r="J6" s="10" t="s">
        <v>18</v>
      </c>
    </row>
    <row r="8" spans="1:10" s="23" customFormat="1" ht="15.75" x14ac:dyDescent="0.25">
      <c r="A8" s="72" t="str">
        <f>A9 &amp; C9*100 &amp; A10 &amp; C10*100 &amp; A11 &amp; C11*100</f>
        <v>Mg65Zn30Ca5</v>
      </c>
      <c r="B8" s="24"/>
      <c r="C8" s="47" t="s">
        <v>19</v>
      </c>
      <c r="D8" s="47" t="s">
        <v>22</v>
      </c>
      <c r="E8" s="48" t="s">
        <v>21</v>
      </c>
      <c r="G8" s="81" t="s">
        <v>35</v>
      </c>
      <c r="H8" s="48" t="s">
        <v>36</v>
      </c>
    </row>
    <row r="9" spans="1:10" x14ac:dyDescent="0.25">
      <c r="A9" s="25" t="s">
        <v>0</v>
      </c>
      <c r="B9" s="27"/>
      <c r="C9" s="73">
        <v>0.65</v>
      </c>
      <c r="D9" s="16">
        <f>C9*C3</f>
        <v>15.798250000000001</v>
      </c>
      <c r="E9" s="29">
        <f>D9/$D$12</f>
        <v>0.42222400395544779</v>
      </c>
      <c r="G9" s="78">
        <f>E9*$G$12</f>
        <v>48.133536450921049</v>
      </c>
      <c r="H9" s="79">
        <f>G9/D3</f>
        <v>27.694785069574827</v>
      </c>
    </row>
    <row r="10" spans="1:10" x14ac:dyDescent="0.25">
      <c r="A10" s="25" t="s">
        <v>2</v>
      </c>
      <c r="B10" s="30"/>
      <c r="C10" s="74">
        <v>0.3</v>
      </c>
      <c r="D10" s="4">
        <f>C10*C4</f>
        <v>19.614599999999999</v>
      </c>
      <c r="E10" s="32">
        <f>D10/$D$12</f>
        <v>0.52421976788470404</v>
      </c>
      <c r="G10" s="78">
        <f>E10*$G$12</f>
        <v>59.76105353885626</v>
      </c>
      <c r="H10" s="79">
        <f t="shared" ref="H10" si="0">G10/D4</f>
        <v>8.369895453621325</v>
      </c>
    </row>
    <row r="11" spans="1:10" x14ac:dyDescent="0.25">
      <c r="A11" s="25" t="s">
        <v>1</v>
      </c>
      <c r="B11" s="30"/>
      <c r="C11" s="74">
        <v>0.05</v>
      </c>
      <c r="D11" s="4">
        <f>C11*C5</f>
        <v>2.0039000000000002</v>
      </c>
      <c r="E11" s="32">
        <f>D11/$D$12</f>
        <v>5.3556228159848202E-2</v>
      </c>
      <c r="G11" s="78">
        <f>E11*$G$12</f>
        <v>6.1054100102226947</v>
      </c>
      <c r="H11" s="79">
        <f>G11/D5</f>
        <v>3.9389742001436741</v>
      </c>
    </row>
    <row r="12" spans="1:10" x14ac:dyDescent="0.25">
      <c r="A12" s="26"/>
      <c r="B12" s="33" t="s">
        <v>20</v>
      </c>
      <c r="C12" s="34">
        <f>SUM(C9:C11)</f>
        <v>1</v>
      </c>
      <c r="D12" s="35">
        <f>SUM(D9:D11)</f>
        <v>37.41675</v>
      </c>
      <c r="E12" s="36">
        <f>SUM(E9:E11)</f>
        <v>1</v>
      </c>
      <c r="G12" s="75">
        <v>114</v>
      </c>
      <c r="H12" s="80">
        <f>SUM(H9:H11)</f>
        <v>40.003654723339828</v>
      </c>
      <c r="J12" t="s">
        <v>34</v>
      </c>
    </row>
    <row r="14" spans="1:10" s="23" customFormat="1" ht="15.75" x14ac:dyDescent="0.25">
      <c r="A14" s="37" t="str">
        <f>A15 &amp; C15*100 &amp; A16 &amp; C16*100 &amp; A17 &amp; C17*100</f>
        <v>Mg65Ca25Y10</v>
      </c>
      <c r="B14" s="38"/>
      <c r="C14" s="49" t="s">
        <v>19</v>
      </c>
      <c r="D14" s="49" t="s">
        <v>22</v>
      </c>
      <c r="E14" s="50" t="s">
        <v>21</v>
      </c>
      <c r="G14" s="82" t="s">
        <v>35</v>
      </c>
      <c r="H14" s="50" t="s">
        <v>36</v>
      </c>
    </row>
    <row r="15" spans="1:10" x14ac:dyDescent="0.25">
      <c r="A15" s="39" t="s">
        <v>0</v>
      </c>
      <c r="B15" s="27"/>
      <c r="C15" s="76">
        <v>0.65</v>
      </c>
      <c r="D15" s="16">
        <f>C15*C3</f>
        <v>15.798250000000001</v>
      </c>
      <c r="E15" s="29">
        <f>D15/$D$18</f>
        <v>0.45517165992467395</v>
      </c>
      <c r="G15" s="78">
        <f>E15*$G$18</f>
        <v>36.413732793973914</v>
      </c>
      <c r="H15" s="79">
        <f>G15/D3</f>
        <v>20.951514841181769</v>
      </c>
    </row>
    <row r="16" spans="1:10" x14ac:dyDescent="0.25">
      <c r="A16" s="39" t="s">
        <v>1</v>
      </c>
      <c r="B16" s="30"/>
      <c r="C16" s="77">
        <v>0.25</v>
      </c>
      <c r="D16" s="4">
        <f>C16*C5</f>
        <v>10.019500000000001</v>
      </c>
      <c r="E16" s="32">
        <f>D16/$D$18</f>
        <v>0.28867706528351372</v>
      </c>
      <c r="G16" s="78">
        <f>E16*$G$18</f>
        <v>23.094165222681099</v>
      </c>
      <c r="H16" s="79">
        <f>G16/D5</f>
        <v>14.899461433987804</v>
      </c>
    </row>
    <row r="17" spans="1:8" x14ac:dyDescent="0.25">
      <c r="A17" s="39" t="s">
        <v>15</v>
      </c>
      <c r="B17" s="30"/>
      <c r="C17" s="77">
        <v>0.1</v>
      </c>
      <c r="D17" s="4">
        <f>C17*C6</f>
        <v>8.8905840000000005</v>
      </c>
      <c r="E17" s="32">
        <f>D17/$D$18</f>
        <v>0.25615127479181221</v>
      </c>
      <c r="G17" s="78">
        <f>E17*$G$18</f>
        <v>20.492101983344977</v>
      </c>
      <c r="H17" s="79">
        <f>G17/D6</f>
        <v>4.5823126080825078</v>
      </c>
    </row>
    <row r="18" spans="1:8" x14ac:dyDescent="0.25">
      <c r="A18" s="40"/>
      <c r="B18" s="33" t="s">
        <v>20</v>
      </c>
      <c r="C18" s="43">
        <f>SUM(C15:C17)</f>
        <v>1</v>
      </c>
      <c r="D18" s="44">
        <f t="shared" ref="D18:E18" si="1">SUM(D15:D17)</f>
        <v>34.708334000000008</v>
      </c>
      <c r="E18" s="45">
        <f t="shared" si="1"/>
        <v>0.99999999999999989</v>
      </c>
      <c r="G18" s="75">
        <v>80</v>
      </c>
      <c r="H18" s="80">
        <f>SUM(H15:H17)</f>
        <v>40.433288883252082</v>
      </c>
    </row>
    <row r="20" spans="1:8" x14ac:dyDescent="0.25">
      <c r="A20" t="s">
        <v>23</v>
      </c>
      <c r="D20" t="s">
        <v>26</v>
      </c>
      <c r="G20" t="s">
        <v>38</v>
      </c>
    </row>
    <row r="21" spans="1:8" x14ac:dyDescent="0.25">
      <c r="A21" s="83">
        <v>3.3</v>
      </c>
      <c r="B21" t="s">
        <v>24</v>
      </c>
      <c r="D21" t="s">
        <v>27</v>
      </c>
      <c r="G21" t="s">
        <v>39</v>
      </c>
    </row>
    <row r="22" spans="1:8" x14ac:dyDescent="0.25">
      <c r="A22">
        <f>A21*60</f>
        <v>198</v>
      </c>
      <c r="B22" t="s">
        <v>25</v>
      </c>
      <c r="D22" t="s">
        <v>41</v>
      </c>
      <c r="G22" t="s">
        <v>40</v>
      </c>
    </row>
    <row r="23" spans="1:8" x14ac:dyDescent="0.25">
      <c r="A23">
        <f>A22*60/1000</f>
        <v>11.88</v>
      </c>
      <c r="B23" t="s">
        <v>28</v>
      </c>
    </row>
    <row r="25" spans="1:8" x14ac:dyDescent="0.25">
      <c r="A25">
        <f>A22*5</f>
        <v>990</v>
      </c>
      <c r="B25" t="s">
        <v>37</v>
      </c>
    </row>
    <row r="29" spans="1:8" x14ac:dyDescent="0.25">
      <c r="A29" t="s">
        <v>42</v>
      </c>
    </row>
    <row r="30" spans="1:8" x14ac:dyDescent="0.25">
      <c r="A30" t="str">
        <f>A8</f>
        <v>Mg65Zn30Ca5</v>
      </c>
    </row>
    <row r="31" spans="1:8" x14ac:dyDescent="0.25">
      <c r="B31" s="84" t="s">
        <v>46</v>
      </c>
      <c r="C31" s="84" t="s">
        <v>49</v>
      </c>
      <c r="D31" s="84"/>
    </row>
    <row r="32" spans="1:8" x14ac:dyDescent="0.25">
      <c r="A32" t="s">
        <v>43</v>
      </c>
      <c r="B32">
        <v>650</v>
      </c>
      <c r="C32">
        <f>B32+273</f>
        <v>923</v>
      </c>
    </row>
    <row r="33" spans="1:4" x14ac:dyDescent="0.25">
      <c r="A33" t="s">
        <v>45</v>
      </c>
      <c r="B33">
        <v>147</v>
      </c>
      <c r="C33">
        <f t="shared" ref="C33:C34" si="2">B33+273</f>
        <v>420</v>
      </c>
    </row>
    <row r="34" spans="1:4" x14ac:dyDescent="0.25">
      <c r="A34" t="s">
        <v>44</v>
      </c>
      <c r="B34">
        <v>132</v>
      </c>
      <c r="C34">
        <f t="shared" si="2"/>
        <v>405</v>
      </c>
    </row>
    <row r="35" spans="1:4" x14ac:dyDescent="0.25">
      <c r="A35" t="s">
        <v>47</v>
      </c>
      <c r="B35">
        <f>C35-273</f>
        <v>10.5</v>
      </c>
      <c r="C35">
        <f>C34*0.7</f>
        <v>283.5</v>
      </c>
      <c r="D35" t="s">
        <v>51</v>
      </c>
    </row>
    <row r="36" spans="1:4" x14ac:dyDescent="0.25">
      <c r="A36" t="s">
        <v>48</v>
      </c>
      <c r="B36">
        <f>C36-273</f>
        <v>51</v>
      </c>
      <c r="C36">
        <f>C34*0.8</f>
        <v>324</v>
      </c>
      <c r="D36" t="s">
        <v>50</v>
      </c>
    </row>
    <row r="38" spans="1:4" x14ac:dyDescent="0.25">
      <c r="B38" s="84" t="s">
        <v>46</v>
      </c>
      <c r="C38" s="84" t="s">
        <v>49</v>
      </c>
    </row>
    <row r="39" spans="1:4" x14ac:dyDescent="0.25">
      <c r="A39" t="s">
        <v>43</v>
      </c>
      <c r="B39">
        <v>650</v>
      </c>
      <c r="C39">
        <f>B39+273.15</f>
        <v>923.15</v>
      </c>
    </row>
    <row r="40" spans="1:4" x14ac:dyDescent="0.25">
      <c r="A40" t="s">
        <v>45</v>
      </c>
      <c r="B40">
        <v>147</v>
      </c>
      <c r="C40">
        <f t="shared" ref="C40:C41" si="3">B40+273.15</f>
        <v>420.15</v>
      </c>
    </row>
    <row r="41" spans="1:4" x14ac:dyDescent="0.25">
      <c r="A41" t="s">
        <v>44</v>
      </c>
      <c r="B41">
        <v>132</v>
      </c>
      <c r="C41">
        <f t="shared" si="3"/>
        <v>405.15</v>
      </c>
    </row>
    <row r="42" spans="1:4" x14ac:dyDescent="0.25">
      <c r="A42" t="s">
        <v>47</v>
      </c>
      <c r="B42">
        <f>C42-273</f>
        <v>10.604999999999961</v>
      </c>
      <c r="C42">
        <f>C41*0.7</f>
        <v>283.60499999999996</v>
      </c>
    </row>
    <row r="43" spans="1:4" x14ac:dyDescent="0.25">
      <c r="A43" t="s">
        <v>48</v>
      </c>
      <c r="B43">
        <f>C43-273</f>
        <v>51.120000000000005</v>
      </c>
      <c r="C43">
        <f>C41*0.8</f>
        <v>324.12</v>
      </c>
    </row>
    <row r="45" spans="1:4" x14ac:dyDescent="0.25">
      <c r="A45" t="s">
        <v>129</v>
      </c>
    </row>
    <row r="46" spans="1:4" x14ac:dyDescent="0.25">
      <c r="B46" s="84" t="s">
        <v>46</v>
      </c>
      <c r="C46" s="84" t="s">
        <v>49</v>
      </c>
      <c r="D46" s="84" t="s">
        <v>133</v>
      </c>
    </row>
    <row r="47" spans="1:4" x14ac:dyDescent="0.25">
      <c r="A47" t="s">
        <v>130</v>
      </c>
      <c r="B47">
        <v>20</v>
      </c>
      <c r="C47">
        <f>273.15+B47</f>
        <v>293.14999999999998</v>
      </c>
      <c r="D47" s="134">
        <f>C47/C41</f>
        <v>0.7235591756139701</v>
      </c>
    </row>
    <row r="48" spans="1:4" x14ac:dyDescent="0.25">
      <c r="A48" t="s">
        <v>131</v>
      </c>
      <c r="C48">
        <v>20</v>
      </c>
      <c r="D48" s="134">
        <f>C48/C41</f>
        <v>4.9364432926076764E-2</v>
      </c>
    </row>
    <row r="49" spans="1:4" x14ac:dyDescent="0.25">
      <c r="A49" t="s">
        <v>132</v>
      </c>
      <c r="B49">
        <f>C49-273.15</f>
        <v>40</v>
      </c>
      <c r="C49">
        <f>C47+C48</f>
        <v>313.14999999999998</v>
      </c>
      <c r="D49" s="134">
        <f>C49/C41</f>
        <v>0.77292360854004694</v>
      </c>
    </row>
  </sheetData>
  <pageMargins left="0.7" right="0.7" top="0.75" bottom="0.75" header="0.3" footer="0.3"/>
  <pageSetup paperSize="9" orientation="landscape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4"/>
  <sheetViews>
    <sheetView zoomScaleNormal="100" workbookViewId="0">
      <selection activeCell="D10" sqref="D10"/>
    </sheetView>
  </sheetViews>
  <sheetFormatPr defaultRowHeight="15" x14ac:dyDescent="0.25"/>
  <sheetData>
    <row r="1" spans="1:12" s="56" customFormat="1" ht="46.5" customHeight="1" x14ac:dyDescent="0.9">
      <c r="A1" s="55" t="s">
        <v>32</v>
      </c>
    </row>
    <row r="2" spans="1:12" ht="63" x14ac:dyDescent="0.25">
      <c r="A2" s="58" t="s">
        <v>3</v>
      </c>
      <c r="B2" s="59" t="s">
        <v>7</v>
      </c>
      <c r="C2" s="59" t="s">
        <v>4</v>
      </c>
      <c r="D2" s="59" t="s">
        <v>5</v>
      </c>
      <c r="E2" s="60" t="s">
        <v>6</v>
      </c>
      <c r="F2" s="46"/>
      <c r="G2" s="63" t="s">
        <v>8</v>
      </c>
      <c r="H2" s="64" t="s">
        <v>11</v>
      </c>
      <c r="I2" s="64" t="s">
        <v>12</v>
      </c>
      <c r="J2" s="65" t="s">
        <v>14</v>
      </c>
      <c r="K2" s="1"/>
      <c r="L2" s="1"/>
    </row>
    <row r="3" spans="1:12" x14ac:dyDescent="0.25">
      <c r="A3" s="61" t="s">
        <v>0</v>
      </c>
      <c r="B3" s="11">
        <v>12</v>
      </c>
      <c r="C3" s="12">
        <v>24.305</v>
      </c>
      <c r="D3" s="12">
        <v>1.738</v>
      </c>
      <c r="E3" s="13">
        <v>650</v>
      </c>
      <c r="F3" s="4"/>
      <c r="G3" s="11" t="s">
        <v>9</v>
      </c>
      <c r="H3" s="16">
        <v>0.16</v>
      </c>
      <c r="I3" s="12">
        <v>7.1999999999999995E-2</v>
      </c>
      <c r="J3" s="13" t="s">
        <v>13</v>
      </c>
    </row>
    <row r="4" spans="1:12" x14ac:dyDescent="0.25">
      <c r="A4" s="61" t="s">
        <v>2</v>
      </c>
      <c r="B4" s="14">
        <v>30</v>
      </c>
      <c r="C4" s="3">
        <v>65.382000000000005</v>
      </c>
      <c r="D4" s="3">
        <v>7.14</v>
      </c>
      <c r="E4" s="5">
        <v>420</v>
      </c>
      <c r="F4" s="4"/>
      <c r="G4" s="14" t="s">
        <v>9</v>
      </c>
      <c r="H4" s="4">
        <v>0.13300000000000001</v>
      </c>
      <c r="I4" s="3">
        <v>7.3999999999999996E-2</v>
      </c>
      <c r="J4" s="5" t="s">
        <v>13</v>
      </c>
    </row>
    <row r="5" spans="1:12" x14ac:dyDescent="0.25">
      <c r="A5" s="61" t="s">
        <v>1</v>
      </c>
      <c r="B5" s="14">
        <v>20</v>
      </c>
      <c r="C5" s="3">
        <v>40.078000000000003</v>
      </c>
      <c r="D5" s="3">
        <v>1.55</v>
      </c>
      <c r="E5" s="5">
        <v>842</v>
      </c>
      <c r="F5" s="4"/>
      <c r="G5" s="14" t="s">
        <v>10</v>
      </c>
      <c r="H5" s="6">
        <v>0.14899999999999999</v>
      </c>
      <c r="I5" s="3">
        <v>9.5000000000000001E-2</v>
      </c>
      <c r="J5" s="5" t="s">
        <v>13</v>
      </c>
    </row>
    <row r="6" spans="1:12" x14ac:dyDescent="0.25">
      <c r="A6" s="62" t="s">
        <v>15</v>
      </c>
      <c r="B6" s="15">
        <v>39</v>
      </c>
      <c r="C6" s="8">
        <v>88.905839999999998</v>
      </c>
      <c r="D6" s="8">
        <v>4.4720000000000004</v>
      </c>
      <c r="E6" s="10">
        <v>1526</v>
      </c>
      <c r="F6" s="9"/>
      <c r="G6" s="15" t="s">
        <v>9</v>
      </c>
      <c r="H6" s="9">
        <v>0.18</v>
      </c>
      <c r="I6" s="8"/>
      <c r="J6" s="10" t="s">
        <v>18</v>
      </c>
    </row>
    <row r="8" spans="1:12" ht="47.25" x14ac:dyDescent="0.25">
      <c r="A8" s="53" t="s">
        <v>16</v>
      </c>
      <c r="B8" s="54"/>
      <c r="C8" s="51" t="s">
        <v>21</v>
      </c>
      <c r="D8" s="51" t="s">
        <v>30</v>
      </c>
      <c r="E8" s="52" t="s">
        <v>29</v>
      </c>
      <c r="F8" s="23"/>
      <c r="G8" s="23"/>
      <c r="H8" s="23"/>
      <c r="I8" s="23"/>
      <c r="J8" s="23"/>
      <c r="K8" s="23"/>
      <c r="L8" s="23"/>
    </row>
    <row r="9" spans="1:12" x14ac:dyDescent="0.25">
      <c r="A9" s="39" t="s">
        <v>0</v>
      </c>
      <c r="B9" s="27"/>
      <c r="C9" s="28">
        <v>0.42199999999999999</v>
      </c>
      <c r="D9" s="16">
        <f>C9*C4*C5</f>
        <v>1105.8002739120002</v>
      </c>
      <c r="E9" s="29">
        <f>D9/$D$12</f>
        <v>0.64969173785295919</v>
      </c>
    </row>
    <row r="10" spans="1:12" x14ac:dyDescent="0.25">
      <c r="A10" s="39" t="s">
        <v>2</v>
      </c>
      <c r="B10" s="30"/>
      <c r="C10" s="31">
        <v>0.52400000000000002</v>
      </c>
      <c r="D10" s="4">
        <f>C10*C3*C5</f>
        <v>510.42619396000003</v>
      </c>
      <c r="E10" s="32">
        <f>D10/$D$12</f>
        <v>0.29989111851670097</v>
      </c>
    </row>
    <row r="11" spans="1:12" x14ac:dyDescent="0.25">
      <c r="A11" s="39" t="s">
        <v>1</v>
      </c>
      <c r="B11" s="30"/>
      <c r="C11" s="31">
        <v>5.3999999999999999E-2</v>
      </c>
      <c r="D11" s="4">
        <f>C11*C3*C4</f>
        <v>85.811913540000006</v>
      </c>
      <c r="E11" s="32">
        <f>D11/$D$12</f>
        <v>5.0417143630339868E-2</v>
      </c>
    </row>
    <row r="12" spans="1:12" x14ac:dyDescent="0.25">
      <c r="A12" s="40"/>
      <c r="B12" s="33" t="s">
        <v>20</v>
      </c>
      <c r="C12" s="34">
        <f>SUM(C9:C11)</f>
        <v>1</v>
      </c>
      <c r="D12" s="35">
        <f>SUM(D9:D11)</f>
        <v>1702.0383814120003</v>
      </c>
      <c r="E12" s="36">
        <f>SUM(E9:E11)</f>
        <v>1</v>
      </c>
    </row>
    <row r="14" spans="1:12" ht="47.25" x14ac:dyDescent="0.25">
      <c r="A14" s="66" t="s">
        <v>17</v>
      </c>
      <c r="B14" s="67"/>
      <c r="C14" s="68" t="s">
        <v>31</v>
      </c>
      <c r="D14" s="68" t="s">
        <v>30</v>
      </c>
      <c r="E14" s="69" t="s">
        <v>29</v>
      </c>
      <c r="F14" s="23"/>
      <c r="G14" s="23"/>
      <c r="H14" s="23"/>
      <c r="I14" s="23"/>
      <c r="J14" s="23"/>
      <c r="K14" s="23"/>
      <c r="L14" s="23"/>
    </row>
    <row r="15" spans="1:12" x14ac:dyDescent="0.25">
      <c r="A15" s="70" t="s">
        <v>0</v>
      </c>
      <c r="B15" s="27"/>
      <c r="C15" s="41">
        <v>0.45500000000000002</v>
      </c>
      <c r="D15" s="16">
        <f>C15*C5*C6</f>
        <v>1621.2415562616002</v>
      </c>
      <c r="E15" s="29">
        <f>D15/$D$18</f>
        <v>0.64875768956180246</v>
      </c>
    </row>
    <row r="16" spans="1:12" x14ac:dyDescent="0.25">
      <c r="A16" s="70" t="s">
        <v>1</v>
      </c>
      <c r="B16" s="30"/>
      <c r="C16" s="42">
        <v>0.28899999999999998</v>
      </c>
      <c r="D16" s="4">
        <f>C16*C3*C6</f>
        <v>624.48751150679993</v>
      </c>
      <c r="E16" s="32">
        <f>D16/$D$18</f>
        <v>0.24989556526021983</v>
      </c>
    </row>
    <row r="17" spans="1:5" x14ac:dyDescent="0.25">
      <c r="A17" s="70" t="s">
        <v>15</v>
      </c>
      <c r="B17" s="30"/>
      <c r="C17" s="42">
        <v>0.26</v>
      </c>
      <c r="D17" s="4">
        <f>C17*C3*C5</f>
        <v>253.26490540000003</v>
      </c>
      <c r="E17" s="32">
        <f>D17/$D$18</f>
        <v>0.10134674517797777</v>
      </c>
    </row>
    <row r="18" spans="1:5" x14ac:dyDescent="0.25">
      <c r="A18" s="71"/>
      <c r="B18" s="33" t="s">
        <v>20</v>
      </c>
      <c r="C18" s="43">
        <f>SUM(C15:C17)</f>
        <v>1.004</v>
      </c>
      <c r="D18" s="44">
        <f t="shared" ref="D18:E18" si="0">SUM(D15:D17)</f>
        <v>2498.9939731683999</v>
      </c>
      <c r="E18" s="45">
        <f t="shared" si="0"/>
        <v>1</v>
      </c>
    </row>
    <row r="21" spans="1:5" x14ac:dyDescent="0.25">
      <c r="A21" t="s">
        <v>23</v>
      </c>
    </row>
    <row r="22" spans="1:5" x14ac:dyDescent="0.25">
      <c r="A22">
        <v>1.4</v>
      </c>
      <c r="B22" t="s">
        <v>24</v>
      </c>
      <c r="C22" t="s">
        <v>26</v>
      </c>
      <c r="D22" t="s">
        <v>27</v>
      </c>
    </row>
    <row r="23" spans="1:5" x14ac:dyDescent="0.25">
      <c r="A23">
        <f>A22*60</f>
        <v>84</v>
      </c>
      <c r="B23" t="s">
        <v>25</v>
      </c>
    </row>
    <row r="24" spans="1:5" x14ac:dyDescent="0.25">
      <c r="A24">
        <f>A23*60/1000</f>
        <v>5.04</v>
      </c>
      <c r="B24" t="s">
        <v>28</v>
      </c>
    </row>
  </sheetData>
  <pageMargins left="0.7" right="0.7" top="0.75" bottom="0.75" header="0.3" footer="0.3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J102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5" width="9.85546875" customWidth="1"/>
    <col min="6" max="6" width="10.85546875" customWidth="1"/>
    <col min="7" max="7" width="9.85546875" customWidth="1"/>
    <col min="8" max="8" width="10.42578125" customWidth="1"/>
    <col min="9" max="9" width="12.42578125" customWidth="1"/>
    <col min="10" max="10" width="9.140625" customWidth="1"/>
    <col min="11" max="16384" width="9.140625" hidden="1"/>
  </cols>
  <sheetData>
    <row r="1" spans="1:9" ht="47.25" x14ac:dyDescent="0.25">
      <c r="A1" s="90" t="s">
        <v>3</v>
      </c>
      <c r="B1" s="92" t="s">
        <v>7</v>
      </c>
      <c r="C1" s="92" t="s">
        <v>4</v>
      </c>
      <c r="D1" s="92" t="s">
        <v>5</v>
      </c>
      <c r="E1" s="92" t="s">
        <v>6</v>
      </c>
      <c r="F1" s="90" t="s">
        <v>8</v>
      </c>
      <c r="G1" s="92" t="s">
        <v>11</v>
      </c>
      <c r="H1" s="92" t="s">
        <v>12</v>
      </c>
      <c r="I1" s="93" t="s">
        <v>14</v>
      </c>
    </row>
    <row r="2" spans="1:9" x14ac:dyDescent="0.25">
      <c r="A2" s="96" t="s">
        <v>87</v>
      </c>
      <c r="B2" s="94">
        <v>1</v>
      </c>
      <c r="C2" s="16">
        <v>1.008</v>
      </c>
      <c r="D2" s="4">
        <v>8.988E-5</v>
      </c>
      <c r="E2" s="210">
        <v>-259</v>
      </c>
      <c r="F2" s="27">
        <v>0</v>
      </c>
      <c r="G2" s="16">
        <v>0</v>
      </c>
      <c r="H2" s="16">
        <v>0.154</v>
      </c>
      <c r="I2" s="13" t="s">
        <v>54</v>
      </c>
    </row>
    <row r="3" spans="1:9" x14ac:dyDescent="0.25">
      <c r="A3" s="91" t="s">
        <v>86</v>
      </c>
      <c r="B3" s="95">
        <v>2</v>
      </c>
      <c r="C3" s="4">
        <v>4.0030000000000001</v>
      </c>
      <c r="D3" s="4">
        <v>1.785E-4</v>
      </c>
      <c r="E3" s="211">
        <v>-272</v>
      </c>
      <c r="F3" s="30">
        <v>0</v>
      </c>
      <c r="G3" s="4">
        <v>0</v>
      </c>
      <c r="H3" s="4">
        <v>0</v>
      </c>
      <c r="I3" s="5" t="s">
        <v>60</v>
      </c>
    </row>
    <row r="4" spans="1:9" x14ac:dyDescent="0.25">
      <c r="A4" s="91" t="s">
        <v>97</v>
      </c>
      <c r="B4" s="95">
        <v>7</v>
      </c>
      <c r="C4" s="4">
        <v>14.007</v>
      </c>
      <c r="D4" s="4">
        <v>1.2505999999999999E-3</v>
      </c>
      <c r="E4" s="211">
        <v>-209.9</v>
      </c>
      <c r="F4" s="30">
        <v>0</v>
      </c>
      <c r="G4" s="4">
        <v>0</v>
      </c>
      <c r="H4" s="4">
        <v>1.4999999999999999E-2</v>
      </c>
      <c r="I4" s="5" t="s">
        <v>96</v>
      </c>
    </row>
    <row r="5" spans="1:9" x14ac:dyDescent="0.25">
      <c r="A5" s="91" t="s">
        <v>98</v>
      </c>
      <c r="B5" s="95">
        <v>8</v>
      </c>
      <c r="C5" s="4">
        <v>16</v>
      </c>
      <c r="D5" s="4">
        <v>1.4289999999999999E-3</v>
      </c>
      <c r="E5" s="211">
        <v>-218.4</v>
      </c>
      <c r="F5" s="30">
        <v>0</v>
      </c>
      <c r="G5" s="4">
        <v>0</v>
      </c>
      <c r="H5" s="4">
        <v>0.14000000000000001</v>
      </c>
      <c r="I5" s="5" t="s">
        <v>99</v>
      </c>
    </row>
    <row r="6" spans="1:9" x14ac:dyDescent="0.25">
      <c r="A6" s="91" t="s">
        <v>80</v>
      </c>
      <c r="B6" s="95">
        <v>9</v>
      </c>
      <c r="C6" s="4">
        <v>19</v>
      </c>
      <c r="D6" s="4">
        <v>1.696E-3</v>
      </c>
      <c r="E6" s="211">
        <v>-220</v>
      </c>
      <c r="F6" s="30">
        <v>0</v>
      </c>
      <c r="G6" s="4">
        <v>0</v>
      </c>
      <c r="H6" s="4">
        <v>0.13300000000000001</v>
      </c>
      <c r="I6" s="5" t="s">
        <v>74</v>
      </c>
    </row>
    <row r="7" spans="1:9" x14ac:dyDescent="0.25">
      <c r="A7" s="91" t="s">
        <v>94</v>
      </c>
      <c r="B7" s="95">
        <v>10</v>
      </c>
      <c r="C7" s="4">
        <v>20.18</v>
      </c>
      <c r="D7" s="4">
        <v>8.9990000000000003E-4</v>
      </c>
      <c r="E7" s="211">
        <v>-248.7</v>
      </c>
      <c r="F7" s="30">
        <v>0</v>
      </c>
      <c r="G7" s="4">
        <v>0</v>
      </c>
      <c r="H7" s="4">
        <v>0</v>
      </c>
      <c r="I7" s="5" t="s">
        <v>60</v>
      </c>
    </row>
    <row r="8" spans="1:9" x14ac:dyDescent="0.25">
      <c r="A8" s="91" t="s">
        <v>77</v>
      </c>
      <c r="B8" s="95">
        <v>17</v>
      </c>
      <c r="C8" s="4">
        <v>35.450000000000003</v>
      </c>
      <c r="D8" s="4">
        <v>3.2139999999999998E-3</v>
      </c>
      <c r="E8" s="211">
        <v>-101</v>
      </c>
      <c r="F8" s="30">
        <v>0</v>
      </c>
      <c r="G8" s="4">
        <v>0</v>
      </c>
      <c r="H8" s="4">
        <v>0.18099999999999999</v>
      </c>
      <c r="I8" s="5" t="s">
        <v>74</v>
      </c>
    </row>
    <row r="9" spans="1:9" x14ac:dyDescent="0.25">
      <c r="A9" s="91" t="s">
        <v>59</v>
      </c>
      <c r="B9" s="95">
        <v>18</v>
      </c>
      <c r="C9" s="4">
        <v>39.950000000000003</v>
      </c>
      <c r="D9" s="4">
        <v>1.7837E-3</v>
      </c>
      <c r="E9" s="211">
        <v>-189.2</v>
      </c>
      <c r="F9" s="30">
        <v>0</v>
      </c>
      <c r="G9" s="4">
        <v>0</v>
      </c>
      <c r="H9" s="4">
        <v>0</v>
      </c>
      <c r="I9" s="5" t="s">
        <v>60</v>
      </c>
    </row>
    <row r="10" spans="1:9" x14ac:dyDescent="0.25">
      <c r="A10" s="91" t="s">
        <v>73</v>
      </c>
      <c r="B10" s="95">
        <v>35</v>
      </c>
      <c r="C10" s="4">
        <v>79.900000000000006</v>
      </c>
      <c r="D10" s="4">
        <v>3.1219999999999999</v>
      </c>
      <c r="E10" s="211">
        <v>-7.2</v>
      </c>
      <c r="F10" s="30">
        <v>0</v>
      </c>
      <c r="G10" s="4">
        <v>0</v>
      </c>
      <c r="H10" s="4">
        <v>0.19600000000000001</v>
      </c>
      <c r="I10" s="5" t="s">
        <v>74</v>
      </c>
    </row>
    <row r="11" spans="1:9" x14ac:dyDescent="0.25">
      <c r="A11" s="91" t="s">
        <v>92</v>
      </c>
      <c r="B11" s="95">
        <v>80</v>
      </c>
      <c r="C11" s="4">
        <v>200.59</v>
      </c>
      <c r="D11" s="4">
        <v>13.5336</v>
      </c>
      <c r="E11" s="211">
        <v>-38.799999999999997</v>
      </c>
      <c r="F11" s="30">
        <v>0</v>
      </c>
      <c r="G11" s="4">
        <v>0</v>
      </c>
      <c r="H11" s="4">
        <v>0.11</v>
      </c>
      <c r="I11" s="5" t="s">
        <v>13</v>
      </c>
    </row>
    <row r="12" spans="1:9" x14ac:dyDescent="0.25">
      <c r="A12" s="91" t="s">
        <v>91</v>
      </c>
      <c r="B12" s="95">
        <v>3</v>
      </c>
      <c r="C12" s="4">
        <v>6.94</v>
      </c>
      <c r="D12" s="4">
        <v>0.53400000000000003</v>
      </c>
      <c r="E12" s="211">
        <v>181</v>
      </c>
      <c r="F12" s="30" t="s">
        <v>64</v>
      </c>
      <c r="G12" s="4">
        <v>0.152</v>
      </c>
      <c r="H12" s="4">
        <v>6.8000000000000005E-2</v>
      </c>
      <c r="I12" s="5" t="s">
        <v>54</v>
      </c>
    </row>
    <row r="13" spans="1:9" x14ac:dyDescent="0.25">
      <c r="A13" s="91" t="s">
        <v>104</v>
      </c>
      <c r="B13" s="95">
        <v>11</v>
      </c>
      <c r="C13" s="4">
        <v>22.99</v>
      </c>
      <c r="D13" s="4">
        <v>0.97099999999999997</v>
      </c>
      <c r="E13" s="211">
        <v>98</v>
      </c>
      <c r="F13" s="30" t="s">
        <v>64</v>
      </c>
      <c r="G13" s="4">
        <v>0.186</v>
      </c>
      <c r="H13" s="4">
        <v>0.10199999999999999</v>
      </c>
      <c r="I13" s="5" t="s">
        <v>54</v>
      </c>
    </row>
    <row r="14" spans="1:9" x14ac:dyDescent="0.25">
      <c r="A14" s="91" t="s">
        <v>49</v>
      </c>
      <c r="B14" s="95">
        <v>19</v>
      </c>
      <c r="C14" s="4">
        <v>39.1</v>
      </c>
      <c r="D14" s="4">
        <v>0.86199999999999999</v>
      </c>
      <c r="E14" s="211">
        <v>63</v>
      </c>
      <c r="F14" s="30" t="s">
        <v>64</v>
      </c>
      <c r="G14" s="4">
        <v>0.23100000000000001</v>
      </c>
      <c r="H14" s="4">
        <v>0.13800000000000001</v>
      </c>
      <c r="I14" s="5" t="s">
        <v>54</v>
      </c>
    </row>
    <row r="15" spans="1:9" x14ac:dyDescent="0.25">
      <c r="A15" s="91" t="s">
        <v>109</v>
      </c>
      <c r="B15" s="95">
        <v>23</v>
      </c>
      <c r="C15" s="4">
        <v>50.94</v>
      </c>
      <c r="D15" s="4">
        <v>6.1</v>
      </c>
      <c r="E15" s="211">
        <v>1890</v>
      </c>
      <c r="F15" s="30" t="s">
        <v>64</v>
      </c>
      <c r="G15" s="4">
        <v>0.13200000000000001</v>
      </c>
      <c r="H15" s="4">
        <v>5.8999999999999997E-2</v>
      </c>
      <c r="I15" s="5" t="s">
        <v>96</v>
      </c>
    </row>
    <row r="16" spans="1:9" x14ac:dyDescent="0.25">
      <c r="A16" s="91" t="s">
        <v>78</v>
      </c>
      <c r="B16" s="95">
        <v>24</v>
      </c>
      <c r="C16" s="4">
        <v>52</v>
      </c>
      <c r="D16" s="4">
        <v>7.19</v>
      </c>
      <c r="E16" s="211">
        <v>1875</v>
      </c>
      <c r="F16" s="30" t="s">
        <v>64</v>
      </c>
      <c r="G16" s="4">
        <v>0.125</v>
      </c>
      <c r="H16" s="4">
        <v>6.3E-2</v>
      </c>
      <c r="I16" s="5" t="s">
        <v>18</v>
      </c>
    </row>
    <row r="17" spans="1:9" x14ac:dyDescent="0.25">
      <c r="A17" s="91" t="s">
        <v>89</v>
      </c>
      <c r="B17" s="95">
        <v>26</v>
      </c>
      <c r="C17" s="4">
        <v>55.85</v>
      </c>
      <c r="D17" s="4">
        <v>7.87</v>
      </c>
      <c r="E17" s="211">
        <v>1538</v>
      </c>
      <c r="F17" s="30" t="s">
        <v>64</v>
      </c>
      <c r="G17" s="4">
        <v>0.124</v>
      </c>
      <c r="H17" s="4">
        <v>7.6999999999999999E-2</v>
      </c>
      <c r="I17" s="5" t="s">
        <v>13</v>
      </c>
    </row>
    <row r="18" spans="1:9" x14ac:dyDescent="0.25">
      <c r="A18" s="91" t="s">
        <v>95</v>
      </c>
      <c r="B18" s="95">
        <v>41</v>
      </c>
      <c r="C18" s="4">
        <v>92.91</v>
      </c>
      <c r="D18" s="4">
        <v>8.57</v>
      </c>
      <c r="E18" s="211">
        <v>2468</v>
      </c>
      <c r="F18" s="30" t="s">
        <v>64</v>
      </c>
      <c r="G18" s="4">
        <v>0.14299999999999999</v>
      </c>
      <c r="H18" s="4">
        <v>6.9000000000000006E-2</v>
      </c>
      <c r="I18" s="5" t="s">
        <v>96</v>
      </c>
    </row>
    <row r="19" spans="1:9" x14ac:dyDescent="0.25">
      <c r="A19" s="91" t="s">
        <v>93</v>
      </c>
      <c r="B19" s="95">
        <v>42</v>
      </c>
      <c r="C19" s="4">
        <v>95.94</v>
      </c>
      <c r="D19" s="4">
        <v>10.220000000000001</v>
      </c>
      <c r="E19" s="211">
        <v>2617</v>
      </c>
      <c r="F19" s="30" t="s">
        <v>64</v>
      </c>
      <c r="G19" s="4">
        <v>0.13600000000000001</v>
      </c>
      <c r="H19" s="4">
        <v>7.0000000000000007E-2</v>
      </c>
      <c r="I19" s="5" t="s">
        <v>55</v>
      </c>
    </row>
    <row r="20" spans="1:9" x14ac:dyDescent="0.25">
      <c r="A20" s="91" t="s">
        <v>76</v>
      </c>
      <c r="B20" s="95">
        <v>55</v>
      </c>
      <c r="C20" s="4">
        <v>132.91</v>
      </c>
      <c r="D20" s="4">
        <v>1.87</v>
      </c>
      <c r="E20" s="211">
        <v>28.4</v>
      </c>
      <c r="F20" s="30" t="s">
        <v>64</v>
      </c>
      <c r="G20" s="4">
        <v>0.26500000000000001</v>
      </c>
      <c r="H20" s="4">
        <v>0.17</v>
      </c>
      <c r="I20" s="5" t="s">
        <v>54</v>
      </c>
    </row>
    <row r="21" spans="1:9" x14ac:dyDescent="0.25">
      <c r="A21" s="91" t="s">
        <v>69</v>
      </c>
      <c r="B21" s="95">
        <v>56</v>
      </c>
      <c r="C21" s="4">
        <v>137.33000000000001</v>
      </c>
      <c r="D21" s="4">
        <v>3.5</v>
      </c>
      <c r="E21" s="211">
        <v>725</v>
      </c>
      <c r="F21" s="30" t="s">
        <v>64</v>
      </c>
      <c r="G21" s="4">
        <v>0.217</v>
      </c>
      <c r="H21" s="4">
        <v>0.13600000000000001</v>
      </c>
      <c r="I21" s="5" t="s">
        <v>13</v>
      </c>
    </row>
    <row r="22" spans="1:9" x14ac:dyDescent="0.25">
      <c r="A22" s="91" t="s">
        <v>108</v>
      </c>
      <c r="B22" s="95">
        <v>74</v>
      </c>
      <c r="C22" s="4">
        <v>183.84</v>
      </c>
      <c r="D22" s="4">
        <v>19.3</v>
      </c>
      <c r="E22" s="211">
        <v>3410</v>
      </c>
      <c r="F22" s="30" t="s">
        <v>64</v>
      </c>
      <c r="G22" s="4">
        <v>0.13700000000000001</v>
      </c>
      <c r="H22" s="4">
        <v>7.0000000000000007E-2</v>
      </c>
      <c r="I22" s="5" t="s">
        <v>55</v>
      </c>
    </row>
    <row r="23" spans="1:9" x14ac:dyDescent="0.25">
      <c r="A23" s="91" t="s">
        <v>62</v>
      </c>
      <c r="B23" s="95">
        <v>25</v>
      </c>
      <c r="C23" s="4">
        <v>54.94</v>
      </c>
      <c r="D23" s="4">
        <v>7.44</v>
      </c>
      <c r="E23" s="211">
        <v>1244</v>
      </c>
      <c r="F23" s="30" t="s">
        <v>63</v>
      </c>
      <c r="G23" s="4">
        <v>0.112</v>
      </c>
      <c r="H23" s="4">
        <v>6.7000000000000004E-2</v>
      </c>
      <c r="I23" s="5" t="s">
        <v>13</v>
      </c>
    </row>
    <row r="24" spans="1:9" x14ac:dyDescent="0.25">
      <c r="A24" s="91" t="s">
        <v>102</v>
      </c>
      <c r="B24" s="95">
        <v>14</v>
      </c>
      <c r="C24" s="4">
        <v>28.09</v>
      </c>
      <c r="D24" s="4">
        <v>2.33</v>
      </c>
      <c r="E24" s="211">
        <v>1410</v>
      </c>
      <c r="F24" s="30" t="s">
        <v>84</v>
      </c>
      <c r="G24" s="4">
        <v>0.11799999999999999</v>
      </c>
      <c r="H24" s="4">
        <v>0.04</v>
      </c>
      <c r="I24" s="5" t="s">
        <v>55</v>
      </c>
    </row>
    <row r="25" spans="1:9" x14ac:dyDescent="0.25">
      <c r="A25" s="91" t="s">
        <v>83</v>
      </c>
      <c r="B25" s="95">
        <v>32</v>
      </c>
      <c r="C25" s="4">
        <v>72.64</v>
      </c>
      <c r="D25" s="4">
        <v>5.32</v>
      </c>
      <c r="E25" s="211">
        <v>937</v>
      </c>
      <c r="F25" s="30" t="s">
        <v>84</v>
      </c>
      <c r="G25" s="4">
        <v>0.122</v>
      </c>
      <c r="H25" s="4">
        <v>5.2999999999999999E-2</v>
      </c>
      <c r="I25" s="5" t="s">
        <v>55</v>
      </c>
    </row>
    <row r="26" spans="1:9" x14ac:dyDescent="0.25">
      <c r="A26" s="91" t="s">
        <v>56</v>
      </c>
      <c r="B26" s="95">
        <v>13</v>
      </c>
      <c r="C26" s="4">
        <v>26.98</v>
      </c>
      <c r="D26" s="4">
        <v>2.71</v>
      </c>
      <c r="E26" s="211">
        <v>660.4</v>
      </c>
      <c r="F26" s="30" t="s">
        <v>10</v>
      </c>
      <c r="G26" s="4">
        <v>0.14299999999999999</v>
      </c>
      <c r="H26" s="4">
        <v>5.2999999999999999E-2</v>
      </c>
      <c r="I26" s="5" t="s">
        <v>18</v>
      </c>
    </row>
    <row r="27" spans="1:9" x14ac:dyDescent="0.25">
      <c r="A27" s="91" t="s">
        <v>1</v>
      </c>
      <c r="B27" s="86">
        <v>20</v>
      </c>
      <c r="C27" s="3">
        <v>40.078000000000003</v>
      </c>
      <c r="D27" s="4">
        <v>1.55</v>
      </c>
      <c r="E27" s="5">
        <v>842</v>
      </c>
      <c r="F27" s="14" t="s">
        <v>10</v>
      </c>
      <c r="G27" s="4">
        <v>0.14899999999999999</v>
      </c>
      <c r="H27" s="3">
        <v>9.5000000000000001E-2</v>
      </c>
      <c r="I27" s="5" t="s">
        <v>13</v>
      </c>
    </row>
    <row r="28" spans="1:9" x14ac:dyDescent="0.25">
      <c r="A28" s="91" t="s">
        <v>68</v>
      </c>
      <c r="B28" s="95">
        <v>28</v>
      </c>
      <c r="C28" s="4">
        <v>58.69</v>
      </c>
      <c r="D28" s="4">
        <v>8.9</v>
      </c>
      <c r="E28" s="211">
        <v>1455</v>
      </c>
      <c r="F28" s="30" t="s">
        <v>10</v>
      </c>
      <c r="G28" s="4">
        <v>0.125</v>
      </c>
      <c r="H28" s="4">
        <v>6.9000000000000006E-2</v>
      </c>
      <c r="I28" s="5" t="s">
        <v>13</v>
      </c>
    </row>
    <row r="29" spans="1:9" x14ac:dyDescent="0.25">
      <c r="A29" s="91" t="s">
        <v>67</v>
      </c>
      <c r="B29" s="95">
        <v>29</v>
      </c>
      <c r="C29" s="4">
        <v>63.55</v>
      </c>
      <c r="D29" s="4">
        <v>8.94</v>
      </c>
      <c r="E29" s="211">
        <v>1085</v>
      </c>
      <c r="F29" s="30" t="s">
        <v>10</v>
      </c>
      <c r="G29" s="4">
        <v>0.128</v>
      </c>
      <c r="H29" s="4">
        <v>9.6000000000000002E-2</v>
      </c>
      <c r="I29" s="5" t="s">
        <v>54</v>
      </c>
    </row>
    <row r="30" spans="1:9" x14ac:dyDescent="0.25">
      <c r="A30" s="91" t="s">
        <v>103</v>
      </c>
      <c r="B30" s="95">
        <v>47</v>
      </c>
      <c r="C30" s="4">
        <v>107.87</v>
      </c>
      <c r="D30" s="4">
        <v>10.49</v>
      </c>
      <c r="E30" s="211">
        <v>962</v>
      </c>
      <c r="F30" s="30" t="s">
        <v>10</v>
      </c>
      <c r="G30" s="4">
        <v>0.14399999999999999</v>
      </c>
      <c r="H30" s="4">
        <v>0.126</v>
      </c>
      <c r="I30" s="5" t="s">
        <v>54</v>
      </c>
    </row>
    <row r="31" spans="1:9" x14ac:dyDescent="0.25">
      <c r="A31" s="91" t="s">
        <v>101</v>
      </c>
      <c r="B31" s="95">
        <v>78</v>
      </c>
      <c r="C31" s="4">
        <v>195.08</v>
      </c>
      <c r="D31" s="4">
        <v>21.45</v>
      </c>
      <c r="E31" s="211">
        <v>1772</v>
      </c>
      <c r="F31" s="30" t="s">
        <v>10</v>
      </c>
      <c r="G31" s="4">
        <v>0.13900000000000001</v>
      </c>
      <c r="H31" s="4">
        <v>0.08</v>
      </c>
      <c r="I31" s="5" t="s">
        <v>13</v>
      </c>
    </row>
    <row r="32" spans="1:9" x14ac:dyDescent="0.25">
      <c r="A32" s="91" t="s">
        <v>85</v>
      </c>
      <c r="B32" s="95">
        <v>79</v>
      </c>
      <c r="C32" s="4">
        <v>196.97</v>
      </c>
      <c r="D32" s="4">
        <v>19.32</v>
      </c>
      <c r="E32" s="211">
        <v>1064</v>
      </c>
      <c r="F32" s="30" t="s">
        <v>10</v>
      </c>
      <c r="G32" s="4">
        <v>0.14399999999999999</v>
      </c>
      <c r="H32" s="4">
        <v>0.13700000000000001</v>
      </c>
      <c r="I32" s="5" t="s">
        <v>54</v>
      </c>
    </row>
    <row r="33" spans="1:9" x14ac:dyDescent="0.25">
      <c r="A33" s="91" t="s">
        <v>90</v>
      </c>
      <c r="B33" s="95">
        <v>82</v>
      </c>
      <c r="C33" s="4">
        <v>207.2</v>
      </c>
      <c r="D33" s="4">
        <v>11.35</v>
      </c>
      <c r="E33" s="211">
        <v>327</v>
      </c>
      <c r="F33" s="30" t="s">
        <v>10</v>
      </c>
      <c r="G33" s="4">
        <v>0.17499999999999999</v>
      </c>
      <c r="H33" s="4">
        <v>0.12</v>
      </c>
      <c r="I33" s="5" t="s">
        <v>13</v>
      </c>
    </row>
    <row r="34" spans="1:9" x14ac:dyDescent="0.25">
      <c r="A34" s="91" t="s">
        <v>70</v>
      </c>
      <c r="B34" s="95">
        <v>4</v>
      </c>
      <c r="C34" s="4">
        <v>9.0120000000000005</v>
      </c>
      <c r="D34" s="4">
        <v>1.85</v>
      </c>
      <c r="E34" s="211">
        <v>1278</v>
      </c>
      <c r="F34" s="30" t="s">
        <v>9</v>
      </c>
      <c r="G34" s="4">
        <v>0.114</v>
      </c>
      <c r="H34" s="4">
        <v>3.5000000000000003E-2</v>
      </c>
      <c r="I34" s="5" t="s">
        <v>13</v>
      </c>
    </row>
    <row r="35" spans="1:9" x14ac:dyDescent="0.25">
      <c r="A35" s="91" t="s">
        <v>0</v>
      </c>
      <c r="B35" s="86">
        <v>12</v>
      </c>
      <c r="C35" s="3">
        <v>24.305</v>
      </c>
      <c r="D35" s="4">
        <v>1.738</v>
      </c>
      <c r="E35" s="5">
        <v>650</v>
      </c>
      <c r="F35" s="14" t="s">
        <v>9</v>
      </c>
      <c r="G35" s="4">
        <v>0.16</v>
      </c>
      <c r="H35" s="3">
        <v>7.1999999999999995E-2</v>
      </c>
      <c r="I35" s="5" t="s">
        <v>13</v>
      </c>
    </row>
    <row r="36" spans="1:9" x14ac:dyDescent="0.25">
      <c r="A36" s="91" t="s">
        <v>58</v>
      </c>
      <c r="B36" s="95">
        <v>22</v>
      </c>
      <c r="C36" s="4">
        <v>47.87</v>
      </c>
      <c r="D36" s="4">
        <v>4.51</v>
      </c>
      <c r="E36" s="211">
        <v>1668</v>
      </c>
      <c r="F36" s="30" t="s">
        <v>9</v>
      </c>
      <c r="G36" s="4">
        <v>0.14499999999999999</v>
      </c>
      <c r="H36" s="4">
        <v>6.8000000000000005E-2</v>
      </c>
      <c r="I36" s="5" t="s">
        <v>55</v>
      </c>
    </row>
    <row r="37" spans="1:9" x14ac:dyDescent="0.25">
      <c r="A37" s="91" t="s">
        <v>79</v>
      </c>
      <c r="B37" s="95">
        <v>27</v>
      </c>
      <c r="C37" s="4">
        <v>58.93</v>
      </c>
      <c r="D37" s="4">
        <v>8.9</v>
      </c>
      <c r="E37" s="211">
        <v>1495</v>
      </c>
      <c r="F37" s="30" t="s">
        <v>9</v>
      </c>
      <c r="G37" s="4">
        <v>0.125</v>
      </c>
      <c r="H37" s="4">
        <v>7.1999999999999995E-2</v>
      </c>
      <c r="I37" s="5" t="s">
        <v>13</v>
      </c>
    </row>
    <row r="38" spans="1:9" x14ac:dyDescent="0.25">
      <c r="A38" s="91" t="s">
        <v>2</v>
      </c>
      <c r="B38" s="86">
        <v>30</v>
      </c>
      <c r="C38" s="3">
        <v>65.382000000000005</v>
      </c>
      <c r="D38" s="4">
        <v>7.14</v>
      </c>
      <c r="E38" s="5">
        <v>420</v>
      </c>
      <c r="F38" s="14" t="s">
        <v>9</v>
      </c>
      <c r="G38" s="4">
        <v>0.13300000000000001</v>
      </c>
      <c r="H38" s="3">
        <v>7.3999999999999996E-2</v>
      </c>
      <c r="I38" s="5" t="s">
        <v>13</v>
      </c>
    </row>
    <row r="39" spans="1:9" x14ac:dyDescent="0.25">
      <c r="A39" s="91" t="s">
        <v>15</v>
      </c>
      <c r="B39" s="95">
        <v>39</v>
      </c>
      <c r="C39" s="3">
        <v>88.905839999999998</v>
      </c>
      <c r="D39" s="4">
        <v>4.4720000000000004</v>
      </c>
      <c r="E39" s="5">
        <v>1526</v>
      </c>
      <c r="F39" s="14" t="s">
        <v>9</v>
      </c>
      <c r="G39" s="4">
        <v>0.18</v>
      </c>
      <c r="H39" s="4">
        <v>0</v>
      </c>
      <c r="I39" s="5" t="s">
        <v>18</v>
      </c>
    </row>
    <row r="40" spans="1:9" x14ac:dyDescent="0.25">
      <c r="A40" s="91" t="s">
        <v>57</v>
      </c>
      <c r="B40" s="95">
        <v>40</v>
      </c>
      <c r="C40" s="4">
        <v>91.22</v>
      </c>
      <c r="D40" s="4">
        <v>6.51</v>
      </c>
      <c r="E40" s="211">
        <v>1852</v>
      </c>
      <c r="F40" s="30" t="s">
        <v>9</v>
      </c>
      <c r="G40" s="4">
        <v>0.159</v>
      </c>
      <c r="H40" s="4">
        <v>7.9000000000000001E-2</v>
      </c>
      <c r="I40" s="5" t="s">
        <v>55</v>
      </c>
    </row>
    <row r="41" spans="1:9" x14ac:dyDescent="0.25">
      <c r="A41" s="91" t="s">
        <v>75</v>
      </c>
      <c r="B41" s="95">
        <v>48</v>
      </c>
      <c r="C41" s="4">
        <v>112.41</v>
      </c>
      <c r="D41" s="4">
        <v>8.65</v>
      </c>
      <c r="E41" s="211">
        <v>321</v>
      </c>
      <c r="F41" s="30" t="s">
        <v>9</v>
      </c>
      <c r="G41" s="4">
        <v>0.14899999999999999</v>
      </c>
      <c r="H41" s="4">
        <v>9.5000000000000001E-2</v>
      </c>
      <c r="I41" s="5" t="s">
        <v>13</v>
      </c>
    </row>
    <row r="42" spans="1:9" x14ac:dyDescent="0.25">
      <c r="A42" s="91" t="s">
        <v>46</v>
      </c>
      <c r="B42" s="95">
        <v>6</v>
      </c>
      <c r="C42" s="4">
        <v>12.010999999999999</v>
      </c>
      <c r="D42" s="4">
        <v>2.25</v>
      </c>
      <c r="E42" s="211">
        <v>3367</v>
      </c>
      <c r="F42" s="30" t="s">
        <v>61</v>
      </c>
      <c r="G42" s="4">
        <v>7.0999999999999994E-2</v>
      </c>
      <c r="H42" s="4">
        <v>1.6E-2</v>
      </c>
      <c r="I42" s="5" t="s">
        <v>55</v>
      </c>
    </row>
    <row r="43" spans="1:9" x14ac:dyDescent="0.25">
      <c r="A43" s="91" t="s">
        <v>100</v>
      </c>
      <c r="B43" s="95">
        <v>15</v>
      </c>
      <c r="C43" s="4">
        <v>30.97</v>
      </c>
      <c r="D43" s="4">
        <v>1.82</v>
      </c>
      <c r="E43" s="211">
        <v>44.1</v>
      </c>
      <c r="F43" s="30" t="s">
        <v>82</v>
      </c>
      <c r="G43" s="4">
        <v>0.109</v>
      </c>
      <c r="H43" s="4">
        <v>3.5000000000000003E-2</v>
      </c>
      <c r="I43" s="5" t="s">
        <v>96</v>
      </c>
    </row>
    <row r="44" spans="1:9" x14ac:dyDescent="0.25">
      <c r="A44" s="91" t="s">
        <v>105</v>
      </c>
      <c r="B44" s="95">
        <v>16</v>
      </c>
      <c r="C44" s="4">
        <v>32.06</v>
      </c>
      <c r="D44" s="4">
        <v>2.0699999999999998</v>
      </c>
      <c r="E44" s="211">
        <v>113</v>
      </c>
      <c r="F44" s="30" t="s">
        <v>82</v>
      </c>
      <c r="G44" s="4">
        <v>0.106</v>
      </c>
      <c r="H44" s="4">
        <v>0.184</v>
      </c>
      <c r="I44" s="5" t="s">
        <v>99</v>
      </c>
    </row>
    <row r="45" spans="1:9" x14ac:dyDescent="0.25">
      <c r="A45" s="91" t="s">
        <v>81</v>
      </c>
      <c r="B45" s="95">
        <v>31</v>
      </c>
      <c r="C45" s="4">
        <v>69.72</v>
      </c>
      <c r="D45" s="4">
        <v>5.9</v>
      </c>
      <c r="E45" s="211">
        <v>29.8</v>
      </c>
      <c r="F45" s="30" t="s">
        <v>82</v>
      </c>
      <c r="G45" s="4">
        <v>0.122</v>
      </c>
      <c r="H45" s="4">
        <v>6.2E-2</v>
      </c>
      <c r="I45" s="5" t="s">
        <v>18</v>
      </c>
    </row>
    <row r="46" spans="1:9" x14ac:dyDescent="0.25">
      <c r="A46" s="91" t="s">
        <v>88</v>
      </c>
      <c r="B46" s="95">
        <v>53</v>
      </c>
      <c r="C46" s="4">
        <v>126.91</v>
      </c>
      <c r="D46" s="4">
        <v>4.93</v>
      </c>
      <c r="E46" s="211">
        <v>114</v>
      </c>
      <c r="F46" s="30" t="s">
        <v>82</v>
      </c>
      <c r="G46" s="4">
        <v>0.13600000000000001</v>
      </c>
      <c r="H46" s="4">
        <v>0.22</v>
      </c>
      <c r="I46" s="5" t="s">
        <v>74</v>
      </c>
    </row>
    <row r="47" spans="1:9" x14ac:dyDescent="0.25">
      <c r="A47" s="91" t="s">
        <v>71</v>
      </c>
      <c r="B47" s="95">
        <v>5</v>
      </c>
      <c r="C47" s="4">
        <v>10.81</v>
      </c>
      <c r="D47" s="4">
        <v>2.34</v>
      </c>
      <c r="E47" s="211">
        <v>2300</v>
      </c>
      <c r="F47" s="30" t="s">
        <v>72</v>
      </c>
      <c r="G47" s="4">
        <v>0</v>
      </c>
      <c r="H47" s="4">
        <v>2.3E-2</v>
      </c>
      <c r="I47" s="5" t="s">
        <v>18</v>
      </c>
    </row>
    <row r="48" spans="1:9" x14ac:dyDescent="0.25">
      <c r="A48" s="91" t="s">
        <v>106</v>
      </c>
      <c r="B48" s="95">
        <v>50</v>
      </c>
      <c r="C48" s="4">
        <v>118.71</v>
      </c>
      <c r="D48" s="4">
        <v>7.27</v>
      </c>
      <c r="E48" s="211">
        <v>232</v>
      </c>
      <c r="F48" s="30" t="s">
        <v>107</v>
      </c>
      <c r="G48" s="4">
        <v>0.151</v>
      </c>
      <c r="H48" s="4">
        <v>7.0999999999999994E-2</v>
      </c>
      <c r="I48" s="5" t="s">
        <v>55</v>
      </c>
    </row>
    <row r="49" spans="1:9" x14ac:dyDescent="0.25">
      <c r="A49" s="91" t="s">
        <v>149</v>
      </c>
      <c r="B49" s="95">
        <v>21</v>
      </c>
      <c r="C49" s="4">
        <v>44.955911999999998</v>
      </c>
      <c r="D49" s="4">
        <v>2.9889999999999999</v>
      </c>
      <c r="E49" s="211">
        <v>1541</v>
      </c>
      <c r="F49" s="14"/>
      <c r="G49" s="3"/>
      <c r="H49" s="3"/>
      <c r="I49" s="5"/>
    </row>
    <row r="50" spans="1:9" x14ac:dyDescent="0.25">
      <c r="A50" s="91" t="s">
        <v>150</v>
      </c>
      <c r="B50" s="95">
        <v>33</v>
      </c>
      <c r="C50" s="4">
        <v>74.921599999999998</v>
      </c>
      <c r="D50" s="4">
        <v>5.7759999999999998</v>
      </c>
      <c r="E50" s="211">
        <v>817</v>
      </c>
      <c r="F50" s="14"/>
      <c r="G50" s="3"/>
      <c r="H50" s="3"/>
      <c r="I50" s="5"/>
    </row>
    <row r="51" spans="1:9" x14ac:dyDescent="0.25">
      <c r="A51" s="91" t="s">
        <v>151</v>
      </c>
      <c r="B51" s="95">
        <v>34</v>
      </c>
      <c r="C51" s="4">
        <v>78.959999999999994</v>
      </c>
      <c r="D51" s="4">
        <v>4.8090000000000002</v>
      </c>
      <c r="E51" s="211">
        <v>180</v>
      </c>
      <c r="F51" s="14"/>
      <c r="G51" s="3"/>
      <c r="H51" s="3"/>
      <c r="I51" s="5"/>
    </row>
    <row r="52" spans="1:9" x14ac:dyDescent="0.25">
      <c r="A52" s="91" t="s">
        <v>152</v>
      </c>
      <c r="B52" s="95">
        <v>36</v>
      </c>
      <c r="C52" s="4">
        <v>83.798000000000002</v>
      </c>
      <c r="D52" s="4">
        <v>3.7330000000000002E-3</v>
      </c>
      <c r="E52" s="211">
        <v>-157.20999999999998</v>
      </c>
      <c r="F52" s="14"/>
      <c r="G52" s="3"/>
      <c r="H52" s="3"/>
      <c r="I52" s="5"/>
    </row>
    <row r="53" spans="1:9" x14ac:dyDescent="0.25">
      <c r="A53" s="91" t="s">
        <v>153</v>
      </c>
      <c r="B53" s="95">
        <v>37</v>
      </c>
      <c r="C53" s="4">
        <v>85.467799999999997</v>
      </c>
      <c r="D53" s="4">
        <v>1.532</v>
      </c>
      <c r="E53" s="211">
        <v>39.45999999999998</v>
      </c>
      <c r="F53" s="14"/>
      <c r="G53" s="3"/>
      <c r="H53" s="3"/>
      <c r="I53" s="5"/>
    </row>
    <row r="54" spans="1:9" x14ac:dyDescent="0.25">
      <c r="A54" s="91" t="s">
        <v>154</v>
      </c>
      <c r="B54" s="95">
        <v>38</v>
      </c>
      <c r="C54" s="4">
        <v>87.62</v>
      </c>
      <c r="D54" s="4">
        <v>2.64</v>
      </c>
      <c r="E54" s="211">
        <v>777</v>
      </c>
      <c r="F54" s="14"/>
      <c r="G54" s="3"/>
      <c r="H54" s="3"/>
      <c r="I54" s="5"/>
    </row>
    <row r="55" spans="1:9" x14ac:dyDescent="0.25">
      <c r="A55" s="91" t="s">
        <v>155</v>
      </c>
      <c r="B55" s="95">
        <v>43</v>
      </c>
      <c r="C55" s="4">
        <v>98</v>
      </c>
      <c r="D55" s="4">
        <v>11.5</v>
      </c>
      <c r="E55" s="211">
        <v>2157</v>
      </c>
      <c r="F55" s="14"/>
      <c r="G55" s="3"/>
      <c r="H55" s="3"/>
      <c r="I55" s="5"/>
    </row>
    <row r="56" spans="1:9" x14ac:dyDescent="0.25">
      <c r="A56" s="91" t="s">
        <v>156</v>
      </c>
      <c r="B56" s="95">
        <v>44</v>
      </c>
      <c r="C56" s="4">
        <v>101.07</v>
      </c>
      <c r="D56" s="4">
        <v>12.37</v>
      </c>
      <c r="E56" s="211">
        <v>2334</v>
      </c>
      <c r="F56" s="14"/>
      <c r="G56" s="3"/>
      <c r="H56" s="3"/>
      <c r="I56" s="5"/>
    </row>
    <row r="57" spans="1:9" x14ac:dyDescent="0.25">
      <c r="A57" s="91" t="s">
        <v>157</v>
      </c>
      <c r="B57" s="95">
        <v>45</v>
      </c>
      <c r="C57" s="4">
        <v>102.9055</v>
      </c>
      <c r="D57" s="4">
        <v>12.41</v>
      </c>
      <c r="E57" s="211">
        <v>1964</v>
      </c>
      <c r="F57" s="14"/>
      <c r="G57" s="3"/>
      <c r="H57" s="3"/>
      <c r="I57" s="5"/>
    </row>
    <row r="58" spans="1:9" x14ac:dyDescent="0.25">
      <c r="A58" s="91" t="s">
        <v>158</v>
      </c>
      <c r="B58" s="95">
        <v>46</v>
      </c>
      <c r="C58" s="4">
        <v>106.42</v>
      </c>
      <c r="D58" s="4">
        <v>12.02</v>
      </c>
      <c r="E58" s="211">
        <v>1555.05</v>
      </c>
      <c r="F58" s="14"/>
      <c r="G58" s="3"/>
      <c r="H58" s="3"/>
      <c r="I58" s="5"/>
    </row>
    <row r="59" spans="1:9" x14ac:dyDescent="0.25">
      <c r="A59" s="91" t="s">
        <v>159</v>
      </c>
      <c r="B59" s="95">
        <v>49</v>
      </c>
      <c r="C59" s="4">
        <v>114.818</v>
      </c>
      <c r="D59" s="4">
        <v>7.31</v>
      </c>
      <c r="E59" s="211">
        <v>156.75</v>
      </c>
      <c r="F59" s="14"/>
      <c r="G59" s="3"/>
      <c r="H59" s="3"/>
      <c r="I59" s="5"/>
    </row>
    <row r="60" spans="1:9" x14ac:dyDescent="0.25">
      <c r="A60" s="91" t="s">
        <v>160</v>
      </c>
      <c r="B60" s="95">
        <v>51</v>
      </c>
      <c r="C60" s="4">
        <v>121.76</v>
      </c>
      <c r="D60" s="4">
        <v>6.6849999999999996</v>
      </c>
      <c r="E60" s="211">
        <v>630.78</v>
      </c>
      <c r="F60" s="14"/>
      <c r="G60" s="3"/>
      <c r="H60" s="3"/>
      <c r="I60" s="5"/>
    </row>
    <row r="61" spans="1:9" x14ac:dyDescent="0.25">
      <c r="A61" s="91" t="s">
        <v>161</v>
      </c>
      <c r="B61" s="95">
        <v>52</v>
      </c>
      <c r="C61" s="4">
        <v>127.6</v>
      </c>
      <c r="D61" s="4">
        <v>6.2320000000000002</v>
      </c>
      <c r="E61" s="211">
        <v>449.65999999999997</v>
      </c>
      <c r="F61" s="14"/>
      <c r="G61" s="3"/>
      <c r="H61" s="3"/>
      <c r="I61" s="5"/>
    </row>
    <row r="62" spans="1:9" x14ac:dyDescent="0.25">
      <c r="A62" s="91" t="s">
        <v>162</v>
      </c>
      <c r="B62" s="95">
        <v>54</v>
      </c>
      <c r="C62" s="4">
        <v>131.29300000000001</v>
      </c>
      <c r="D62" s="4">
        <v>5.8869999999999999E-3</v>
      </c>
      <c r="E62" s="211">
        <v>-111.6</v>
      </c>
      <c r="F62" s="14"/>
      <c r="G62" s="3"/>
      <c r="H62" s="3"/>
      <c r="I62" s="5"/>
    </row>
    <row r="63" spans="1:9" x14ac:dyDescent="0.25">
      <c r="A63" s="91" t="s">
        <v>163</v>
      </c>
      <c r="B63" s="95">
        <v>57</v>
      </c>
      <c r="C63" s="4">
        <v>138.90547000000001</v>
      </c>
      <c r="D63" s="4">
        <v>6.1449999999999996</v>
      </c>
      <c r="E63" s="211">
        <v>920</v>
      </c>
      <c r="F63" s="14"/>
      <c r="G63" s="3"/>
      <c r="H63" s="3"/>
      <c r="I63" s="5"/>
    </row>
    <row r="64" spans="1:9" x14ac:dyDescent="0.25">
      <c r="A64" s="91" t="s">
        <v>164</v>
      </c>
      <c r="B64" s="95">
        <v>58</v>
      </c>
      <c r="C64" s="4">
        <v>140.11600000000001</v>
      </c>
      <c r="D64" s="4">
        <v>6.77</v>
      </c>
      <c r="E64" s="211">
        <v>795</v>
      </c>
      <c r="F64" s="14"/>
      <c r="G64" s="3"/>
      <c r="H64" s="3"/>
      <c r="I64" s="5"/>
    </row>
    <row r="65" spans="1:9" x14ac:dyDescent="0.25">
      <c r="A65" s="91" t="s">
        <v>165</v>
      </c>
      <c r="B65" s="95">
        <v>59</v>
      </c>
      <c r="C65" s="4">
        <v>140.90764999999999</v>
      </c>
      <c r="D65" s="4">
        <v>6.7729999999999997</v>
      </c>
      <c r="E65" s="211">
        <v>935</v>
      </c>
      <c r="F65" s="14"/>
      <c r="G65" s="3"/>
      <c r="H65" s="3"/>
      <c r="I65" s="5"/>
    </row>
    <row r="66" spans="1:9" x14ac:dyDescent="0.25">
      <c r="A66" s="91" t="s">
        <v>166</v>
      </c>
      <c r="B66" s="95">
        <v>60</v>
      </c>
      <c r="C66" s="4">
        <v>144.24199999999999</v>
      </c>
      <c r="D66" s="4">
        <v>7.0069999999999997</v>
      </c>
      <c r="E66" s="211">
        <v>1024</v>
      </c>
      <c r="F66" s="14"/>
      <c r="G66" s="3"/>
      <c r="H66" s="3"/>
      <c r="I66" s="5"/>
    </row>
    <row r="67" spans="1:9" x14ac:dyDescent="0.25">
      <c r="A67" s="91" t="s">
        <v>167</v>
      </c>
      <c r="B67" s="95">
        <v>61</v>
      </c>
      <c r="C67" s="4">
        <v>145</v>
      </c>
      <c r="D67" s="4">
        <v>7.26</v>
      </c>
      <c r="E67" s="211">
        <v>1042</v>
      </c>
      <c r="F67" s="14"/>
      <c r="G67" s="3"/>
      <c r="H67" s="3"/>
      <c r="I67" s="5"/>
    </row>
    <row r="68" spans="1:9" x14ac:dyDescent="0.25">
      <c r="A68" s="91" t="s">
        <v>168</v>
      </c>
      <c r="B68" s="95">
        <v>62</v>
      </c>
      <c r="C68" s="4">
        <v>150.36000000000001</v>
      </c>
      <c r="D68" s="4">
        <v>7.52</v>
      </c>
      <c r="E68" s="211">
        <v>1072</v>
      </c>
      <c r="F68" s="14"/>
      <c r="G68" s="3"/>
      <c r="H68" s="3"/>
      <c r="I68" s="5"/>
    </row>
    <row r="69" spans="1:9" x14ac:dyDescent="0.25">
      <c r="A69" s="91" t="s">
        <v>169</v>
      </c>
      <c r="B69" s="95">
        <v>63</v>
      </c>
      <c r="C69" s="4">
        <v>151.964</v>
      </c>
      <c r="D69" s="4">
        <v>5.2430000000000003</v>
      </c>
      <c r="E69" s="211">
        <v>826</v>
      </c>
      <c r="F69" s="14"/>
      <c r="G69" s="3"/>
      <c r="H69" s="3"/>
      <c r="I69" s="5"/>
    </row>
    <row r="70" spans="1:9" x14ac:dyDescent="0.25">
      <c r="A70" s="91" t="s">
        <v>170</v>
      </c>
      <c r="B70" s="95">
        <v>64</v>
      </c>
      <c r="C70" s="4">
        <v>157.25</v>
      </c>
      <c r="D70" s="4">
        <v>7.8949999999999996</v>
      </c>
      <c r="E70" s="211">
        <v>1312</v>
      </c>
      <c r="F70" s="14"/>
      <c r="G70" s="3"/>
      <c r="H70" s="3"/>
      <c r="I70" s="5"/>
    </row>
    <row r="71" spans="1:9" x14ac:dyDescent="0.25">
      <c r="A71" s="91" t="s">
        <v>171</v>
      </c>
      <c r="B71" s="95">
        <v>65</v>
      </c>
      <c r="C71" s="4">
        <v>158.92535000000001</v>
      </c>
      <c r="D71" s="4">
        <v>8.2289999999999992</v>
      </c>
      <c r="E71" s="211">
        <v>1356</v>
      </c>
      <c r="F71" s="14"/>
      <c r="G71" s="3"/>
      <c r="H71" s="3"/>
      <c r="I71" s="5"/>
    </row>
    <row r="72" spans="1:9" x14ac:dyDescent="0.25">
      <c r="A72" s="91" t="s">
        <v>172</v>
      </c>
      <c r="B72" s="95">
        <v>66</v>
      </c>
      <c r="C72" s="4">
        <v>162.5</v>
      </c>
      <c r="D72" s="4">
        <v>8.5500000000000007</v>
      </c>
      <c r="E72" s="211">
        <v>1407</v>
      </c>
      <c r="F72" s="14"/>
      <c r="G72" s="3"/>
      <c r="H72" s="3"/>
      <c r="I72" s="5"/>
    </row>
    <row r="73" spans="1:9" x14ac:dyDescent="0.25">
      <c r="A73" s="91" t="s">
        <v>173</v>
      </c>
      <c r="B73" s="95">
        <v>67</v>
      </c>
      <c r="C73" s="4">
        <v>164.93031999999999</v>
      </c>
      <c r="D73" s="4">
        <v>8.7949999999999999</v>
      </c>
      <c r="E73" s="211">
        <v>1461</v>
      </c>
      <c r="F73" s="14"/>
      <c r="G73" s="3"/>
      <c r="H73" s="3"/>
      <c r="I73" s="5"/>
    </row>
    <row r="74" spans="1:9" x14ac:dyDescent="0.25">
      <c r="A74" s="91" t="s">
        <v>174</v>
      </c>
      <c r="B74" s="95">
        <v>68</v>
      </c>
      <c r="C74" s="4">
        <v>167.25899999999999</v>
      </c>
      <c r="D74" s="4">
        <v>9.0660000000000007</v>
      </c>
      <c r="E74" s="211">
        <v>1529</v>
      </c>
      <c r="F74" s="14"/>
      <c r="G74" s="3"/>
      <c r="H74" s="3"/>
      <c r="I74" s="5"/>
    </row>
    <row r="75" spans="1:9" x14ac:dyDescent="0.25">
      <c r="A75" s="91" t="s">
        <v>43</v>
      </c>
      <c r="B75" s="95">
        <v>69</v>
      </c>
      <c r="C75" s="4">
        <v>168.93421000000001</v>
      </c>
      <c r="D75" s="4">
        <v>9.3209999999999997</v>
      </c>
      <c r="E75" s="211">
        <v>1545</v>
      </c>
      <c r="F75" s="14"/>
      <c r="G75" s="3"/>
      <c r="H75" s="3"/>
      <c r="I75" s="5"/>
    </row>
    <row r="76" spans="1:9" x14ac:dyDescent="0.25">
      <c r="A76" s="91" t="s">
        <v>175</v>
      </c>
      <c r="B76" s="95">
        <v>70</v>
      </c>
      <c r="C76" s="4">
        <v>173.054</v>
      </c>
      <c r="D76" s="4">
        <v>6.9649999999999999</v>
      </c>
      <c r="E76" s="211">
        <v>824</v>
      </c>
      <c r="F76" s="14"/>
      <c r="G76" s="3"/>
      <c r="H76" s="3"/>
      <c r="I76" s="5"/>
    </row>
    <row r="77" spans="1:9" x14ac:dyDescent="0.25">
      <c r="A77" s="91" t="s">
        <v>176</v>
      </c>
      <c r="B77" s="95">
        <v>71</v>
      </c>
      <c r="C77" s="4">
        <v>174.96680000000001</v>
      </c>
      <c r="D77" s="4">
        <v>9.84</v>
      </c>
      <c r="E77" s="211">
        <v>1652</v>
      </c>
      <c r="F77" s="14"/>
      <c r="G77" s="3"/>
      <c r="H77" s="3"/>
      <c r="I77" s="5"/>
    </row>
    <row r="78" spans="1:9" x14ac:dyDescent="0.25">
      <c r="A78" s="91" t="s">
        <v>177</v>
      </c>
      <c r="B78" s="95">
        <v>72</v>
      </c>
      <c r="C78" s="4">
        <v>178.49</v>
      </c>
      <c r="D78" s="4">
        <v>13.31</v>
      </c>
      <c r="E78" s="211">
        <v>2233</v>
      </c>
      <c r="F78" s="14"/>
      <c r="G78" s="3"/>
      <c r="H78" s="3"/>
      <c r="I78" s="5"/>
    </row>
    <row r="79" spans="1:9" x14ac:dyDescent="0.25">
      <c r="A79" s="91" t="s">
        <v>178</v>
      </c>
      <c r="B79" s="95">
        <v>73</v>
      </c>
      <c r="C79" s="4">
        <v>180.94788</v>
      </c>
      <c r="D79" s="4">
        <v>16.654</v>
      </c>
      <c r="E79" s="211">
        <v>3017</v>
      </c>
      <c r="F79" s="14"/>
      <c r="G79" s="3"/>
      <c r="H79" s="3"/>
      <c r="I79" s="5"/>
    </row>
    <row r="80" spans="1:9" x14ac:dyDescent="0.25">
      <c r="A80" s="91" t="s">
        <v>179</v>
      </c>
      <c r="B80" s="95">
        <v>75</v>
      </c>
      <c r="C80" s="4">
        <v>186.20699999999999</v>
      </c>
      <c r="D80" s="4">
        <v>21.02</v>
      </c>
      <c r="E80" s="211">
        <v>3186</v>
      </c>
      <c r="F80" s="14"/>
      <c r="G80" s="3"/>
      <c r="H80" s="3"/>
      <c r="I80" s="5"/>
    </row>
    <row r="81" spans="1:9" x14ac:dyDescent="0.25">
      <c r="A81" s="91" t="s">
        <v>180</v>
      </c>
      <c r="B81" s="95">
        <v>76</v>
      </c>
      <c r="C81" s="4">
        <v>190.23</v>
      </c>
      <c r="D81" s="4">
        <v>22.61</v>
      </c>
      <c r="E81" s="211">
        <v>3033</v>
      </c>
      <c r="F81" s="14"/>
      <c r="G81" s="3"/>
      <c r="H81" s="3"/>
      <c r="I81" s="5"/>
    </row>
    <row r="82" spans="1:9" x14ac:dyDescent="0.25">
      <c r="A82" s="91" t="s">
        <v>181</v>
      </c>
      <c r="B82" s="95">
        <v>77</v>
      </c>
      <c r="C82" s="4">
        <v>192.21700000000001</v>
      </c>
      <c r="D82" s="4">
        <v>22.56</v>
      </c>
      <c r="E82" s="211">
        <v>2446</v>
      </c>
      <c r="F82" s="14"/>
      <c r="G82" s="3"/>
      <c r="H82" s="3"/>
      <c r="I82" s="5"/>
    </row>
    <row r="83" spans="1:9" x14ac:dyDescent="0.25">
      <c r="A83" s="91" t="s">
        <v>182</v>
      </c>
      <c r="B83" s="95">
        <v>81</v>
      </c>
      <c r="C83" s="4">
        <v>204.38900000000001</v>
      </c>
      <c r="D83" s="4">
        <v>11.85</v>
      </c>
      <c r="E83" s="211">
        <v>304</v>
      </c>
      <c r="F83" s="14"/>
      <c r="G83" s="3"/>
      <c r="H83" s="3"/>
      <c r="I83" s="5"/>
    </row>
    <row r="84" spans="1:9" x14ac:dyDescent="0.25">
      <c r="A84" s="91" t="s">
        <v>183</v>
      </c>
      <c r="B84" s="95">
        <v>83</v>
      </c>
      <c r="C84" s="4">
        <v>208.9804</v>
      </c>
      <c r="D84" s="4">
        <v>9.8070000000000004</v>
      </c>
      <c r="E84" s="211">
        <v>271.70000000000005</v>
      </c>
      <c r="F84" s="14"/>
      <c r="G84" s="3"/>
      <c r="H84" s="3"/>
      <c r="I84" s="5"/>
    </row>
    <row r="85" spans="1:9" x14ac:dyDescent="0.25">
      <c r="A85" s="91" t="s">
        <v>184</v>
      </c>
      <c r="B85" s="95">
        <v>84</v>
      </c>
      <c r="C85" s="4">
        <v>209</v>
      </c>
      <c r="D85" s="4">
        <v>9.32</v>
      </c>
      <c r="E85" s="211">
        <v>254</v>
      </c>
      <c r="F85" s="14"/>
      <c r="G85" s="3"/>
      <c r="H85" s="3"/>
      <c r="I85" s="5"/>
    </row>
    <row r="86" spans="1:9" x14ac:dyDescent="0.25">
      <c r="A86" s="91" t="s">
        <v>185</v>
      </c>
      <c r="B86" s="95">
        <v>85</v>
      </c>
      <c r="C86" s="4">
        <v>210</v>
      </c>
      <c r="D86" s="4">
        <v>7</v>
      </c>
      <c r="E86" s="211">
        <v>302</v>
      </c>
      <c r="F86" s="14"/>
      <c r="G86" s="3"/>
      <c r="H86" s="3"/>
      <c r="I86" s="5"/>
    </row>
    <row r="87" spans="1:9" x14ac:dyDescent="0.25">
      <c r="A87" s="91" t="s">
        <v>186</v>
      </c>
      <c r="B87" s="95">
        <v>86</v>
      </c>
      <c r="C87" s="4">
        <v>222</v>
      </c>
      <c r="D87" s="4">
        <v>9.7300000000000008E-3</v>
      </c>
      <c r="E87" s="211">
        <v>-71</v>
      </c>
      <c r="F87" s="14"/>
      <c r="G87" s="3"/>
      <c r="H87" s="3"/>
      <c r="I87" s="5"/>
    </row>
    <row r="88" spans="1:9" x14ac:dyDescent="0.25">
      <c r="A88" s="91" t="s">
        <v>187</v>
      </c>
      <c r="B88" s="95">
        <v>87</v>
      </c>
      <c r="C88" s="4">
        <v>223</v>
      </c>
      <c r="D88" s="4">
        <v>1.87</v>
      </c>
      <c r="E88" s="211">
        <v>27</v>
      </c>
      <c r="F88" s="14"/>
      <c r="G88" s="3"/>
      <c r="H88" s="3"/>
      <c r="I88" s="5"/>
    </row>
    <row r="89" spans="1:9" x14ac:dyDescent="0.25">
      <c r="A89" s="91" t="s">
        <v>188</v>
      </c>
      <c r="B89" s="95">
        <v>88</v>
      </c>
      <c r="C89" s="4">
        <v>226</v>
      </c>
      <c r="D89" s="4">
        <v>5.5</v>
      </c>
      <c r="E89" s="211">
        <v>700</v>
      </c>
      <c r="F89" s="14"/>
      <c r="G89" s="3"/>
      <c r="H89" s="3"/>
      <c r="I89" s="5"/>
    </row>
    <row r="90" spans="1:9" x14ac:dyDescent="0.25">
      <c r="A90" s="91" t="s">
        <v>189</v>
      </c>
      <c r="B90" s="95">
        <v>89</v>
      </c>
      <c r="C90" s="4">
        <v>227</v>
      </c>
      <c r="D90" s="4">
        <v>10.07</v>
      </c>
      <c r="E90" s="211">
        <v>1050</v>
      </c>
      <c r="F90" s="14"/>
      <c r="G90" s="3"/>
      <c r="H90" s="3"/>
      <c r="I90" s="5"/>
    </row>
    <row r="91" spans="1:9" x14ac:dyDescent="0.25">
      <c r="A91" s="91" t="s">
        <v>190</v>
      </c>
      <c r="B91" s="95">
        <v>90</v>
      </c>
      <c r="C91" s="4">
        <v>232.03806</v>
      </c>
      <c r="D91" s="4">
        <v>11.72</v>
      </c>
      <c r="E91" s="211">
        <v>1842</v>
      </c>
      <c r="F91" s="14"/>
      <c r="G91" s="3"/>
      <c r="H91" s="3"/>
      <c r="I91" s="5"/>
    </row>
    <row r="92" spans="1:9" x14ac:dyDescent="0.25">
      <c r="A92" s="91" t="s">
        <v>191</v>
      </c>
      <c r="B92" s="95">
        <v>91</v>
      </c>
      <c r="C92" s="4">
        <v>231.03587999999999</v>
      </c>
      <c r="D92" s="4">
        <v>15.37</v>
      </c>
      <c r="E92" s="211">
        <v>1568</v>
      </c>
      <c r="F92" s="14"/>
      <c r="G92" s="3"/>
      <c r="H92" s="3"/>
      <c r="I92" s="5"/>
    </row>
    <row r="93" spans="1:9" x14ac:dyDescent="0.25">
      <c r="A93" s="91" t="s">
        <v>192</v>
      </c>
      <c r="B93" s="95">
        <v>92</v>
      </c>
      <c r="C93" s="4">
        <v>238.02891</v>
      </c>
      <c r="D93" s="4">
        <v>18.95</v>
      </c>
      <c r="E93" s="211">
        <v>1132.3</v>
      </c>
      <c r="F93" s="14"/>
      <c r="G93" s="3"/>
      <c r="H93" s="3"/>
      <c r="I93" s="5"/>
    </row>
    <row r="94" spans="1:9" x14ac:dyDescent="0.25">
      <c r="A94" s="91" t="s">
        <v>193</v>
      </c>
      <c r="B94" s="95">
        <v>93</v>
      </c>
      <c r="C94" s="4">
        <v>237</v>
      </c>
      <c r="D94" s="4">
        <v>20.45</v>
      </c>
      <c r="E94" s="211">
        <v>644</v>
      </c>
      <c r="F94" s="14"/>
      <c r="G94" s="3"/>
      <c r="H94" s="3"/>
      <c r="I94" s="5"/>
    </row>
    <row r="95" spans="1:9" x14ac:dyDescent="0.25">
      <c r="A95" s="91" t="s">
        <v>194</v>
      </c>
      <c r="B95" s="95">
        <v>94</v>
      </c>
      <c r="C95" s="4">
        <v>244</v>
      </c>
      <c r="D95" s="4">
        <v>19.84</v>
      </c>
      <c r="E95" s="211">
        <v>639.5</v>
      </c>
      <c r="F95" s="14"/>
      <c r="G95" s="3"/>
      <c r="H95" s="3"/>
      <c r="I95" s="5"/>
    </row>
    <row r="96" spans="1:9" x14ac:dyDescent="0.25">
      <c r="A96" s="91" t="s">
        <v>195</v>
      </c>
      <c r="B96" s="95">
        <v>95</v>
      </c>
      <c r="C96" s="4">
        <v>243</v>
      </c>
      <c r="D96" s="4">
        <v>13.69</v>
      </c>
      <c r="E96" s="211">
        <v>1176</v>
      </c>
      <c r="F96" s="14"/>
      <c r="G96" s="3"/>
      <c r="H96" s="3"/>
      <c r="I96" s="5"/>
    </row>
    <row r="97" spans="1:9" x14ac:dyDescent="0.25">
      <c r="A97" s="91" t="s">
        <v>196</v>
      </c>
      <c r="B97" s="95">
        <v>96</v>
      </c>
      <c r="C97" s="4">
        <v>247</v>
      </c>
      <c r="D97" s="4">
        <v>13.51</v>
      </c>
      <c r="E97" s="211">
        <v>1340</v>
      </c>
      <c r="F97" s="14"/>
      <c r="G97" s="3"/>
      <c r="H97" s="3"/>
      <c r="I97" s="5"/>
    </row>
    <row r="98" spans="1:9" x14ac:dyDescent="0.25">
      <c r="A98" s="91" t="s">
        <v>197</v>
      </c>
      <c r="B98" s="95">
        <v>97</v>
      </c>
      <c r="C98" s="4">
        <v>247</v>
      </c>
      <c r="D98" s="4">
        <v>14.79</v>
      </c>
      <c r="E98" s="211">
        <v>986</v>
      </c>
      <c r="F98" s="14"/>
      <c r="G98" s="3"/>
      <c r="H98" s="3"/>
      <c r="I98" s="5"/>
    </row>
    <row r="99" spans="1:9" x14ac:dyDescent="0.25">
      <c r="A99" s="91" t="s">
        <v>198</v>
      </c>
      <c r="B99" s="95">
        <v>98</v>
      </c>
      <c r="C99" s="4">
        <v>251</v>
      </c>
      <c r="D99" s="4">
        <v>15.1</v>
      </c>
      <c r="E99" s="211">
        <v>900</v>
      </c>
      <c r="F99" s="14"/>
      <c r="G99" s="3"/>
      <c r="H99" s="3"/>
      <c r="I99" s="5"/>
    </row>
    <row r="100" spans="1:9" x14ac:dyDescent="0.25">
      <c r="A100" s="91" t="s">
        <v>199</v>
      </c>
      <c r="B100" s="95">
        <v>99</v>
      </c>
      <c r="C100" s="4">
        <v>252</v>
      </c>
      <c r="D100" s="4">
        <v>8.84</v>
      </c>
      <c r="E100" s="211">
        <v>860</v>
      </c>
      <c r="F100" s="14"/>
      <c r="G100" s="3"/>
      <c r="H100" s="3"/>
      <c r="I100" s="5"/>
    </row>
    <row r="101" spans="1:9" x14ac:dyDescent="0.25">
      <c r="A101" s="114" t="s">
        <v>200</v>
      </c>
      <c r="B101" s="115">
        <v>100</v>
      </c>
      <c r="C101" s="9">
        <v>257</v>
      </c>
      <c r="D101" s="9" t="s">
        <v>148</v>
      </c>
      <c r="E101" s="212">
        <v>852</v>
      </c>
      <c r="F101" s="15"/>
      <c r="G101" s="8"/>
      <c r="H101" s="8"/>
      <c r="I101" s="10"/>
    </row>
    <row r="102" spans="1:9" x14ac:dyDescent="0.25"/>
  </sheetData>
  <autoFilter ref="A1:I48">
    <sortState ref="A2:I101">
      <sortCondition ref="F1:F4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A93"/>
  <sheetViews>
    <sheetView tabSelected="1"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0.85546875" style="140" customWidth="1"/>
    <col min="2" max="3" width="9.140625" style="140" customWidth="1"/>
    <col min="4" max="4" width="10.7109375" style="140" customWidth="1"/>
    <col min="5" max="6" width="9.140625" style="140" customWidth="1"/>
    <col min="7" max="7" width="11.140625" style="140" customWidth="1"/>
    <col min="8" max="8" width="9.140625" style="140" customWidth="1"/>
    <col min="9" max="9" width="10.42578125" style="140" customWidth="1"/>
    <col min="10" max="27" width="9.140625" style="140" customWidth="1"/>
    <col min="28" max="28" width="9.140625" style="140" hidden="1" customWidth="1"/>
    <col min="29" max="16384" width="9.140625" style="140" hidden="1"/>
  </cols>
  <sheetData>
    <row r="1" spans="1:26" ht="31.5" x14ac:dyDescent="0.5">
      <c r="A1" s="139" t="s">
        <v>142</v>
      </c>
    </row>
    <row r="2" spans="1:26" ht="26.25" x14ac:dyDescent="0.4">
      <c r="A2" s="141" t="s">
        <v>52</v>
      </c>
      <c r="F2" s="141" t="s">
        <v>110</v>
      </c>
      <c r="I2" s="141" t="s">
        <v>144</v>
      </c>
      <c r="K2" s="141"/>
      <c r="P2" s="141" t="s">
        <v>112</v>
      </c>
    </row>
    <row r="3" spans="1:26" ht="47.25" x14ac:dyDescent="0.25">
      <c r="A3" s="142" t="str">
        <f>Q4 &amp; R4*100 &amp; Q5 &amp; R5*100 &amp; Q6 &amp; R6*100 &amp; Q7 &amp; R7*100 &amp; Q8 &amp; R8*100</f>
        <v>Mg65Zn30Ca5D0E0</v>
      </c>
      <c r="B3" s="143"/>
      <c r="C3" s="144" t="s">
        <v>19</v>
      </c>
      <c r="D3" s="145" t="s">
        <v>22</v>
      </c>
      <c r="E3" s="146" t="s">
        <v>21</v>
      </c>
      <c r="F3" s="147" t="s">
        <v>35</v>
      </c>
      <c r="G3" s="148" t="s">
        <v>36</v>
      </c>
      <c r="I3" s="149" t="str">
        <f>A3</f>
        <v>Mg65Zn30Ca5D0E0</v>
      </c>
      <c r="J3" s="150"/>
      <c r="K3" s="151" t="s">
        <v>35</v>
      </c>
      <c r="L3" s="152" t="s">
        <v>21</v>
      </c>
      <c r="M3" s="152" t="s">
        <v>143</v>
      </c>
      <c r="N3" s="153" t="s">
        <v>29</v>
      </c>
      <c r="P3" s="97" t="s">
        <v>65</v>
      </c>
      <c r="Q3" s="98" t="s">
        <v>3</v>
      </c>
      <c r="R3" s="98" t="s">
        <v>111</v>
      </c>
      <c r="S3" s="98" t="s">
        <v>7</v>
      </c>
      <c r="T3" s="98" t="s">
        <v>4</v>
      </c>
      <c r="U3" s="98" t="s">
        <v>5</v>
      </c>
      <c r="V3" s="99" t="s">
        <v>6</v>
      </c>
      <c r="W3" s="98" t="s">
        <v>8</v>
      </c>
      <c r="X3" s="98" t="s">
        <v>11</v>
      </c>
      <c r="Y3" s="98" t="s">
        <v>12</v>
      </c>
      <c r="Z3" s="99" t="s">
        <v>14</v>
      </c>
    </row>
    <row r="4" spans="1:26" x14ac:dyDescent="0.25">
      <c r="A4" s="154" t="str">
        <f>$Q$4</f>
        <v>Mg</v>
      </c>
      <c r="B4" s="111"/>
      <c r="C4" s="116">
        <f>R4</f>
        <v>0.65</v>
      </c>
      <c r="D4" s="101">
        <f>R4*T4</f>
        <v>15.798250000000001</v>
      </c>
      <c r="E4" s="155">
        <f>D4/$D$9</f>
        <v>0.42222400395544779</v>
      </c>
      <c r="F4" s="156">
        <f>ROUND(E4*$F$9, 3)</f>
        <v>46.445</v>
      </c>
      <c r="G4" s="157">
        <f>IFERROR(F4/U4, 0)</f>
        <v>26.723245109321059</v>
      </c>
      <c r="I4" s="158" t="str">
        <f>$Q$4</f>
        <v>Mg</v>
      </c>
      <c r="J4" s="111"/>
      <c r="K4" s="159">
        <f>B29</f>
        <v>46.448999999999998</v>
      </c>
      <c r="L4" s="160">
        <f>K4/$K$9</f>
        <v>0.4223749897700303</v>
      </c>
      <c r="M4" s="108">
        <f>IFERROR(L4/T4, 0)</f>
        <v>1.7378111078791621E-2</v>
      </c>
      <c r="N4" s="205">
        <f>M4/$M$9</f>
        <v>0.65022215284789109</v>
      </c>
      <c r="P4" s="100">
        <v>1</v>
      </c>
      <c r="Q4" s="105" t="s">
        <v>0</v>
      </c>
      <c r="R4" s="118">
        <v>0.65</v>
      </c>
      <c r="S4" s="101">
        <f>IFERROR(INDEX('Elements Data'!B:B,MATCH($Q4,'Elements Data'!$A:$A,0)), 0)</f>
        <v>12</v>
      </c>
      <c r="T4" s="101">
        <f>IFERROR(INDEX('Elements Data'!C:C,MATCH($Q4,'Elements Data'!$A:$A,0)), 0)</f>
        <v>24.305</v>
      </c>
      <c r="U4" s="101">
        <f>IFERROR(INDEX('Elements Data'!D:D,MATCH($Q4,'Elements Data'!$A:$A,0)), 0)</f>
        <v>1.738</v>
      </c>
      <c r="V4" s="121">
        <f>IFERROR(INDEX('Elements Data'!E:E,MATCH($Q4,'Elements Data'!$A:$A,0)), 0)</f>
        <v>650</v>
      </c>
      <c r="W4" s="111" t="str">
        <f>IFERROR(INDEX('Elements Data'!F:F,MATCH($Q4,'Elements Data'!$A:$A,0)), 0)</f>
        <v>HCP</v>
      </c>
      <c r="X4" s="101">
        <f>IFERROR(INDEX('Elements Data'!G:G,MATCH($Q4,'Elements Data'!$A:$A,0)), 0)</f>
        <v>0.16</v>
      </c>
      <c r="Y4" s="101">
        <f>IFERROR(INDEX('Elements Data'!H:H,MATCH($Q4,'Elements Data'!$A:$A,0)), 0)</f>
        <v>7.1999999999999995E-2</v>
      </c>
      <c r="Z4" s="108" t="str">
        <f>IFERROR(INDEX('Elements Data'!I:I,MATCH($Q4,'Elements Data'!$A:$A,0)), 0)</f>
        <v>2+</v>
      </c>
    </row>
    <row r="5" spans="1:26" x14ac:dyDescent="0.25">
      <c r="A5" s="154" t="str">
        <f>$Q$5</f>
        <v>Zn</v>
      </c>
      <c r="B5" s="112"/>
      <c r="C5" s="117">
        <f>R5</f>
        <v>0.3</v>
      </c>
      <c r="D5" s="102">
        <f>R5*T5</f>
        <v>19.614599999999999</v>
      </c>
      <c r="E5" s="161">
        <f>D5/$D$9</f>
        <v>0.52421976788470404</v>
      </c>
      <c r="F5" s="156">
        <f>ROUND(E5*$F$9, 3)</f>
        <v>57.664000000000001</v>
      </c>
      <c r="G5" s="157">
        <f>IFERROR(F5/U5, 0)</f>
        <v>8.0761904761904759</v>
      </c>
      <c r="I5" s="158" t="str">
        <f>$Q$5</f>
        <v>Zn</v>
      </c>
      <c r="J5" s="112"/>
      <c r="K5" s="162">
        <f>E29</f>
        <v>57.671999999999997</v>
      </c>
      <c r="L5" s="163">
        <f>K5/$K$9</f>
        <v>0.52442916768966363</v>
      </c>
      <c r="M5" s="109">
        <f>IFERROR(L5/T5, 0)</f>
        <v>8.0210022282839865E-3</v>
      </c>
      <c r="N5" s="206">
        <f>M5/$M$9</f>
        <v>0.30011508806831716</v>
      </c>
      <c r="P5" s="100">
        <v>2</v>
      </c>
      <c r="Q5" s="106" t="s">
        <v>2</v>
      </c>
      <c r="R5" s="119">
        <v>0.3</v>
      </c>
      <c r="S5" s="102">
        <f>IFERROR(INDEX('Elements Data'!B:B,MATCH($Q5,'Elements Data'!$A:$A,0)), 0)</f>
        <v>30</v>
      </c>
      <c r="T5" s="102">
        <f>IFERROR(INDEX('Elements Data'!C:C,MATCH($Q5,'Elements Data'!$A:$A,0)), 0)</f>
        <v>65.382000000000005</v>
      </c>
      <c r="U5" s="102">
        <f>IFERROR(INDEX('Elements Data'!D:D,MATCH($Q5,'Elements Data'!$A:$A,0)), 0)</f>
        <v>7.14</v>
      </c>
      <c r="V5" s="122">
        <f>IFERROR(INDEX('Elements Data'!E:E,MATCH($Q5,'Elements Data'!$A:$A,0)), 0)</f>
        <v>420</v>
      </c>
      <c r="W5" s="112" t="str">
        <f>IFERROR(INDEX('Elements Data'!F:F,MATCH($Q5,'Elements Data'!$A:$A,0)), 0)</f>
        <v>HCP</v>
      </c>
      <c r="X5" s="102">
        <f>IFERROR(INDEX('Elements Data'!G:G,MATCH($Q5,'Elements Data'!$A:$A,0)), 0)</f>
        <v>0.13300000000000001</v>
      </c>
      <c r="Y5" s="102">
        <f>IFERROR(INDEX('Elements Data'!H:H,MATCH($Q5,'Elements Data'!$A:$A,0)), 0)</f>
        <v>7.3999999999999996E-2</v>
      </c>
      <c r="Z5" s="109" t="str">
        <f>IFERROR(INDEX('Elements Data'!I:I,MATCH($Q5,'Elements Data'!$A:$A,0)), 0)</f>
        <v>2+</v>
      </c>
    </row>
    <row r="6" spans="1:26" x14ac:dyDescent="0.25">
      <c r="A6" s="154" t="str">
        <f>$Q$6</f>
        <v>Ca</v>
      </c>
      <c r="B6" s="112"/>
      <c r="C6" s="117">
        <f>R6</f>
        <v>0.05</v>
      </c>
      <c r="D6" s="102">
        <f>R6*T6</f>
        <v>2.0039000000000002</v>
      </c>
      <c r="E6" s="161">
        <f>D6/$D$9</f>
        <v>5.3556228159848202E-2</v>
      </c>
      <c r="F6" s="156">
        <f>ROUND(E6*$F$9, 3)</f>
        <v>5.891</v>
      </c>
      <c r="G6" s="157">
        <f>IFERROR(F6/U6, 0)</f>
        <v>3.8006451612903223</v>
      </c>
      <c r="I6" s="158" t="str">
        <f>$Q$6</f>
        <v>Ca</v>
      </c>
      <c r="J6" s="112"/>
      <c r="K6" s="164">
        <f>H29</f>
        <v>5.85</v>
      </c>
      <c r="L6" s="163">
        <f>K6/$K$9</f>
        <v>5.3195842540306085E-2</v>
      </c>
      <c r="M6" s="109">
        <f>IFERROR(L6/T6, 0)</f>
        <v>1.327307813271772E-3</v>
      </c>
      <c r="N6" s="206">
        <f>M6/$M$9</f>
        <v>4.9662759083791613E-2</v>
      </c>
      <c r="P6" s="100">
        <v>3</v>
      </c>
      <c r="Q6" s="106" t="s">
        <v>1</v>
      </c>
      <c r="R6" s="119">
        <v>0.05</v>
      </c>
      <c r="S6" s="102">
        <f>IFERROR(INDEX('Elements Data'!B:B,MATCH($Q6,'Elements Data'!$A:$A,0)), 0)</f>
        <v>20</v>
      </c>
      <c r="T6" s="102">
        <f>IFERROR(INDEX('Elements Data'!C:C,MATCH($Q6,'Elements Data'!$A:$A,0)), 0)</f>
        <v>40.078000000000003</v>
      </c>
      <c r="U6" s="102">
        <f>IFERROR(INDEX('Elements Data'!D:D,MATCH($Q6,'Elements Data'!$A:$A,0)), 0)</f>
        <v>1.55</v>
      </c>
      <c r="V6" s="122">
        <f>IFERROR(INDEX('Elements Data'!E:E,MATCH($Q6,'Elements Data'!$A:$A,0)), 0)</f>
        <v>842</v>
      </c>
      <c r="W6" s="112" t="str">
        <f>IFERROR(INDEX('Elements Data'!F:F,MATCH($Q6,'Elements Data'!$A:$A,0)), 0)</f>
        <v>FCC</v>
      </c>
      <c r="X6" s="102">
        <f>IFERROR(INDEX('Elements Data'!G:G,MATCH($Q6,'Elements Data'!$A:$A,0)), 0)</f>
        <v>0.14899999999999999</v>
      </c>
      <c r="Y6" s="102">
        <f>IFERROR(INDEX('Elements Data'!H:H,MATCH($Q6,'Elements Data'!$A:$A,0)), 0)</f>
        <v>9.5000000000000001E-2</v>
      </c>
      <c r="Z6" s="109" t="str">
        <f>IFERROR(INDEX('Elements Data'!I:I,MATCH($Q6,'Elements Data'!$A:$A,0)), 0)</f>
        <v>2+</v>
      </c>
    </row>
    <row r="7" spans="1:26" x14ac:dyDescent="0.25">
      <c r="A7" s="154" t="str">
        <f>$Q$7</f>
        <v>D</v>
      </c>
      <c r="B7" s="112"/>
      <c r="C7" s="117">
        <f>R7</f>
        <v>0</v>
      </c>
      <c r="D7" s="102">
        <f>R7*T7</f>
        <v>0</v>
      </c>
      <c r="E7" s="161">
        <f>D7/$D$9</f>
        <v>0</v>
      </c>
      <c r="F7" s="156">
        <f t="shared" ref="F7" si="0">ROUND(E7*$F$9, 3)</f>
        <v>0</v>
      </c>
      <c r="G7" s="157">
        <f>IFERROR(F7/U7, 0)</f>
        <v>0</v>
      </c>
      <c r="I7" s="158" t="str">
        <f>$Q$7</f>
        <v>D</v>
      </c>
      <c r="J7" s="112"/>
      <c r="K7" s="164">
        <f>K29</f>
        <v>0</v>
      </c>
      <c r="L7" s="163">
        <f>K7/$K$9</f>
        <v>0</v>
      </c>
      <c r="M7" s="109">
        <f>IFERROR(L7/T7, 0)</f>
        <v>0</v>
      </c>
      <c r="N7" s="206">
        <f>M7/$M$9</f>
        <v>0</v>
      </c>
      <c r="P7" s="100">
        <v>4</v>
      </c>
      <c r="Q7" s="106" t="s">
        <v>145</v>
      </c>
      <c r="R7" s="119">
        <v>0</v>
      </c>
      <c r="S7" s="102">
        <f>IFERROR(INDEX('Elements Data'!B:B,MATCH($Q7,'Elements Data'!$A:$A,0)), 0)</f>
        <v>0</v>
      </c>
      <c r="T7" s="102">
        <f>IFERROR(INDEX('Elements Data'!C:C,MATCH($Q7,'Elements Data'!$A:$A,0)), 0)</f>
        <v>0</v>
      </c>
      <c r="U7" s="102">
        <f>IFERROR(INDEX('Elements Data'!D:D,MATCH($Q7,'Elements Data'!$A:$A,0)), 0)</f>
        <v>0</v>
      </c>
      <c r="V7" s="122">
        <f>IFERROR(INDEX('Elements Data'!E:E,MATCH($Q7,'Elements Data'!$A:$A,0)), 0)</f>
        <v>0</v>
      </c>
      <c r="W7" s="112">
        <f>IFERROR(INDEX('Elements Data'!F:F,MATCH($Q7,'Elements Data'!$A:$A,0)), 0)</f>
        <v>0</v>
      </c>
      <c r="X7" s="102">
        <f>IFERROR(INDEX('Elements Data'!G:G,MATCH($Q7,'Elements Data'!$A:$A,0)), 0)</f>
        <v>0</v>
      </c>
      <c r="Y7" s="102">
        <f>IFERROR(INDEX('Elements Data'!H:H,MATCH($Q7,'Elements Data'!$A:$A,0)), 0)</f>
        <v>0</v>
      </c>
      <c r="Z7" s="109">
        <f>IFERROR(INDEX('Elements Data'!I:I,MATCH($Q7,'Elements Data'!$A:$A,0)), 0)</f>
        <v>0</v>
      </c>
    </row>
    <row r="8" spans="1:26" x14ac:dyDescent="0.25">
      <c r="A8" s="154" t="str">
        <f>$Q$8</f>
        <v>E</v>
      </c>
      <c r="B8" s="112"/>
      <c r="C8" s="117">
        <f>R8</f>
        <v>0</v>
      </c>
      <c r="D8" s="102">
        <f>R8*T8</f>
        <v>0</v>
      </c>
      <c r="E8" s="161">
        <f>D8/$D$9</f>
        <v>0</v>
      </c>
      <c r="F8" s="156">
        <f>ROUND(E8*$F$9, 3)</f>
        <v>0</v>
      </c>
      <c r="G8" s="157">
        <f>IFERROR(F8/U8, 0)</f>
        <v>0</v>
      </c>
      <c r="I8" s="158" t="str">
        <f>$Q$8</f>
        <v>E</v>
      </c>
      <c r="J8" s="112"/>
      <c r="K8" s="164">
        <f>N29</f>
        <v>0</v>
      </c>
      <c r="L8" s="163">
        <f>K8/$K$9</f>
        <v>0</v>
      </c>
      <c r="M8" s="109">
        <f>IFERROR(L8/T8, 0)</f>
        <v>0</v>
      </c>
      <c r="N8" s="206">
        <f>M8/$M$9</f>
        <v>0</v>
      </c>
      <c r="P8" s="103">
        <v>5</v>
      </c>
      <c r="Q8" s="107" t="s">
        <v>146</v>
      </c>
      <c r="R8" s="120">
        <v>0</v>
      </c>
      <c r="S8" s="104">
        <f>IFERROR(INDEX('Elements Data'!B:B,MATCH($Q8,'Elements Data'!$A:$A,0)), 0)</f>
        <v>0</v>
      </c>
      <c r="T8" s="104">
        <f>IFERROR(INDEX('Elements Data'!C:C,MATCH($Q8,'Elements Data'!$A:$A,0)), 0)</f>
        <v>0</v>
      </c>
      <c r="U8" s="104">
        <f>IFERROR(INDEX('Elements Data'!D:D,MATCH($Q8,'Elements Data'!$A:$A,0)), 0)</f>
        <v>0</v>
      </c>
      <c r="V8" s="123">
        <f>IFERROR(INDEX('Elements Data'!E:E,MATCH($Q8,'Elements Data'!$A:$A,0)), 0)</f>
        <v>0</v>
      </c>
      <c r="W8" s="113">
        <f>IFERROR(INDEX('Elements Data'!F:F,MATCH($Q8,'Elements Data'!$A:$A,0)), 0)</f>
        <v>0</v>
      </c>
      <c r="X8" s="104">
        <f>IFERROR(INDEX('Elements Data'!G:G,MATCH($Q8,'Elements Data'!$A:$A,0)), 0)</f>
        <v>0</v>
      </c>
      <c r="Y8" s="104">
        <f>IFERROR(INDEX('Elements Data'!H:H,MATCH($Q8,'Elements Data'!$A:$A,0)), 0)</f>
        <v>0</v>
      </c>
      <c r="Z8" s="110">
        <f>IFERROR(INDEX('Elements Data'!I:I,MATCH($Q8,'Elements Data'!$A:$A,0)), 0)</f>
        <v>0</v>
      </c>
    </row>
    <row r="9" spans="1:26" x14ac:dyDescent="0.25">
      <c r="A9" s="165"/>
      <c r="B9" s="166" t="s">
        <v>20</v>
      </c>
      <c r="C9" s="167">
        <f>SUM(C4:C8)</f>
        <v>1</v>
      </c>
      <c r="D9" s="168">
        <f>SUM(D4:D8)</f>
        <v>37.41675</v>
      </c>
      <c r="E9" s="169">
        <f>SUM(E4:E8)</f>
        <v>1</v>
      </c>
      <c r="F9" s="85">
        <v>110</v>
      </c>
      <c r="G9" s="204">
        <f>SUM(G4:G8)</f>
        <v>38.600080746801851</v>
      </c>
      <c r="I9" s="170"/>
      <c r="J9" s="166" t="s">
        <v>20</v>
      </c>
      <c r="K9" s="207">
        <f>SUM(K4:K8)</f>
        <v>109.97099999999999</v>
      </c>
      <c r="L9" s="171">
        <f>SUM(L4:L8)</f>
        <v>1</v>
      </c>
      <c r="M9" s="208">
        <f>SUM(M4:M8)</f>
        <v>2.6726421120347382E-2</v>
      </c>
      <c r="N9" s="172">
        <f>SUM(N4:N8)</f>
        <v>0.99999999999999989</v>
      </c>
      <c r="P9" s="100" t="s">
        <v>141</v>
      </c>
      <c r="Q9" s="173" t="str">
        <f>Q4 &amp; R4*100 &amp; Q5 &amp; R5*100 &amp; Q6 &amp; R6*100 &amp; Q7 &amp; R7*100 &amp; Q8 &amp; R8*100</f>
        <v>Mg65Zn30Ca5D0E0</v>
      </c>
      <c r="R9" s="174"/>
      <c r="S9" s="174"/>
      <c r="T9" s="174">
        <f>ROUND(1/(E4/T4+E5/IF(T5=0, 1, T5)+E6/IF(T6=0, 1, T6)+E7/IF(T7=0, 1, T7)+E8/IF(T8=0, 1, T8)),3)</f>
        <v>37.417000000000002</v>
      </c>
      <c r="U9" s="174">
        <f>ROUND(1/(E4/U4+E5/IF(U5=0, 1, U5)+E6/IF(U6=0, 1, U6)+E7/IF(U7=0, 1, U7)+E8/IF(U8=0, 1, U8)),3)</f>
        <v>2.85</v>
      </c>
      <c r="V9" s="174"/>
      <c r="W9" s="174"/>
      <c r="X9" s="174"/>
      <c r="Y9" s="174"/>
      <c r="Z9" s="175"/>
    </row>
    <row r="10" spans="1:26" x14ac:dyDescent="0.25"/>
    <row r="11" spans="1:26" ht="26.25" x14ac:dyDescent="0.4">
      <c r="A11" s="141" t="s">
        <v>140</v>
      </c>
      <c r="P11" s="141" t="s">
        <v>113</v>
      </c>
    </row>
    <row r="12" spans="1:26" ht="30" customHeight="1" x14ac:dyDescent="0.25">
      <c r="A12" s="216" t="str">
        <f>$Q$4</f>
        <v>Mg</v>
      </c>
      <c r="B12" s="217"/>
      <c r="C12" s="176"/>
      <c r="D12" s="218" t="str">
        <f>$Q$5</f>
        <v>Zn</v>
      </c>
      <c r="E12" s="219"/>
      <c r="F12" s="176"/>
      <c r="G12" s="220" t="str">
        <f>$Q$6</f>
        <v>Ca</v>
      </c>
      <c r="H12" s="221"/>
      <c r="I12" s="177"/>
      <c r="J12" s="222" t="str">
        <f>$Q$7</f>
        <v>D</v>
      </c>
      <c r="K12" s="223"/>
      <c r="L12" s="176"/>
      <c r="M12" s="224" t="str">
        <f>$Q$8</f>
        <v>E</v>
      </c>
      <c r="N12" s="225"/>
      <c r="P12" s="178" t="s">
        <v>115</v>
      </c>
      <c r="Q12" s="179" t="s">
        <v>114</v>
      </c>
      <c r="R12" s="180"/>
      <c r="S12" s="181" t="s">
        <v>121</v>
      </c>
      <c r="T12" s="182"/>
    </row>
    <row r="13" spans="1:26" x14ac:dyDescent="0.25">
      <c r="A13" s="183" t="s">
        <v>53</v>
      </c>
      <c r="B13" s="184" t="s">
        <v>35</v>
      </c>
      <c r="C13" s="185"/>
      <c r="D13" s="186" t="s">
        <v>53</v>
      </c>
      <c r="E13" s="187" t="s">
        <v>35</v>
      </c>
      <c r="F13" s="185"/>
      <c r="G13" s="188" t="s">
        <v>53</v>
      </c>
      <c r="H13" s="189" t="s">
        <v>35</v>
      </c>
      <c r="I13" s="185"/>
      <c r="J13" s="190" t="s">
        <v>53</v>
      </c>
      <c r="K13" s="191" t="s">
        <v>35</v>
      </c>
      <c r="L13" s="185"/>
      <c r="M13" s="192" t="s">
        <v>53</v>
      </c>
      <c r="N13" s="193" t="s">
        <v>35</v>
      </c>
      <c r="P13" s="194" t="s">
        <v>118</v>
      </c>
      <c r="Q13" s="124">
        <v>700</v>
      </c>
      <c r="R13" s="89" t="s">
        <v>134</v>
      </c>
      <c r="S13" s="86"/>
      <c r="T13" s="87"/>
    </row>
    <row r="14" spans="1:26" x14ac:dyDescent="0.25">
      <c r="A14" s="112">
        <v>1</v>
      </c>
      <c r="B14" s="195">
        <f>A!C2</f>
        <v>7.6580000000000004</v>
      </c>
      <c r="C14" s="196"/>
      <c r="D14" s="112">
        <v>1</v>
      </c>
      <c r="E14" s="195">
        <f>B!C2</f>
        <v>18.545999999999999</v>
      </c>
      <c r="F14" s="196"/>
      <c r="G14" s="112">
        <v>1</v>
      </c>
      <c r="H14" s="195">
        <f>'C'!C2</f>
        <v>5.85</v>
      </c>
      <c r="I14" s="196"/>
      <c r="J14" s="112">
        <v>1</v>
      </c>
      <c r="K14" s="195">
        <f>D!C2</f>
        <v>0</v>
      </c>
      <c r="L14" s="196"/>
      <c r="M14" s="112">
        <v>1</v>
      </c>
      <c r="N14" s="195">
        <f>D!C2</f>
        <v>0</v>
      </c>
      <c r="P14" s="197" t="s">
        <v>116</v>
      </c>
      <c r="Q14" s="87">
        <v>385</v>
      </c>
      <c r="R14" s="89"/>
      <c r="S14" s="86"/>
      <c r="T14" s="87"/>
    </row>
    <row r="15" spans="1:26" x14ac:dyDescent="0.25">
      <c r="A15" s="112">
        <v>2</v>
      </c>
      <c r="B15" s="195">
        <f>A!C3</f>
        <v>7.7149999999999999</v>
      </c>
      <c r="C15" s="196"/>
      <c r="D15" s="112">
        <v>2</v>
      </c>
      <c r="E15" s="195">
        <f>B!C3</f>
        <v>12.461</v>
      </c>
      <c r="F15" s="196"/>
      <c r="G15" s="112">
        <v>2</v>
      </c>
      <c r="H15" s="195">
        <f>'C'!C3</f>
        <v>0</v>
      </c>
      <c r="I15" s="196"/>
      <c r="J15" s="112">
        <v>2</v>
      </c>
      <c r="K15" s="195">
        <f>D!C3</f>
        <v>0</v>
      </c>
      <c r="L15" s="196"/>
      <c r="M15" s="112">
        <v>2</v>
      </c>
      <c r="N15" s="195">
        <f>D!C3</f>
        <v>0</v>
      </c>
      <c r="P15" s="197" t="s">
        <v>119</v>
      </c>
      <c r="Q15" s="87">
        <v>650</v>
      </c>
      <c r="R15" s="89"/>
      <c r="S15" s="86"/>
      <c r="T15" s="87"/>
    </row>
    <row r="16" spans="1:26" x14ac:dyDescent="0.25">
      <c r="A16" s="112">
        <v>3</v>
      </c>
      <c r="B16" s="195">
        <f>A!C4</f>
        <v>8.9570000000000007</v>
      </c>
      <c r="C16" s="196"/>
      <c r="D16" s="112">
        <v>3</v>
      </c>
      <c r="E16" s="195">
        <f>B!C4</f>
        <v>10.122999999999999</v>
      </c>
      <c r="F16" s="196"/>
      <c r="G16" s="112">
        <v>3</v>
      </c>
      <c r="H16" s="195">
        <f>'C'!C4</f>
        <v>0</v>
      </c>
      <c r="I16" s="196"/>
      <c r="J16" s="112">
        <v>3</v>
      </c>
      <c r="K16" s="195">
        <f>D!C4</f>
        <v>0</v>
      </c>
      <c r="L16" s="196"/>
      <c r="M16" s="112">
        <v>3</v>
      </c>
      <c r="N16" s="195">
        <f>D!C4</f>
        <v>0</v>
      </c>
      <c r="P16" s="197" t="s">
        <v>117</v>
      </c>
      <c r="Q16" s="87">
        <v>385</v>
      </c>
      <c r="R16" s="89"/>
      <c r="S16" s="86"/>
      <c r="T16" s="87"/>
    </row>
    <row r="17" spans="1:26" x14ac:dyDescent="0.25">
      <c r="A17" s="112">
        <v>4</v>
      </c>
      <c r="B17" s="195">
        <f>A!C5</f>
        <v>9.6129999999999995</v>
      </c>
      <c r="C17" s="196"/>
      <c r="D17" s="112">
        <v>4</v>
      </c>
      <c r="E17" s="195">
        <f>B!C5</f>
        <v>6.6609999999999996</v>
      </c>
      <c r="F17" s="196"/>
      <c r="G17" s="112">
        <v>4</v>
      </c>
      <c r="H17" s="195">
        <f>'C'!C5</f>
        <v>0</v>
      </c>
      <c r="I17" s="196"/>
      <c r="J17" s="112">
        <v>4</v>
      </c>
      <c r="K17" s="195">
        <f>D!C5</f>
        <v>0</v>
      </c>
      <c r="L17" s="196"/>
      <c r="M17" s="112">
        <v>4</v>
      </c>
      <c r="N17" s="195">
        <f>D!C5</f>
        <v>0</v>
      </c>
      <c r="P17" s="197" t="s">
        <v>120</v>
      </c>
      <c r="Q17" s="87">
        <v>650</v>
      </c>
      <c r="R17" s="89"/>
      <c r="S17" s="86"/>
      <c r="T17" s="87"/>
    </row>
    <row r="18" spans="1:26" x14ac:dyDescent="0.25">
      <c r="A18" s="112">
        <v>5</v>
      </c>
      <c r="B18" s="195">
        <f>A!C6</f>
        <v>12.506</v>
      </c>
      <c r="C18" s="196"/>
      <c r="D18" s="112">
        <v>5</v>
      </c>
      <c r="E18" s="195">
        <f>B!C6</f>
        <v>5.5650000000000004</v>
      </c>
      <c r="F18" s="196"/>
      <c r="G18" s="112">
        <v>5</v>
      </c>
      <c r="H18" s="195">
        <f>'C'!C6</f>
        <v>0</v>
      </c>
      <c r="I18" s="196"/>
      <c r="J18" s="112">
        <v>5</v>
      </c>
      <c r="K18" s="195">
        <f>D!C6</f>
        <v>0</v>
      </c>
      <c r="L18" s="196"/>
      <c r="M18" s="112">
        <v>5</v>
      </c>
      <c r="N18" s="195">
        <f>D!C6</f>
        <v>0</v>
      </c>
      <c r="P18" s="197" t="s">
        <v>122</v>
      </c>
      <c r="Q18" s="87">
        <v>510</v>
      </c>
      <c r="R18" s="89" t="s">
        <v>123</v>
      </c>
      <c r="S18" s="86"/>
      <c r="T18" s="87"/>
    </row>
    <row r="19" spans="1:26" x14ac:dyDescent="0.25">
      <c r="A19" s="112">
        <v>6</v>
      </c>
      <c r="B19" s="195">
        <f>A!C7</f>
        <v>0</v>
      </c>
      <c r="C19" s="196"/>
      <c r="D19" s="112">
        <v>6</v>
      </c>
      <c r="E19" s="195">
        <f>B!C7</f>
        <v>4.3159999999999998</v>
      </c>
      <c r="F19" s="196"/>
      <c r="G19" s="112">
        <v>6</v>
      </c>
      <c r="H19" s="195">
        <f>'C'!C7</f>
        <v>0</v>
      </c>
      <c r="I19" s="196"/>
      <c r="J19" s="112">
        <v>6</v>
      </c>
      <c r="K19" s="195">
        <f>D!C7</f>
        <v>0</v>
      </c>
      <c r="L19" s="196"/>
      <c r="M19" s="112">
        <v>6</v>
      </c>
      <c r="N19" s="195">
        <f>D!C7</f>
        <v>0</v>
      </c>
      <c r="P19" s="112" t="s">
        <v>124</v>
      </c>
      <c r="Q19" s="87"/>
      <c r="R19" s="89"/>
      <c r="S19" s="86"/>
      <c r="T19" s="87"/>
    </row>
    <row r="20" spans="1:26" x14ac:dyDescent="0.25">
      <c r="A20" s="112">
        <v>7</v>
      </c>
      <c r="B20" s="195">
        <f>A!C8</f>
        <v>0</v>
      </c>
      <c r="C20" s="196"/>
      <c r="D20" s="112">
        <v>7</v>
      </c>
      <c r="E20" s="195">
        <f>B!C8</f>
        <v>0</v>
      </c>
      <c r="F20" s="196"/>
      <c r="G20" s="112">
        <v>7</v>
      </c>
      <c r="H20" s="195">
        <f>'C'!C8</f>
        <v>0</v>
      </c>
      <c r="I20" s="196"/>
      <c r="J20" s="112">
        <v>7</v>
      </c>
      <c r="K20" s="195">
        <f>D!C8</f>
        <v>0</v>
      </c>
      <c r="L20" s="196"/>
      <c r="M20" s="112">
        <v>7</v>
      </c>
      <c r="N20" s="195">
        <f>D!C8</f>
        <v>0</v>
      </c>
      <c r="P20" s="112" t="s">
        <v>125</v>
      </c>
      <c r="Q20" s="87"/>
      <c r="R20" s="89"/>
      <c r="S20" s="86"/>
      <c r="T20" s="87"/>
    </row>
    <row r="21" spans="1:26" x14ac:dyDescent="0.25">
      <c r="A21" s="112">
        <v>8</v>
      </c>
      <c r="B21" s="195">
        <f>A!C9</f>
        <v>0</v>
      </c>
      <c r="C21" s="196"/>
      <c r="D21" s="112">
        <v>8</v>
      </c>
      <c r="E21" s="195">
        <f>B!C9</f>
        <v>0</v>
      </c>
      <c r="F21" s="196"/>
      <c r="G21" s="112">
        <v>8</v>
      </c>
      <c r="H21" s="195">
        <f>'C'!C9</f>
        <v>0</v>
      </c>
      <c r="I21" s="196"/>
      <c r="J21" s="112">
        <v>8</v>
      </c>
      <c r="K21" s="195">
        <f>D!C9</f>
        <v>0</v>
      </c>
      <c r="L21" s="196"/>
      <c r="M21" s="112">
        <v>8</v>
      </c>
      <c r="N21" s="195">
        <f>D!C9</f>
        <v>0</v>
      </c>
      <c r="P21" s="112" t="s">
        <v>126</v>
      </c>
      <c r="Q21" s="87"/>
      <c r="R21" s="89"/>
      <c r="S21" s="86"/>
      <c r="T21" s="87"/>
    </row>
    <row r="22" spans="1:26" x14ac:dyDescent="0.25">
      <c r="A22" s="112">
        <v>9</v>
      </c>
      <c r="B22" s="195">
        <f>A!C10</f>
        <v>0</v>
      </c>
      <c r="C22" s="196"/>
      <c r="D22" s="112">
        <v>9</v>
      </c>
      <c r="E22" s="195">
        <f>B!C10</f>
        <v>0</v>
      </c>
      <c r="F22" s="196"/>
      <c r="G22" s="112">
        <v>9</v>
      </c>
      <c r="H22" s="195">
        <f>'C'!C10</f>
        <v>0</v>
      </c>
      <c r="I22" s="196"/>
      <c r="J22" s="112">
        <v>9</v>
      </c>
      <c r="K22" s="195">
        <f>D!C10</f>
        <v>0</v>
      </c>
      <c r="L22" s="196"/>
      <c r="M22" s="112">
        <v>9</v>
      </c>
      <c r="N22" s="195">
        <f>D!C10</f>
        <v>0</v>
      </c>
      <c r="P22" s="113" t="s">
        <v>127</v>
      </c>
      <c r="Q22" s="88"/>
      <c r="R22" s="125"/>
      <c r="S22" s="126"/>
      <c r="T22" s="88"/>
    </row>
    <row r="23" spans="1:26" x14ac:dyDescent="0.25">
      <c r="A23" s="112">
        <v>10</v>
      </c>
      <c r="B23" s="195">
        <f>A!C11</f>
        <v>0</v>
      </c>
      <c r="C23" s="196"/>
      <c r="D23" s="112">
        <v>10</v>
      </c>
      <c r="E23" s="195">
        <f>B!C11</f>
        <v>0</v>
      </c>
      <c r="F23" s="196"/>
      <c r="G23" s="112">
        <v>10</v>
      </c>
      <c r="H23" s="195">
        <f>'C'!C11</f>
        <v>0</v>
      </c>
      <c r="I23" s="196"/>
      <c r="J23" s="112">
        <v>10</v>
      </c>
      <c r="K23" s="195">
        <f>D!C11</f>
        <v>0</v>
      </c>
      <c r="L23" s="196"/>
      <c r="M23" s="112">
        <v>10</v>
      </c>
      <c r="N23" s="195">
        <f>D!C11</f>
        <v>0</v>
      </c>
    </row>
    <row r="24" spans="1:26" x14ac:dyDescent="0.25">
      <c r="A24" s="112">
        <v>11</v>
      </c>
      <c r="B24" s="195">
        <f>A!C12</f>
        <v>0</v>
      </c>
      <c r="C24" s="196"/>
      <c r="D24" s="112">
        <v>11</v>
      </c>
      <c r="E24" s="195">
        <f>B!C12</f>
        <v>0</v>
      </c>
      <c r="F24" s="196"/>
      <c r="G24" s="112">
        <v>11</v>
      </c>
      <c r="H24" s="195">
        <f>'C'!C12</f>
        <v>0</v>
      </c>
      <c r="I24" s="196"/>
      <c r="J24" s="112">
        <v>11</v>
      </c>
      <c r="K24" s="195">
        <f>D!C12</f>
        <v>0</v>
      </c>
      <c r="L24" s="196"/>
      <c r="M24" s="112">
        <v>11</v>
      </c>
      <c r="N24" s="195">
        <f>D!C12</f>
        <v>0</v>
      </c>
    </row>
    <row r="25" spans="1:26" x14ac:dyDescent="0.25">
      <c r="A25" s="112">
        <v>12</v>
      </c>
      <c r="B25" s="195">
        <f>A!C13</f>
        <v>0</v>
      </c>
      <c r="C25" s="196"/>
      <c r="D25" s="112">
        <v>12</v>
      </c>
      <c r="E25" s="195">
        <f>B!C13</f>
        <v>0</v>
      </c>
      <c r="F25" s="196"/>
      <c r="G25" s="112">
        <v>12</v>
      </c>
      <c r="H25" s="195">
        <f>'C'!C13</f>
        <v>0</v>
      </c>
      <c r="I25" s="196"/>
      <c r="J25" s="112">
        <v>12</v>
      </c>
      <c r="K25" s="195">
        <f>D!C13</f>
        <v>0</v>
      </c>
      <c r="L25" s="196"/>
      <c r="M25" s="112">
        <v>12</v>
      </c>
      <c r="N25" s="195">
        <f>D!C13</f>
        <v>0</v>
      </c>
    </row>
    <row r="26" spans="1:26" x14ac:dyDescent="0.25">
      <c r="A26" s="112">
        <v>13</v>
      </c>
      <c r="B26" s="195">
        <f>A!C14</f>
        <v>0</v>
      </c>
      <c r="C26" s="196"/>
      <c r="D26" s="112">
        <v>13</v>
      </c>
      <c r="E26" s="195">
        <f>B!C14</f>
        <v>0</v>
      </c>
      <c r="F26" s="196"/>
      <c r="G26" s="112">
        <v>13</v>
      </c>
      <c r="H26" s="195">
        <f>'C'!C14</f>
        <v>0</v>
      </c>
      <c r="I26" s="196"/>
      <c r="J26" s="112">
        <v>13</v>
      </c>
      <c r="K26" s="195">
        <f>D!C14</f>
        <v>0</v>
      </c>
      <c r="L26" s="196"/>
      <c r="M26" s="112">
        <v>13</v>
      </c>
      <c r="N26" s="195">
        <f>D!C14</f>
        <v>0</v>
      </c>
    </row>
    <row r="27" spans="1:26" x14ac:dyDescent="0.25">
      <c r="A27" s="112">
        <v>14</v>
      </c>
      <c r="B27" s="195">
        <f>A!C15</f>
        <v>0</v>
      </c>
      <c r="C27" s="196"/>
      <c r="D27" s="112">
        <v>14</v>
      </c>
      <c r="E27" s="195">
        <f>B!C15</f>
        <v>0</v>
      </c>
      <c r="F27" s="196"/>
      <c r="G27" s="112">
        <v>14</v>
      </c>
      <c r="H27" s="195">
        <f>'C'!C15</f>
        <v>0</v>
      </c>
      <c r="I27" s="196"/>
      <c r="J27" s="112">
        <v>14</v>
      </c>
      <c r="K27" s="195">
        <f>D!C15</f>
        <v>0</v>
      </c>
      <c r="L27" s="196"/>
      <c r="M27" s="112">
        <v>14</v>
      </c>
      <c r="N27" s="195">
        <f>D!C15</f>
        <v>0</v>
      </c>
    </row>
    <row r="28" spans="1:26" x14ac:dyDescent="0.25">
      <c r="A28" s="112">
        <v>15</v>
      </c>
      <c r="B28" s="195">
        <f>A!C16</f>
        <v>0</v>
      </c>
      <c r="C28" s="196"/>
      <c r="D28" s="112">
        <v>15</v>
      </c>
      <c r="E28" s="195">
        <f>B!C16</f>
        <v>0</v>
      </c>
      <c r="F28" s="196"/>
      <c r="G28" s="112">
        <v>15</v>
      </c>
      <c r="H28" s="195">
        <f>'C'!C16</f>
        <v>0</v>
      </c>
      <c r="I28" s="196"/>
      <c r="J28" s="112">
        <v>15</v>
      </c>
      <c r="K28" s="195">
        <f>D!C16</f>
        <v>0</v>
      </c>
      <c r="L28" s="196"/>
      <c r="M28" s="112">
        <v>15</v>
      </c>
      <c r="N28" s="195">
        <f>D!C16</f>
        <v>0</v>
      </c>
    </row>
    <row r="29" spans="1:26" x14ac:dyDescent="0.25">
      <c r="A29" s="198" t="s">
        <v>20</v>
      </c>
      <c r="B29" s="199">
        <f>SUM(B14:B28)</f>
        <v>46.448999999999998</v>
      </c>
      <c r="C29" s="196"/>
      <c r="D29" s="198" t="s">
        <v>20</v>
      </c>
      <c r="E29" s="200">
        <f>SUM(E14:E28)</f>
        <v>57.671999999999997</v>
      </c>
      <c r="F29" s="196"/>
      <c r="G29" s="198" t="s">
        <v>20</v>
      </c>
      <c r="H29" s="199">
        <f>SUM(H14:H28)</f>
        <v>5.85</v>
      </c>
      <c r="I29" s="196"/>
      <c r="J29" s="198" t="s">
        <v>20</v>
      </c>
      <c r="K29" s="200">
        <f>SUM(K14:K28)</f>
        <v>0</v>
      </c>
      <c r="L29" s="196"/>
      <c r="M29" s="198" t="s">
        <v>20</v>
      </c>
      <c r="N29" s="199">
        <f>SUM(N14:N28)</f>
        <v>0</v>
      </c>
    </row>
    <row r="30" spans="1:26" x14ac:dyDescent="0.25">
      <c r="A30" s="201" t="s">
        <v>66</v>
      </c>
      <c r="B30" s="202">
        <f>B29-$F$4</f>
        <v>3.9999999999977831E-3</v>
      </c>
      <c r="C30" s="203"/>
      <c r="D30" s="201" t="s">
        <v>66</v>
      </c>
      <c r="E30" s="202">
        <f>E29-$F$5</f>
        <v>7.9999999999955662E-3</v>
      </c>
      <c r="F30" s="203"/>
      <c r="G30" s="201" t="s">
        <v>66</v>
      </c>
      <c r="H30" s="202">
        <f>H29-$F$6</f>
        <v>-4.1000000000000369E-2</v>
      </c>
      <c r="I30" s="203"/>
      <c r="J30" s="201" t="s">
        <v>66</v>
      </c>
      <c r="K30" s="202">
        <f>K29-$F$7</f>
        <v>0</v>
      </c>
      <c r="L30" s="203"/>
      <c r="M30" s="201" t="s">
        <v>66</v>
      </c>
      <c r="N30" s="202">
        <f>N29-$F$8</f>
        <v>0</v>
      </c>
    </row>
    <row r="31" spans="1:26" x14ac:dyDescent="0.25"/>
    <row r="32" spans="1:26" ht="51" customHeight="1" x14ac:dyDescent="0.25">
      <c r="A32" s="213" t="s">
        <v>128</v>
      </c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5"/>
    </row>
    <row r="33" spans="1:26" x14ac:dyDescent="0.25">
      <c r="A33" s="127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9"/>
    </row>
    <row r="34" spans="1:26" x14ac:dyDescent="0.25">
      <c r="A34" s="127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9"/>
    </row>
    <row r="35" spans="1:26" x14ac:dyDescent="0.25">
      <c r="A35" s="127"/>
      <c r="B35" s="128"/>
      <c r="C35" s="128"/>
      <c r="D35" s="128"/>
      <c r="E35" s="128"/>
      <c r="F35" s="128"/>
      <c r="G35" s="128"/>
      <c r="H35" s="128"/>
      <c r="I35" s="128"/>
      <c r="J35" s="128"/>
      <c r="K35" s="135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9"/>
    </row>
    <row r="36" spans="1:26" x14ac:dyDescent="0.25">
      <c r="A36" s="127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30"/>
      <c r="R36" s="128"/>
      <c r="S36" s="128"/>
      <c r="T36" s="128"/>
      <c r="U36" s="128"/>
      <c r="V36" s="128"/>
      <c r="W36" s="128"/>
      <c r="X36" s="128"/>
      <c r="Y36" s="128"/>
      <c r="Z36" s="129"/>
    </row>
    <row r="37" spans="1:26" x14ac:dyDescent="0.25">
      <c r="A37" s="127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30"/>
      <c r="R37" s="128"/>
      <c r="S37" s="128"/>
      <c r="T37" s="128"/>
      <c r="U37" s="128"/>
      <c r="V37" s="128"/>
      <c r="W37" s="128"/>
      <c r="X37" s="128"/>
      <c r="Y37" s="128"/>
      <c r="Z37" s="129"/>
    </row>
    <row r="38" spans="1:26" x14ac:dyDescent="0.25">
      <c r="A38" s="127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30"/>
      <c r="R38" s="128"/>
      <c r="S38" s="128"/>
      <c r="T38" s="128"/>
      <c r="U38" s="128"/>
      <c r="V38" s="128"/>
      <c r="W38" s="128"/>
      <c r="X38" s="128"/>
      <c r="Y38" s="128"/>
      <c r="Z38" s="129"/>
    </row>
    <row r="39" spans="1:26" x14ac:dyDescent="0.25">
      <c r="A39" s="127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9"/>
    </row>
    <row r="40" spans="1:26" x14ac:dyDescent="0.25">
      <c r="A40" s="127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9"/>
    </row>
    <row r="41" spans="1:26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9"/>
    </row>
    <row r="42" spans="1:26" x14ac:dyDescent="0.25">
      <c r="A42" s="127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9"/>
    </row>
    <row r="43" spans="1:26" x14ac:dyDescent="0.25">
      <c r="A43" s="127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9"/>
    </row>
    <row r="44" spans="1:26" x14ac:dyDescent="0.25">
      <c r="A44" s="127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9"/>
    </row>
    <row r="45" spans="1:26" x14ac:dyDescent="0.25">
      <c r="A45" s="127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9"/>
    </row>
    <row r="46" spans="1:26" x14ac:dyDescent="0.25">
      <c r="A46" s="127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9"/>
    </row>
    <row r="47" spans="1:26" x14ac:dyDescent="0.25">
      <c r="A47" s="127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9"/>
    </row>
    <row r="48" spans="1:26" x14ac:dyDescent="0.25">
      <c r="A48" s="127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9"/>
    </row>
    <row r="49" spans="1:26" x14ac:dyDescent="0.25">
      <c r="A49" s="127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9"/>
    </row>
    <row r="50" spans="1:26" x14ac:dyDescent="0.25">
      <c r="A50" s="127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9"/>
    </row>
    <row r="51" spans="1:26" x14ac:dyDescent="0.25">
      <c r="A51" s="127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9"/>
    </row>
    <row r="52" spans="1:26" x14ac:dyDescent="0.25">
      <c r="A52" s="127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9"/>
    </row>
    <row r="53" spans="1:26" x14ac:dyDescent="0.25">
      <c r="A53" s="127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9"/>
    </row>
    <row r="54" spans="1:26" x14ac:dyDescent="0.25">
      <c r="A54" s="127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9"/>
    </row>
    <row r="55" spans="1:26" x14ac:dyDescent="0.25">
      <c r="A55" s="12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9"/>
    </row>
    <row r="56" spans="1:26" x14ac:dyDescent="0.25">
      <c r="A56" s="12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9"/>
    </row>
    <row r="57" spans="1:26" x14ac:dyDescent="0.25">
      <c r="A57" s="127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9"/>
    </row>
    <row r="58" spans="1:26" x14ac:dyDescent="0.25">
      <c r="A58" s="127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9"/>
    </row>
    <row r="59" spans="1:26" x14ac:dyDescent="0.25">
      <c r="A59" s="127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9"/>
    </row>
    <row r="60" spans="1:26" x14ac:dyDescent="0.25">
      <c r="A60" s="127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9"/>
    </row>
    <row r="61" spans="1:26" x14ac:dyDescent="0.25">
      <c r="A61" s="127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9"/>
    </row>
    <row r="62" spans="1:26" x14ac:dyDescent="0.25">
      <c r="A62" s="127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9"/>
    </row>
    <row r="63" spans="1:26" x14ac:dyDescent="0.25">
      <c r="A63" s="127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9"/>
    </row>
    <row r="64" spans="1:26" x14ac:dyDescent="0.25">
      <c r="A64" s="127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9"/>
    </row>
    <row r="65" spans="1:26" x14ac:dyDescent="0.25">
      <c r="A65" s="127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9"/>
    </row>
    <row r="66" spans="1:26" x14ac:dyDescent="0.25">
      <c r="A66" s="127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9"/>
    </row>
    <row r="67" spans="1:26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9"/>
    </row>
    <row r="68" spans="1:26" x14ac:dyDescent="0.25">
      <c r="A68" s="127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9"/>
    </row>
    <row r="69" spans="1:26" x14ac:dyDescent="0.25">
      <c r="A69" s="127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9"/>
    </row>
    <row r="70" spans="1:26" x14ac:dyDescent="0.25">
      <c r="A70" s="127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9"/>
    </row>
    <row r="71" spans="1:26" x14ac:dyDescent="0.25">
      <c r="A71" s="127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9"/>
    </row>
    <row r="72" spans="1:26" x14ac:dyDescent="0.25">
      <c r="A72" s="127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9"/>
    </row>
    <row r="73" spans="1:26" x14ac:dyDescent="0.25">
      <c r="A73" s="127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9"/>
    </row>
    <row r="74" spans="1:26" x14ac:dyDescent="0.25">
      <c r="A74" s="131"/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3"/>
    </row>
    <row r="75" spans="1:26" x14ac:dyDescent="0.25"/>
    <row r="76" spans="1:26" hidden="1" x14ac:dyDescent="0.25"/>
    <row r="77" spans="1:26" hidden="1" x14ac:dyDescent="0.25"/>
    <row r="78" spans="1:26" hidden="1" x14ac:dyDescent="0.25"/>
    <row r="79" spans="1:26" hidden="1" x14ac:dyDescent="0.25"/>
    <row r="80" spans="1:26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mergeCells count="6">
    <mergeCell ref="A32:Z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bestFit="1" customWidth="1"/>
    <col min="2" max="2" width="2.7109375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138" customFormat="1" ht="47.25" customHeight="1" x14ac:dyDescent="0.25">
      <c r="A1" s="138" t="s">
        <v>35</v>
      </c>
      <c r="B1" s="138" t="s">
        <v>136</v>
      </c>
      <c r="C1" s="138" t="s">
        <v>135</v>
      </c>
      <c r="D1" s="138" t="s">
        <v>138</v>
      </c>
      <c r="E1" s="138" t="s">
        <v>147</v>
      </c>
      <c r="F1" s="138" t="s">
        <v>137</v>
      </c>
    </row>
    <row r="2" spans="1:6" x14ac:dyDescent="0.25">
      <c r="A2" s="83">
        <v>7.6580000000000004</v>
      </c>
      <c r="B2" s="83">
        <v>1</v>
      </c>
      <c r="C2">
        <f t="shared" ref="C2:C33" si="0">IF(A2=0, 0, A2*B2)</f>
        <v>7.6580000000000004</v>
      </c>
      <c r="D2">
        <f>SUM(C:C)</f>
        <v>46.448999999999998</v>
      </c>
      <c r="E2" s="136" t="s">
        <v>139</v>
      </c>
      <c r="F2" s="137">
        <f>'Charge 08'!F4</f>
        <v>46.445</v>
      </c>
    </row>
    <row r="3" spans="1:6" x14ac:dyDescent="0.25">
      <c r="A3" s="83">
        <v>7.7149999999999999</v>
      </c>
      <c r="B3" s="83">
        <v>1</v>
      </c>
      <c r="C3">
        <f t="shared" si="0"/>
        <v>7.7149999999999999</v>
      </c>
      <c r="E3" s="136" t="s">
        <v>135</v>
      </c>
      <c r="F3" s="137">
        <f>SUM(C:C)</f>
        <v>46.448999999999998</v>
      </c>
    </row>
    <row r="4" spans="1:6" x14ac:dyDescent="0.25">
      <c r="A4" s="209">
        <v>8.9570000000000007</v>
      </c>
      <c r="B4" s="83">
        <v>1</v>
      </c>
      <c r="C4">
        <f t="shared" si="0"/>
        <v>8.9570000000000007</v>
      </c>
      <c r="E4" s="136" t="s">
        <v>66</v>
      </c>
      <c r="F4" s="137">
        <f>F3-F2</f>
        <v>3.9999999999977831E-3</v>
      </c>
    </row>
    <row r="5" spans="1:6" x14ac:dyDescent="0.25">
      <c r="A5" s="83">
        <v>9.6129999999999995</v>
      </c>
      <c r="B5" s="83">
        <v>1</v>
      </c>
      <c r="C5">
        <f t="shared" si="0"/>
        <v>9.6129999999999995</v>
      </c>
    </row>
    <row r="6" spans="1:6" x14ac:dyDescent="0.25">
      <c r="A6" s="209">
        <v>12.506</v>
      </c>
      <c r="B6" s="83">
        <v>1</v>
      </c>
      <c r="C6">
        <f t="shared" si="0"/>
        <v>12.506</v>
      </c>
    </row>
    <row r="7" spans="1:6" x14ac:dyDescent="0.25">
      <c r="A7" s="83">
        <v>5.4930000000000003</v>
      </c>
      <c r="B7" s="83">
        <v>0</v>
      </c>
      <c r="C7">
        <f t="shared" si="0"/>
        <v>0</v>
      </c>
    </row>
    <row r="8" spans="1:6" x14ac:dyDescent="0.25">
      <c r="A8" s="209">
        <v>5.6980000000000004</v>
      </c>
      <c r="B8" s="83">
        <v>0</v>
      </c>
      <c r="C8">
        <f t="shared" si="0"/>
        <v>0</v>
      </c>
    </row>
    <row r="9" spans="1:6" x14ac:dyDescent="0.25">
      <c r="A9" s="83">
        <v>7.7910000000000004</v>
      </c>
      <c r="B9" s="83">
        <v>0</v>
      </c>
      <c r="C9">
        <f t="shared" si="0"/>
        <v>0</v>
      </c>
    </row>
    <row r="10" spans="1:6" x14ac:dyDescent="0.25">
      <c r="A10" s="209">
        <v>7.8949999999999996</v>
      </c>
      <c r="B10" s="83">
        <v>0</v>
      </c>
      <c r="C10">
        <f t="shared" si="0"/>
        <v>0</v>
      </c>
    </row>
    <row r="11" spans="1:6" x14ac:dyDescent="0.25">
      <c r="A11" s="209">
        <v>8.5909999999999993</v>
      </c>
      <c r="B11" s="83">
        <v>0</v>
      </c>
      <c r="C11">
        <f t="shared" si="0"/>
        <v>0</v>
      </c>
    </row>
    <row r="12" spans="1:6" x14ac:dyDescent="0.25">
      <c r="A12" s="83">
        <v>10.977</v>
      </c>
      <c r="B12" s="83">
        <v>0</v>
      </c>
      <c r="C12">
        <f t="shared" si="0"/>
        <v>0</v>
      </c>
    </row>
    <row r="13" spans="1:6" x14ac:dyDescent="0.25">
      <c r="A13" s="83">
        <v>5.1639999999999997</v>
      </c>
      <c r="B13" s="83">
        <v>0</v>
      </c>
      <c r="C13">
        <f t="shared" si="0"/>
        <v>0</v>
      </c>
    </row>
    <row r="14" spans="1:6" x14ac:dyDescent="0.25">
      <c r="A14" s="209">
        <v>6.0380000000000003</v>
      </c>
      <c r="B14" s="83">
        <v>0</v>
      </c>
      <c r="C14">
        <f t="shared" si="0"/>
        <v>0</v>
      </c>
    </row>
    <row r="15" spans="1:6" x14ac:dyDescent="0.25">
      <c r="A15" s="209">
        <v>6.2480000000000002</v>
      </c>
      <c r="B15" s="83">
        <v>0</v>
      </c>
      <c r="C15">
        <f t="shared" si="0"/>
        <v>0</v>
      </c>
    </row>
    <row r="16" spans="1:6" x14ac:dyDescent="0.25">
      <c r="A16" s="83">
        <v>6.3310000000000004</v>
      </c>
      <c r="B16" s="83">
        <v>0</v>
      </c>
      <c r="C16">
        <f t="shared" si="0"/>
        <v>0</v>
      </c>
    </row>
    <row r="17" spans="1:3" x14ac:dyDescent="0.25">
      <c r="A17" s="83">
        <v>6.8639999999999999</v>
      </c>
      <c r="B17" s="83">
        <v>0</v>
      </c>
      <c r="C17">
        <f t="shared" si="0"/>
        <v>0</v>
      </c>
    </row>
    <row r="18" spans="1:3" x14ac:dyDescent="0.25">
      <c r="A18" s="209">
        <v>6.8949999999999996</v>
      </c>
      <c r="B18" s="83">
        <v>0</v>
      </c>
      <c r="C18">
        <f t="shared" si="0"/>
        <v>0</v>
      </c>
    </row>
    <row r="19" spans="1:3" x14ac:dyDescent="0.25">
      <c r="A19" s="209">
        <v>6.9009999999999998</v>
      </c>
      <c r="B19" s="83">
        <v>0</v>
      </c>
      <c r="C19">
        <f t="shared" si="0"/>
        <v>0</v>
      </c>
    </row>
    <row r="20" spans="1:3" x14ac:dyDescent="0.25">
      <c r="A20" s="209">
        <v>7.1429999999999998</v>
      </c>
      <c r="B20" s="83">
        <v>0</v>
      </c>
      <c r="C20">
        <f t="shared" si="0"/>
        <v>0</v>
      </c>
    </row>
    <row r="21" spans="1:3" x14ac:dyDescent="0.25">
      <c r="A21" s="83">
        <v>7.16</v>
      </c>
      <c r="B21" s="83">
        <v>0</v>
      </c>
      <c r="C21">
        <f t="shared" si="0"/>
        <v>0</v>
      </c>
    </row>
    <row r="22" spans="1:3" x14ac:dyDescent="0.25">
      <c r="A22" s="83">
        <v>7.2839999999999998</v>
      </c>
      <c r="B22" s="83">
        <v>0</v>
      </c>
      <c r="C22">
        <f t="shared" si="0"/>
        <v>0</v>
      </c>
    </row>
    <row r="23" spans="1:3" x14ac:dyDescent="0.25">
      <c r="A23" s="209">
        <v>7.4809999999999999</v>
      </c>
      <c r="B23" s="83">
        <v>0</v>
      </c>
      <c r="C23">
        <f t="shared" si="0"/>
        <v>0</v>
      </c>
    </row>
    <row r="24" spans="1:3" x14ac:dyDescent="0.25">
      <c r="A24" s="83">
        <v>8.6839999999999993</v>
      </c>
      <c r="B24" s="83">
        <v>0</v>
      </c>
      <c r="C24">
        <f t="shared" si="0"/>
        <v>0</v>
      </c>
    </row>
    <row r="25" spans="1:3" x14ac:dyDescent="0.25">
      <c r="A25" s="209">
        <v>8.9120000000000008</v>
      </c>
      <c r="B25" s="83">
        <v>0</v>
      </c>
      <c r="C25">
        <f t="shared" si="0"/>
        <v>0</v>
      </c>
    </row>
    <row r="26" spans="1:3" x14ac:dyDescent="0.25">
      <c r="A26" s="83"/>
      <c r="B26" s="83">
        <v>0</v>
      </c>
      <c r="C26">
        <f t="shared" si="0"/>
        <v>0</v>
      </c>
    </row>
    <row r="27" spans="1:3" x14ac:dyDescent="0.25">
      <c r="A27" s="83"/>
      <c r="B27" s="83">
        <v>0</v>
      </c>
      <c r="C27">
        <f t="shared" si="0"/>
        <v>0</v>
      </c>
    </row>
    <row r="28" spans="1:3" x14ac:dyDescent="0.25">
      <c r="A28" s="83"/>
      <c r="B28" s="83">
        <v>0</v>
      </c>
      <c r="C28">
        <f t="shared" si="0"/>
        <v>0</v>
      </c>
    </row>
    <row r="29" spans="1:3" x14ac:dyDescent="0.25">
      <c r="A29" s="83"/>
      <c r="B29" s="83">
        <v>0</v>
      </c>
      <c r="C29">
        <f t="shared" si="0"/>
        <v>0</v>
      </c>
    </row>
    <row r="30" spans="1:3" x14ac:dyDescent="0.25">
      <c r="A30" s="83"/>
      <c r="B30" s="83">
        <v>0</v>
      </c>
      <c r="C30">
        <f t="shared" si="0"/>
        <v>0</v>
      </c>
    </row>
    <row r="31" spans="1:3" x14ac:dyDescent="0.25">
      <c r="A31" s="83"/>
      <c r="B31" s="83">
        <v>0</v>
      </c>
      <c r="C31">
        <f t="shared" si="0"/>
        <v>0</v>
      </c>
    </row>
    <row r="32" spans="1:3" x14ac:dyDescent="0.25">
      <c r="A32" s="83"/>
      <c r="B32" s="83">
        <v>0</v>
      </c>
      <c r="C32">
        <f t="shared" si="0"/>
        <v>0</v>
      </c>
    </row>
    <row r="33" spans="1:3" x14ac:dyDescent="0.25">
      <c r="A33" s="83"/>
      <c r="B33" s="83">
        <v>0</v>
      </c>
      <c r="C33">
        <f t="shared" si="0"/>
        <v>0</v>
      </c>
    </row>
    <row r="34" spans="1:3" x14ac:dyDescent="0.25">
      <c r="A34" s="83"/>
      <c r="B34" s="83">
        <v>0</v>
      </c>
      <c r="C34">
        <f t="shared" ref="C34:C51" si="1">IF(A34=0, 0, A34*B34)</f>
        <v>0</v>
      </c>
    </row>
    <row r="35" spans="1:3" x14ac:dyDescent="0.25">
      <c r="A35" s="83"/>
      <c r="B35" s="83">
        <v>0</v>
      </c>
      <c r="C35">
        <f t="shared" si="1"/>
        <v>0</v>
      </c>
    </row>
    <row r="36" spans="1:3" x14ac:dyDescent="0.25">
      <c r="A36" s="83"/>
      <c r="B36" s="83">
        <v>0</v>
      </c>
      <c r="C36">
        <f t="shared" si="1"/>
        <v>0</v>
      </c>
    </row>
    <row r="37" spans="1:3" x14ac:dyDescent="0.25">
      <c r="A37" s="83"/>
      <c r="B37" s="83">
        <v>0</v>
      </c>
      <c r="C37">
        <f t="shared" si="1"/>
        <v>0</v>
      </c>
    </row>
    <row r="38" spans="1:3" x14ac:dyDescent="0.25">
      <c r="A38" s="83"/>
      <c r="B38" s="83">
        <v>0</v>
      </c>
      <c r="C38">
        <f t="shared" si="1"/>
        <v>0</v>
      </c>
    </row>
    <row r="39" spans="1:3" x14ac:dyDescent="0.25">
      <c r="A39" s="83"/>
      <c r="B39" s="83">
        <v>0</v>
      </c>
      <c r="C39">
        <f t="shared" si="1"/>
        <v>0</v>
      </c>
    </row>
    <row r="40" spans="1:3" x14ac:dyDescent="0.25">
      <c r="A40" s="83"/>
      <c r="B40" s="83">
        <v>0</v>
      </c>
      <c r="C40">
        <f t="shared" si="1"/>
        <v>0</v>
      </c>
    </row>
    <row r="41" spans="1:3" x14ac:dyDescent="0.25">
      <c r="A41" s="83"/>
      <c r="B41" s="83">
        <v>0</v>
      </c>
      <c r="C41">
        <f t="shared" si="1"/>
        <v>0</v>
      </c>
    </row>
    <row r="42" spans="1:3" x14ac:dyDescent="0.25">
      <c r="A42" s="83"/>
      <c r="B42" s="83">
        <v>0</v>
      </c>
      <c r="C42">
        <f t="shared" si="1"/>
        <v>0</v>
      </c>
    </row>
    <row r="43" spans="1:3" x14ac:dyDescent="0.25">
      <c r="A43" s="83"/>
      <c r="B43" s="83">
        <v>0</v>
      </c>
      <c r="C43">
        <f t="shared" si="1"/>
        <v>0</v>
      </c>
    </row>
    <row r="44" spans="1:3" x14ac:dyDescent="0.25">
      <c r="A44" s="83"/>
      <c r="B44" s="83">
        <v>0</v>
      </c>
      <c r="C44">
        <f t="shared" si="1"/>
        <v>0</v>
      </c>
    </row>
    <row r="45" spans="1:3" x14ac:dyDescent="0.25">
      <c r="A45" s="83"/>
      <c r="B45" s="83">
        <v>0</v>
      </c>
      <c r="C45">
        <f t="shared" si="1"/>
        <v>0</v>
      </c>
    </row>
    <row r="46" spans="1:3" x14ac:dyDescent="0.25">
      <c r="A46" s="83"/>
      <c r="B46" s="83">
        <v>0</v>
      </c>
      <c r="C46">
        <f t="shared" si="1"/>
        <v>0</v>
      </c>
    </row>
    <row r="47" spans="1:3" x14ac:dyDescent="0.25">
      <c r="A47" s="83"/>
      <c r="B47" s="83">
        <v>0</v>
      </c>
      <c r="C47">
        <f t="shared" si="1"/>
        <v>0</v>
      </c>
    </row>
    <row r="48" spans="1:3" x14ac:dyDescent="0.25">
      <c r="A48" s="83"/>
      <c r="B48" s="83">
        <v>0</v>
      </c>
      <c r="C48">
        <f t="shared" si="1"/>
        <v>0</v>
      </c>
    </row>
    <row r="49" spans="1:3" x14ac:dyDescent="0.25">
      <c r="A49" s="83"/>
      <c r="B49" s="83">
        <v>0</v>
      </c>
      <c r="C49">
        <f t="shared" si="1"/>
        <v>0</v>
      </c>
    </row>
    <row r="50" spans="1:3" x14ac:dyDescent="0.25">
      <c r="A50" s="83"/>
      <c r="B50" s="83">
        <v>0</v>
      </c>
      <c r="C50">
        <f t="shared" si="1"/>
        <v>0</v>
      </c>
    </row>
    <row r="51" spans="1:3" x14ac:dyDescent="0.25">
      <c r="A51" s="83"/>
      <c r="B51" s="83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bestFit="1" customWidth="1"/>
    <col min="2" max="2" width="2.7109375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138" customFormat="1" ht="47.25" customHeight="1" x14ac:dyDescent="0.25">
      <c r="A1" s="138" t="s">
        <v>35</v>
      </c>
      <c r="B1" s="138" t="s">
        <v>136</v>
      </c>
      <c r="C1" s="138" t="s">
        <v>135</v>
      </c>
      <c r="D1" s="138" t="s">
        <v>138</v>
      </c>
      <c r="E1" s="138" t="s">
        <v>71</v>
      </c>
      <c r="F1" s="138" t="s">
        <v>137</v>
      </c>
    </row>
    <row r="2" spans="1:6" x14ac:dyDescent="0.25">
      <c r="A2" s="83">
        <v>18.545999999999999</v>
      </c>
      <c r="B2" s="83">
        <v>1</v>
      </c>
      <c r="C2">
        <f t="shared" ref="C2:C33" si="0">IF(A2=0, 0, A2*B2)</f>
        <v>18.545999999999999</v>
      </c>
      <c r="D2">
        <f>SUM(C:C)</f>
        <v>57.671999999999997</v>
      </c>
      <c r="E2" s="136" t="s">
        <v>139</v>
      </c>
      <c r="F2" s="137">
        <f>'Charge 08'!F5</f>
        <v>57.664000000000001</v>
      </c>
    </row>
    <row r="3" spans="1:6" x14ac:dyDescent="0.25">
      <c r="A3" s="83">
        <v>12.461</v>
      </c>
      <c r="B3" s="83">
        <v>1</v>
      </c>
      <c r="C3">
        <f t="shared" si="0"/>
        <v>12.461</v>
      </c>
      <c r="E3" s="136" t="s">
        <v>135</v>
      </c>
      <c r="F3" s="137">
        <f>SUM(C:C)</f>
        <v>57.671999999999997</v>
      </c>
    </row>
    <row r="4" spans="1:6" x14ac:dyDescent="0.25">
      <c r="A4" s="83">
        <v>10.122999999999999</v>
      </c>
      <c r="B4" s="83">
        <v>1</v>
      </c>
      <c r="C4">
        <f t="shared" si="0"/>
        <v>10.122999999999999</v>
      </c>
      <c r="E4" s="136" t="s">
        <v>66</v>
      </c>
      <c r="F4" s="137">
        <f>F3-F2</f>
        <v>7.9999999999955662E-3</v>
      </c>
    </row>
    <row r="5" spans="1:6" x14ac:dyDescent="0.25">
      <c r="A5" s="83">
        <v>6.6609999999999996</v>
      </c>
      <c r="B5" s="83">
        <v>1</v>
      </c>
      <c r="C5">
        <f t="shared" si="0"/>
        <v>6.6609999999999996</v>
      </c>
    </row>
    <row r="6" spans="1:6" x14ac:dyDescent="0.25">
      <c r="A6" s="83">
        <v>5.5650000000000004</v>
      </c>
      <c r="B6" s="83">
        <v>1</v>
      </c>
      <c r="C6">
        <f t="shared" si="0"/>
        <v>5.5650000000000004</v>
      </c>
    </row>
    <row r="7" spans="1:6" x14ac:dyDescent="0.25">
      <c r="A7" s="83">
        <v>4.3159999999999998</v>
      </c>
      <c r="B7" s="83">
        <v>1</v>
      </c>
      <c r="C7">
        <f t="shared" si="0"/>
        <v>4.3159999999999998</v>
      </c>
    </row>
    <row r="8" spans="1:6" x14ac:dyDescent="0.25">
      <c r="A8" s="83">
        <v>29.986999999999998</v>
      </c>
      <c r="B8" s="83">
        <v>0</v>
      </c>
      <c r="C8">
        <f t="shared" si="0"/>
        <v>0</v>
      </c>
    </row>
    <row r="9" spans="1:6" x14ac:dyDescent="0.25">
      <c r="A9" s="83">
        <v>29.632000000000001</v>
      </c>
      <c r="B9" s="83">
        <v>0</v>
      </c>
      <c r="C9">
        <f t="shared" si="0"/>
        <v>0</v>
      </c>
    </row>
    <row r="10" spans="1:6" x14ac:dyDescent="0.25">
      <c r="A10" s="83">
        <v>28.844000000000001</v>
      </c>
      <c r="B10" s="83">
        <v>0</v>
      </c>
      <c r="C10">
        <f t="shared" si="0"/>
        <v>0</v>
      </c>
    </row>
    <row r="11" spans="1:6" x14ac:dyDescent="0.25">
      <c r="A11" s="83">
        <v>28.742000000000001</v>
      </c>
      <c r="B11" s="83">
        <v>0</v>
      </c>
      <c r="C11">
        <f t="shared" si="0"/>
        <v>0</v>
      </c>
    </row>
    <row r="12" spans="1:6" x14ac:dyDescent="0.25">
      <c r="A12" s="83">
        <v>28.638000000000002</v>
      </c>
      <c r="B12" s="83">
        <v>0</v>
      </c>
      <c r="C12">
        <f t="shared" si="0"/>
        <v>0</v>
      </c>
    </row>
    <row r="13" spans="1:6" x14ac:dyDescent="0.25">
      <c r="A13" s="83">
        <v>28.478999999999999</v>
      </c>
      <c r="B13" s="83">
        <v>0</v>
      </c>
      <c r="C13">
        <f t="shared" si="0"/>
        <v>0</v>
      </c>
    </row>
    <row r="14" spans="1:6" x14ac:dyDescent="0.25">
      <c r="A14" s="83">
        <v>27.143000000000001</v>
      </c>
      <c r="B14" s="83">
        <v>0</v>
      </c>
      <c r="C14">
        <f t="shared" si="0"/>
        <v>0</v>
      </c>
    </row>
    <row r="15" spans="1:6" x14ac:dyDescent="0.25">
      <c r="A15" s="83">
        <v>25.873000000000001</v>
      </c>
      <c r="B15" s="83">
        <v>0</v>
      </c>
      <c r="C15">
        <f t="shared" si="0"/>
        <v>0</v>
      </c>
    </row>
    <row r="16" spans="1:6" x14ac:dyDescent="0.25">
      <c r="A16" s="83">
        <v>25.02</v>
      </c>
      <c r="B16" s="83">
        <v>0</v>
      </c>
      <c r="C16">
        <f t="shared" si="0"/>
        <v>0</v>
      </c>
    </row>
    <row r="17" spans="1:3" x14ac:dyDescent="0.25">
      <c r="A17" s="83">
        <v>24.922999999999998</v>
      </c>
      <c r="B17" s="83">
        <v>0</v>
      </c>
      <c r="C17">
        <f t="shared" si="0"/>
        <v>0</v>
      </c>
    </row>
    <row r="18" spans="1:3" x14ac:dyDescent="0.25">
      <c r="A18" s="83">
        <v>23.978999999999999</v>
      </c>
      <c r="B18" s="83">
        <v>0</v>
      </c>
      <c r="C18">
        <f t="shared" si="0"/>
        <v>0</v>
      </c>
    </row>
    <row r="19" spans="1:3" x14ac:dyDescent="0.25">
      <c r="A19" s="83">
        <v>22.062999999999999</v>
      </c>
      <c r="B19" s="83">
        <v>0</v>
      </c>
      <c r="C19">
        <f t="shared" si="0"/>
        <v>0</v>
      </c>
    </row>
    <row r="20" spans="1:3" x14ac:dyDescent="0.25">
      <c r="A20" s="83">
        <v>21.928000000000001</v>
      </c>
      <c r="B20" s="83">
        <v>0</v>
      </c>
      <c r="C20">
        <f t="shared" si="0"/>
        <v>0</v>
      </c>
    </row>
    <row r="21" spans="1:3" x14ac:dyDescent="0.25">
      <c r="A21" s="83">
        <v>20.651</v>
      </c>
      <c r="B21" s="83">
        <v>0</v>
      </c>
      <c r="C21">
        <f t="shared" si="0"/>
        <v>0</v>
      </c>
    </row>
    <row r="22" spans="1:3" x14ac:dyDescent="0.25">
      <c r="A22" s="83">
        <v>20.65</v>
      </c>
      <c r="B22" s="83">
        <v>0</v>
      </c>
      <c r="C22">
        <f t="shared" si="0"/>
        <v>0</v>
      </c>
    </row>
    <row r="23" spans="1:3" x14ac:dyDescent="0.25">
      <c r="A23" s="83">
        <v>19.782</v>
      </c>
      <c r="B23" s="83">
        <v>0</v>
      </c>
      <c r="C23">
        <f t="shared" si="0"/>
        <v>0</v>
      </c>
    </row>
    <row r="24" spans="1:3" x14ac:dyDescent="0.25">
      <c r="A24" s="83">
        <v>19.518999999999998</v>
      </c>
      <c r="B24" s="83">
        <v>0</v>
      </c>
      <c r="C24">
        <f t="shared" si="0"/>
        <v>0</v>
      </c>
    </row>
    <row r="25" spans="1:3" x14ac:dyDescent="0.25">
      <c r="A25" s="83">
        <v>19.449000000000002</v>
      </c>
      <c r="B25" s="83">
        <v>0</v>
      </c>
      <c r="C25">
        <f t="shared" si="0"/>
        <v>0</v>
      </c>
    </row>
    <row r="26" spans="1:3" x14ac:dyDescent="0.25">
      <c r="A26" s="83">
        <v>15.534000000000001</v>
      </c>
      <c r="B26" s="83">
        <v>0</v>
      </c>
      <c r="C26">
        <f t="shared" si="0"/>
        <v>0</v>
      </c>
    </row>
    <row r="27" spans="1:3" x14ac:dyDescent="0.25">
      <c r="A27" s="83">
        <v>14.474</v>
      </c>
      <c r="B27" s="83">
        <v>0</v>
      </c>
      <c r="C27">
        <f t="shared" si="0"/>
        <v>0</v>
      </c>
    </row>
    <row r="28" spans="1:3" x14ac:dyDescent="0.25">
      <c r="A28" s="83">
        <v>11.648999999999999</v>
      </c>
      <c r="B28" s="83">
        <v>0</v>
      </c>
      <c r="C28">
        <f t="shared" si="0"/>
        <v>0</v>
      </c>
    </row>
    <row r="29" spans="1:3" x14ac:dyDescent="0.25">
      <c r="A29" s="83">
        <v>11.284000000000001</v>
      </c>
      <c r="B29" s="83">
        <v>0</v>
      </c>
      <c r="C29">
        <f t="shared" si="0"/>
        <v>0</v>
      </c>
    </row>
    <row r="30" spans="1:3" x14ac:dyDescent="0.25">
      <c r="A30" s="83">
        <v>6.8360000000000003</v>
      </c>
      <c r="B30" s="83">
        <v>0</v>
      </c>
      <c r="C30">
        <f t="shared" si="0"/>
        <v>0</v>
      </c>
    </row>
    <row r="31" spans="1:3" x14ac:dyDescent="0.25">
      <c r="A31" s="83">
        <v>4.4930000000000003</v>
      </c>
      <c r="B31" s="83">
        <v>0</v>
      </c>
      <c r="C31">
        <f t="shared" si="0"/>
        <v>0</v>
      </c>
    </row>
    <row r="32" spans="1:3" x14ac:dyDescent="0.25">
      <c r="A32" s="83"/>
      <c r="B32" s="83">
        <v>0</v>
      </c>
      <c r="C32">
        <f t="shared" si="0"/>
        <v>0</v>
      </c>
    </row>
    <row r="33" spans="1:3" x14ac:dyDescent="0.25">
      <c r="A33" s="83"/>
      <c r="B33" s="83">
        <v>0</v>
      </c>
      <c r="C33">
        <f t="shared" si="0"/>
        <v>0</v>
      </c>
    </row>
    <row r="34" spans="1:3" x14ac:dyDescent="0.25">
      <c r="A34" s="83"/>
      <c r="B34" s="83">
        <v>0</v>
      </c>
      <c r="C34">
        <f t="shared" ref="C34:C51" si="1">IF(A34=0, 0, A34*B34)</f>
        <v>0</v>
      </c>
    </row>
    <row r="35" spans="1:3" x14ac:dyDescent="0.25">
      <c r="A35" s="83"/>
      <c r="B35" s="83">
        <v>0</v>
      </c>
      <c r="C35">
        <f t="shared" si="1"/>
        <v>0</v>
      </c>
    </row>
    <row r="36" spans="1:3" x14ac:dyDescent="0.25">
      <c r="A36" s="83"/>
      <c r="B36" s="83">
        <v>0</v>
      </c>
      <c r="C36">
        <f t="shared" si="1"/>
        <v>0</v>
      </c>
    </row>
    <row r="37" spans="1:3" x14ac:dyDescent="0.25">
      <c r="A37" s="83"/>
      <c r="B37" s="83">
        <v>0</v>
      </c>
      <c r="C37">
        <f t="shared" si="1"/>
        <v>0</v>
      </c>
    </row>
    <row r="38" spans="1:3" x14ac:dyDescent="0.25">
      <c r="A38" s="83"/>
      <c r="B38" s="83">
        <v>0</v>
      </c>
      <c r="C38">
        <f t="shared" si="1"/>
        <v>0</v>
      </c>
    </row>
    <row r="39" spans="1:3" x14ac:dyDescent="0.25">
      <c r="A39" s="83"/>
      <c r="B39" s="83">
        <v>0</v>
      </c>
      <c r="C39">
        <f t="shared" si="1"/>
        <v>0</v>
      </c>
    </row>
    <row r="40" spans="1:3" x14ac:dyDescent="0.25">
      <c r="A40" s="83"/>
      <c r="B40" s="83">
        <v>0</v>
      </c>
      <c r="C40">
        <f t="shared" si="1"/>
        <v>0</v>
      </c>
    </row>
    <row r="41" spans="1:3" x14ac:dyDescent="0.25">
      <c r="A41" s="83"/>
      <c r="B41" s="83">
        <v>0</v>
      </c>
      <c r="C41">
        <f t="shared" si="1"/>
        <v>0</v>
      </c>
    </row>
    <row r="42" spans="1:3" x14ac:dyDescent="0.25">
      <c r="A42" s="83"/>
      <c r="B42" s="83">
        <v>0</v>
      </c>
      <c r="C42">
        <f t="shared" si="1"/>
        <v>0</v>
      </c>
    </row>
    <row r="43" spans="1:3" x14ac:dyDescent="0.25">
      <c r="A43" s="83"/>
      <c r="B43" s="83">
        <v>0</v>
      </c>
      <c r="C43">
        <f t="shared" si="1"/>
        <v>0</v>
      </c>
    </row>
    <row r="44" spans="1:3" x14ac:dyDescent="0.25">
      <c r="A44" s="83"/>
      <c r="B44" s="83">
        <v>0</v>
      </c>
      <c r="C44">
        <f t="shared" si="1"/>
        <v>0</v>
      </c>
    </row>
    <row r="45" spans="1:3" x14ac:dyDescent="0.25">
      <c r="A45" s="83"/>
      <c r="B45" s="83">
        <v>0</v>
      </c>
      <c r="C45">
        <f t="shared" si="1"/>
        <v>0</v>
      </c>
    </row>
    <row r="46" spans="1:3" x14ac:dyDescent="0.25">
      <c r="A46" s="83"/>
      <c r="B46" s="83">
        <v>0</v>
      </c>
      <c r="C46">
        <f t="shared" si="1"/>
        <v>0</v>
      </c>
    </row>
    <row r="47" spans="1:3" x14ac:dyDescent="0.25">
      <c r="A47" s="83"/>
      <c r="B47" s="83">
        <v>0</v>
      </c>
      <c r="C47">
        <f t="shared" si="1"/>
        <v>0</v>
      </c>
    </row>
    <row r="48" spans="1:3" x14ac:dyDescent="0.25">
      <c r="A48" s="83"/>
      <c r="B48" s="83">
        <v>0</v>
      </c>
      <c r="C48">
        <f t="shared" si="1"/>
        <v>0</v>
      </c>
    </row>
    <row r="49" spans="1:3" x14ac:dyDescent="0.25">
      <c r="A49" s="83"/>
      <c r="B49" s="83">
        <v>0</v>
      </c>
      <c r="C49">
        <f t="shared" si="1"/>
        <v>0</v>
      </c>
    </row>
    <row r="50" spans="1:3" x14ac:dyDescent="0.25">
      <c r="A50" s="83"/>
      <c r="B50" s="83">
        <v>0</v>
      </c>
      <c r="C50">
        <f t="shared" si="1"/>
        <v>0</v>
      </c>
    </row>
    <row r="51" spans="1:3" x14ac:dyDescent="0.25">
      <c r="A51" s="83"/>
      <c r="B51" s="83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bestFit="1" customWidth="1"/>
    <col min="2" max="2" width="2.7109375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138" customFormat="1" ht="47.25" customHeight="1" x14ac:dyDescent="0.25">
      <c r="A1" s="138" t="s">
        <v>35</v>
      </c>
      <c r="B1" s="138" t="s">
        <v>136</v>
      </c>
      <c r="C1" s="138" t="s">
        <v>135</v>
      </c>
      <c r="D1" s="138" t="s">
        <v>138</v>
      </c>
      <c r="E1" s="138" t="s">
        <v>46</v>
      </c>
      <c r="F1" s="138" t="s">
        <v>137</v>
      </c>
    </row>
    <row r="2" spans="1:6" x14ac:dyDescent="0.25">
      <c r="A2" s="83">
        <v>5.85</v>
      </c>
      <c r="B2" s="83">
        <v>1</v>
      </c>
      <c r="C2">
        <f t="shared" ref="C2:C33" si="0">IF(A2=0, 0, A2*B2)</f>
        <v>5.85</v>
      </c>
      <c r="D2">
        <f>SUM(C:C)</f>
        <v>5.85</v>
      </c>
      <c r="E2" s="136" t="s">
        <v>139</v>
      </c>
      <c r="F2" s="137">
        <f>'Charge 08'!F6</f>
        <v>5.891</v>
      </c>
    </row>
    <row r="3" spans="1:6" x14ac:dyDescent="0.25">
      <c r="A3" s="83">
        <v>9.593</v>
      </c>
      <c r="B3" s="83">
        <v>0</v>
      </c>
      <c r="C3">
        <f t="shared" si="0"/>
        <v>0</v>
      </c>
      <c r="E3" s="136" t="s">
        <v>135</v>
      </c>
      <c r="F3" s="137">
        <f>SUM(C:C)</f>
        <v>5.85</v>
      </c>
    </row>
    <row r="4" spans="1:6" x14ac:dyDescent="0.25">
      <c r="A4" s="83">
        <v>9.4710000000000001</v>
      </c>
      <c r="B4" s="83">
        <v>0</v>
      </c>
      <c r="C4">
        <f t="shared" si="0"/>
        <v>0</v>
      </c>
      <c r="E4" s="136" t="s">
        <v>66</v>
      </c>
      <c r="F4" s="137">
        <f>F3-F2</f>
        <v>-4.1000000000000369E-2</v>
      </c>
    </row>
    <row r="5" spans="1:6" x14ac:dyDescent="0.25">
      <c r="A5" s="83">
        <v>9.2479999999999993</v>
      </c>
      <c r="B5" s="83">
        <v>0</v>
      </c>
      <c r="C5">
        <f t="shared" si="0"/>
        <v>0</v>
      </c>
    </row>
    <row r="6" spans="1:6" x14ac:dyDescent="0.25">
      <c r="A6" s="83">
        <v>8.4350000000000005</v>
      </c>
      <c r="B6" s="83">
        <v>0</v>
      </c>
      <c r="C6">
        <f t="shared" si="0"/>
        <v>0</v>
      </c>
    </row>
    <row r="7" spans="1:6" x14ac:dyDescent="0.25">
      <c r="A7" s="83">
        <v>7.6950000000000003</v>
      </c>
      <c r="B7" s="83">
        <v>0</v>
      </c>
      <c r="C7">
        <f t="shared" si="0"/>
        <v>0</v>
      </c>
    </row>
    <row r="8" spans="1:6" x14ac:dyDescent="0.25">
      <c r="A8" s="83">
        <v>7.4480000000000004</v>
      </c>
      <c r="B8" s="83">
        <v>0</v>
      </c>
      <c r="C8">
        <f t="shared" si="0"/>
        <v>0</v>
      </c>
    </row>
    <row r="9" spans="1:6" x14ac:dyDescent="0.25">
      <c r="A9" s="83">
        <v>6.9880000000000004</v>
      </c>
      <c r="B9" s="83">
        <v>0</v>
      </c>
      <c r="C9">
        <f t="shared" si="0"/>
        <v>0</v>
      </c>
    </row>
    <row r="10" spans="1:6" x14ac:dyDescent="0.25">
      <c r="A10" s="83">
        <v>6.7270000000000003</v>
      </c>
      <c r="B10" s="83">
        <v>0</v>
      </c>
      <c r="C10">
        <f t="shared" si="0"/>
        <v>0</v>
      </c>
    </row>
    <row r="11" spans="1:6" x14ac:dyDescent="0.25">
      <c r="A11" s="83">
        <v>5.5860000000000003</v>
      </c>
      <c r="B11" s="83">
        <v>0</v>
      </c>
      <c r="C11">
        <f t="shared" si="0"/>
        <v>0</v>
      </c>
    </row>
    <row r="12" spans="1:6" x14ac:dyDescent="0.25">
      <c r="A12" s="83">
        <v>5.5129999999999999</v>
      </c>
      <c r="B12" s="83">
        <v>0</v>
      </c>
      <c r="C12">
        <f t="shared" si="0"/>
        <v>0</v>
      </c>
    </row>
    <row r="13" spans="1:6" x14ac:dyDescent="0.25">
      <c r="A13" s="83">
        <v>5.3840000000000003</v>
      </c>
      <c r="B13" s="83">
        <v>0</v>
      </c>
      <c r="C13">
        <f t="shared" si="0"/>
        <v>0</v>
      </c>
    </row>
    <row r="14" spans="1:6" x14ac:dyDescent="0.25">
      <c r="A14" s="83">
        <v>5.2220000000000004</v>
      </c>
      <c r="B14" s="83">
        <v>0</v>
      </c>
      <c r="C14">
        <f t="shared" si="0"/>
        <v>0</v>
      </c>
    </row>
    <row r="15" spans="1:6" x14ac:dyDescent="0.25">
      <c r="A15" s="83">
        <v>4.923</v>
      </c>
      <c r="B15" s="83">
        <v>0</v>
      </c>
      <c r="C15">
        <f t="shared" si="0"/>
        <v>0</v>
      </c>
    </row>
    <row r="16" spans="1:6" x14ac:dyDescent="0.25">
      <c r="A16" s="83">
        <v>4.7759999999999998</v>
      </c>
      <c r="B16" s="83">
        <v>0</v>
      </c>
      <c r="C16">
        <f t="shared" si="0"/>
        <v>0</v>
      </c>
    </row>
    <row r="17" spans="1:3" x14ac:dyDescent="0.25">
      <c r="A17" s="83">
        <v>4.2690000000000001</v>
      </c>
      <c r="B17" s="83">
        <v>0</v>
      </c>
      <c r="C17">
        <f t="shared" si="0"/>
        <v>0</v>
      </c>
    </row>
    <row r="18" spans="1:3" x14ac:dyDescent="0.25">
      <c r="A18" s="83">
        <v>4.165</v>
      </c>
      <c r="B18" s="83">
        <v>0</v>
      </c>
      <c r="C18">
        <f t="shared" si="0"/>
        <v>0</v>
      </c>
    </row>
    <row r="19" spans="1:3" x14ac:dyDescent="0.25">
      <c r="A19" s="83">
        <v>4.1280000000000001</v>
      </c>
      <c r="B19" s="83">
        <v>0</v>
      </c>
      <c r="C19">
        <f t="shared" si="0"/>
        <v>0</v>
      </c>
    </row>
    <row r="20" spans="1:3" x14ac:dyDescent="0.25">
      <c r="A20" s="83">
        <v>3.9380000000000002</v>
      </c>
      <c r="B20" s="83">
        <v>0</v>
      </c>
      <c r="C20">
        <f t="shared" si="0"/>
        <v>0</v>
      </c>
    </row>
    <row r="21" spans="1:3" x14ac:dyDescent="0.25">
      <c r="A21" s="83">
        <v>2.4849999999999999</v>
      </c>
      <c r="B21" s="83">
        <v>0</v>
      </c>
      <c r="C21">
        <f t="shared" si="0"/>
        <v>0</v>
      </c>
    </row>
    <row r="22" spans="1:3" x14ac:dyDescent="0.25">
      <c r="A22" s="83">
        <v>3.2149999999999999</v>
      </c>
      <c r="B22" s="83">
        <v>0</v>
      </c>
      <c r="C22">
        <f t="shared" si="0"/>
        <v>0</v>
      </c>
    </row>
    <row r="23" spans="1:3" x14ac:dyDescent="0.25">
      <c r="A23" s="83">
        <v>0.42149999999999999</v>
      </c>
      <c r="B23" s="83">
        <v>0</v>
      </c>
      <c r="C23">
        <f t="shared" si="0"/>
        <v>0</v>
      </c>
    </row>
    <row r="24" spans="1:3" x14ac:dyDescent="0.25">
      <c r="A24" s="83"/>
      <c r="B24" s="83">
        <v>0</v>
      </c>
      <c r="C24">
        <f t="shared" si="0"/>
        <v>0</v>
      </c>
    </row>
    <row r="25" spans="1:3" x14ac:dyDescent="0.25">
      <c r="A25" s="83"/>
      <c r="B25" s="83">
        <v>0</v>
      </c>
      <c r="C25">
        <f t="shared" si="0"/>
        <v>0</v>
      </c>
    </row>
    <row r="26" spans="1:3" x14ac:dyDescent="0.25">
      <c r="A26" s="83"/>
      <c r="B26" s="83">
        <v>0</v>
      </c>
      <c r="C26">
        <f t="shared" si="0"/>
        <v>0</v>
      </c>
    </row>
    <row r="27" spans="1:3" x14ac:dyDescent="0.25">
      <c r="A27" s="83"/>
      <c r="B27" s="83">
        <v>0</v>
      </c>
      <c r="C27">
        <f t="shared" si="0"/>
        <v>0</v>
      </c>
    </row>
    <row r="28" spans="1:3" x14ac:dyDescent="0.25">
      <c r="A28" s="83"/>
      <c r="B28" s="83">
        <v>0</v>
      </c>
      <c r="C28">
        <f t="shared" si="0"/>
        <v>0</v>
      </c>
    </row>
    <row r="29" spans="1:3" x14ac:dyDescent="0.25">
      <c r="A29" s="83"/>
      <c r="B29" s="83">
        <v>0</v>
      </c>
      <c r="C29">
        <f t="shared" si="0"/>
        <v>0</v>
      </c>
    </row>
    <row r="30" spans="1:3" x14ac:dyDescent="0.25">
      <c r="A30" s="83"/>
      <c r="B30" s="83">
        <v>0</v>
      </c>
      <c r="C30">
        <f t="shared" si="0"/>
        <v>0</v>
      </c>
    </row>
    <row r="31" spans="1:3" x14ac:dyDescent="0.25">
      <c r="A31" s="83"/>
      <c r="B31" s="83">
        <v>0</v>
      </c>
      <c r="C31">
        <f t="shared" si="0"/>
        <v>0</v>
      </c>
    </row>
    <row r="32" spans="1:3" x14ac:dyDescent="0.25">
      <c r="A32" s="83"/>
      <c r="B32" s="83">
        <v>0</v>
      </c>
      <c r="C32">
        <f t="shared" si="0"/>
        <v>0</v>
      </c>
    </row>
    <row r="33" spans="1:3" x14ac:dyDescent="0.25">
      <c r="A33" s="83"/>
      <c r="B33" s="83">
        <v>0</v>
      </c>
      <c r="C33">
        <f t="shared" si="0"/>
        <v>0</v>
      </c>
    </row>
    <row r="34" spans="1:3" x14ac:dyDescent="0.25">
      <c r="A34" s="83"/>
      <c r="B34" s="83">
        <v>0</v>
      </c>
      <c r="C34">
        <f t="shared" ref="C34:C51" si="1">IF(A34=0, 0, A34*B34)</f>
        <v>0</v>
      </c>
    </row>
    <row r="35" spans="1:3" x14ac:dyDescent="0.25">
      <c r="A35" s="83"/>
      <c r="B35" s="83">
        <v>0</v>
      </c>
      <c r="C35">
        <f t="shared" si="1"/>
        <v>0</v>
      </c>
    </row>
    <row r="36" spans="1:3" x14ac:dyDescent="0.25">
      <c r="A36" s="83"/>
      <c r="B36" s="83">
        <v>0</v>
      </c>
      <c r="C36">
        <f t="shared" si="1"/>
        <v>0</v>
      </c>
    </row>
    <row r="37" spans="1:3" x14ac:dyDescent="0.25">
      <c r="A37" s="83"/>
      <c r="B37" s="83">
        <v>0</v>
      </c>
      <c r="C37">
        <f t="shared" si="1"/>
        <v>0</v>
      </c>
    </row>
    <row r="38" spans="1:3" x14ac:dyDescent="0.25">
      <c r="A38" s="83"/>
      <c r="B38" s="83">
        <v>0</v>
      </c>
      <c r="C38">
        <f t="shared" si="1"/>
        <v>0</v>
      </c>
    </row>
    <row r="39" spans="1:3" x14ac:dyDescent="0.25">
      <c r="A39" s="83"/>
      <c r="B39" s="83">
        <v>0</v>
      </c>
      <c r="C39">
        <f t="shared" si="1"/>
        <v>0</v>
      </c>
    </row>
    <row r="40" spans="1:3" x14ac:dyDescent="0.25">
      <c r="A40" s="83"/>
      <c r="B40" s="83">
        <v>0</v>
      </c>
      <c r="C40">
        <f t="shared" si="1"/>
        <v>0</v>
      </c>
    </row>
    <row r="41" spans="1:3" x14ac:dyDescent="0.25">
      <c r="A41" s="83"/>
      <c r="B41" s="83">
        <v>0</v>
      </c>
      <c r="C41">
        <f t="shared" si="1"/>
        <v>0</v>
      </c>
    </row>
    <row r="42" spans="1:3" x14ac:dyDescent="0.25">
      <c r="A42" s="83"/>
      <c r="B42" s="83">
        <v>0</v>
      </c>
      <c r="C42">
        <f t="shared" si="1"/>
        <v>0</v>
      </c>
    </row>
    <row r="43" spans="1:3" x14ac:dyDescent="0.25">
      <c r="A43" s="83"/>
      <c r="B43" s="83">
        <v>0</v>
      </c>
      <c r="C43">
        <f t="shared" si="1"/>
        <v>0</v>
      </c>
    </row>
    <row r="44" spans="1:3" x14ac:dyDescent="0.25">
      <c r="A44" s="83"/>
      <c r="B44" s="83">
        <v>0</v>
      </c>
      <c r="C44">
        <f t="shared" si="1"/>
        <v>0</v>
      </c>
    </row>
    <row r="45" spans="1:3" x14ac:dyDescent="0.25">
      <c r="A45" s="83"/>
      <c r="B45" s="83">
        <v>0</v>
      </c>
      <c r="C45">
        <f t="shared" si="1"/>
        <v>0</v>
      </c>
    </row>
    <row r="46" spans="1:3" x14ac:dyDescent="0.25">
      <c r="A46" s="83"/>
      <c r="B46" s="83">
        <v>0</v>
      </c>
      <c r="C46">
        <f t="shared" si="1"/>
        <v>0</v>
      </c>
    </row>
    <row r="47" spans="1:3" x14ac:dyDescent="0.25">
      <c r="A47" s="83"/>
      <c r="B47" s="83">
        <v>0</v>
      </c>
      <c r="C47">
        <f t="shared" si="1"/>
        <v>0</v>
      </c>
    </row>
    <row r="48" spans="1:3" x14ac:dyDescent="0.25">
      <c r="A48" s="83"/>
      <c r="B48" s="83">
        <v>0</v>
      </c>
      <c r="C48">
        <f t="shared" si="1"/>
        <v>0</v>
      </c>
    </row>
    <row r="49" spans="1:3" x14ac:dyDescent="0.25">
      <c r="A49" s="83"/>
      <c r="B49" s="83">
        <v>0</v>
      </c>
      <c r="C49">
        <f t="shared" si="1"/>
        <v>0</v>
      </c>
    </row>
    <row r="50" spans="1:3" x14ac:dyDescent="0.25">
      <c r="A50" s="83"/>
      <c r="B50" s="83">
        <v>0</v>
      </c>
      <c r="C50">
        <f t="shared" si="1"/>
        <v>0</v>
      </c>
    </row>
    <row r="51" spans="1:3" x14ac:dyDescent="0.25">
      <c r="A51" s="83"/>
      <c r="B51" s="83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bestFit="1" customWidth="1"/>
    <col min="2" max="2" width="2.7109375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138" customFormat="1" ht="47.25" customHeight="1" x14ac:dyDescent="0.25">
      <c r="A1" s="138" t="s">
        <v>35</v>
      </c>
      <c r="B1" s="138" t="s">
        <v>136</v>
      </c>
      <c r="C1" s="138" t="s">
        <v>135</v>
      </c>
      <c r="D1" s="138" t="s">
        <v>138</v>
      </c>
      <c r="E1" s="138" t="s">
        <v>145</v>
      </c>
      <c r="F1" s="138" t="s">
        <v>137</v>
      </c>
    </row>
    <row r="2" spans="1:6" x14ac:dyDescent="0.25">
      <c r="A2" s="83">
        <v>9.1289999999999996</v>
      </c>
      <c r="B2" s="83">
        <v>0</v>
      </c>
      <c r="C2">
        <f>IF(A2=0, 0, A2*B2)</f>
        <v>0</v>
      </c>
      <c r="D2">
        <f>SUM(C:C)</f>
        <v>0</v>
      </c>
      <c r="E2" s="136" t="s">
        <v>139</v>
      </c>
      <c r="F2" s="137">
        <f>'Charge 08'!F7</f>
        <v>0</v>
      </c>
    </row>
    <row r="3" spans="1:6" x14ac:dyDescent="0.25">
      <c r="A3" s="83">
        <v>0.16300000000000001</v>
      </c>
      <c r="B3" s="83">
        <v>0</v>
      </c>
      <c r="C3">
        <f t="shared" ref="C3:C51" si="0">IF(A3=0, 0, A3*B3)</f>
        <v>0</v>
      </c>
      <c r="E3" s="136" t="s">
        <v>135</v>
      </c>
      <c r="F3" s="137">
        <f>SUM(C:C)</f>
        <v>0</v>
      </c>
    </row>
    <row r="4" spans="1:6" x14ac:dyDescent="0.25">
      <c r="A4" s="83">
        <v>1.71</v>
      </c>
      <c r="B4" s="83">
        <v>0</v>
      </c>
      <c r="C4">
        <f t="shared" si="0"/>
        <v>0</v>
      </c>
      <c r="E4" s="136" t="s">
        <v>66</v>
      </c>
      <c r="F4" s="137">
        <f>F3-F2</f>
        <v>0</v>
      </c>
    </row>
    <row r="5" spans="1:6" x14ac:dyDescent="0.25">
      <c r="A5" s="83">
        <v>3.4380000000000002</v>
      </c>
      <c r="B5" s="83">
        <v>0</v>
      </c>
      <c r="C5">
        <f t="shared" si="0"/>
        <v>0</v>
      </c>
    </row>
    <row r="6" spans="1:6" x14ac:dyDescent="0.25">
      <c r="A6" s="83">
        <v>0.35299999999999998</v>
      </c>
      <c r="B6" s="83">
        <v>0</v>
      </c>
      <c r="C6">
        <f t="shared" si="0"/>
        <v>0</v>
      </c>
    </row>
    <row r="7" spans="1:6" x14ac:dyDescent="0.25">
      <c r="A7" s="83">
        <v>1.746</v>
      </c>
      <c r="B7" s="83">
        <v>0</v>
      </c>
      <c r="C7">
        <f t="shared" si="0"/>
        <v>0</v>
      </c>
    </row>
    <row r="8" spans="1:6" x14ac:dyDescent="0.25">
      <c r="A8" s="83">
        <v>7.5640000000000001</v>
      </c>
      <c r="B8" s="83">
        <v>0</v>
      </c>
      <c r="C8">
        <f t="shared" si="0"/>
        <v>0</v>
      </c>
    </row>
    <row r="9" spans="1:6" x14ac:dyDescent="0.25">
      <c r="A9" s="83">
        <v>9.3130000000000006</v>
      </c>
      <c r="B9" s="83">
        <v>0</v>
      </c>
      <c r="C9">
        <f t="shared" si="0"/>
        <v>0</v>
      </c>
    </row>
    <row r="10" spans="1:6" x14ac:dyDescent="0.25">
      <c r="A10" s="83">
        <v>4.22</v>
      </c>
      <c r="B10" s="83">
        <v>0</v>
      </c>
      <c r="C10">
        <f t="shared" si="0"/>
        <v>0</v>
      </c>
    </row>
    <row r="11" spans="1:6" x14ac:dyDescent="0.25">
      <c r="A11" s="83">
        <v>3.55</v>
      </c>
      <c r="B11" s="83">
        <v>0</v>
      </c>
      <c r="C11">
        <f t="shared" si="0"/>
        <v>0</v>
      </c>
    </row>
    <row r="12" spans="1:6" x14ac:dyDescent="0.25">
      <c r="A12" s="83">
        <v>0.67800000000000005</v>
      </c>
      <c r="B12" s="83">
        <v>0</v>
      </c>
      <c r="C12">
        <f t="shared" si="0"/>
        <v>0</v>
      </c>
    </row>
    <row r="13" spans="1:6" x14ac:dyDescent="0.25">
      <c r="A13" s="83">
        <v>2.1190000000000002</v>
      </c>
      <c r="B13" s="83">
        <v>0</v>
      </c>
      <c r="C13">
        <f t="shared" si="0"/>
        <v>0</v>
      </c>
    </row>
    <row r="14" spans="1:6" x14ac:dyDescent="0.25">
      <c r="A14" s="83">
        <v>0.106</v>
      </c>
      <c r="B14" s="83">
        <v>0</v>
      </c>
      <c r="C14">
        <f t="shared" si="0"/>
        <v>0</v>
      </c>
    </row>
    <row r="15" spans="1:6" x14ac:dyDescent="0.25">
      <c r="A15" s="83">
        <v>0.185</v>
      </c>
      <c r="B15" s="83">
        <v>0</v>
      </c>
      <c r="C15">
        <f t="shared" si="0"/>
        <v>0</v>
      </c>
    </row>
    <row r="16" spans="1:6" x14ac:dyDescent="0.25">
      <c r="A16" s="83">
        <v>5.9859999999999998</v>
      </c>
      <c r="B16" s="83">
        <v>0</v>
      </c>
      <c r="C16">
        <f t="shared" si="0"/>
        <v>0</v>
      </c>
    </row>
    <row r="17" spans="1:3" x14ac:dyDescent="0.25">
      <c r="A17" s="83">
        <v>0.184</v>
      </c>
      <c r="B17" s="83">
        <v>0</v>
      </c>
      <c r="C17">
        <f t="shared" si="0"/>
        <v>0</v>
      </c>
    </row>
    <row r="18" spans="1:3" x14ac:dyDescent="0.25">
      <c r="A18" s="83">
        <v>1.6379999999999999</v>
      </c>
      <c r="B18" s="83">
        <v>0</v>
      </c>
      <c r="C18">
        <f t="shared" si="0"/>
        <v>0</v>
      </c>
    </row>
    <row r="19" spans="1:3" x14ac:dyDescent="0.25">
      <c r="A19" s="83">
        <v>7.2069999999999999</v>
      </c>
      <c r="B19" s="83">
        <v>0</v>
      </c>
      <c r="C19">
        <f t="shared" si="0"/>
        <v>0</v>
      </c>
    </row>
    <row r="20" spans="1:3" x14ac:dyDescent="0.25">
      <c r="A20" s="83">
        <v>2.1840000000000002</v>
      </c>
      <c r="B20" s="83">
        <v>0</v>
      </c>
      <c r="C20">
        <f t="shared" si="0"/>
        <v>0</v>
      </c>
    </row>
    <row r="21" spans="1:3" x14ac:dyDescent="0.25">
      <c r="A21" s="83">
        <v>1.2290000000000001</v>
      </c>
      <c r="B21" s="83">
        <v>0</v>
      </c>
      <c r="C21">
        <f t="shared" si="0"/>
        <v>0</v>
      </c>
    </row>
    <row r="22" spans="1:3" x14ac:dyDescent="0.25">
      <c r="A22" s="83">
        <v>0.79400000000000004</v>
      </c>
      <c r="B22" s="83">
        <v>0</v>
      </c>
      <c r="C22">
        <f t="shared" si="0"/>
        <v>0</v>
      </c>
    </row>
    <row r="23" spans="1:3" x14ac:dyDescent="0.25">
      <c r="A23" s="83">
        <v>8.4559999999999995</v>
      </c>
      <c r="B23" s="83">
        <v>0</v>
      </c>
      <c r="C23">
        <f t="shared" si="0"/>
        <v>0</v>
      </c>
    </row>
    <row r="24" spans="1:3" x14ac:dyDescent="0.25">
      <c r="A24" s="83">
        <v>8.8759999999999994</v>
      </c>
      <c r="B24" s="83">
        <v>0</v>
      </c>
      <c r="C24">
        <f t="shared" si="0"/>
        <v>0</v>
      </c>
    </row>
    <row r="25" spans="1:3" x14ac:dyDescent="0.25">
      <c r="A25" s="83">
        <v>9.8610000000000007</v>
      </c>
      <c r="B25" s="83">
        <v>0</v>
      </c>
      <c r="C25">
        <f t="shared" si="0"/>
        <v>0</v>
      </c>
    </row>
    <row r="26" spans="1:3" x14ac:dyDescent="0.25">
      <c r="A26" s="83">
        <v>8.5350000000000001</v>
      </c>
      <c r="B26" s="83">
        <v>0</v>
      </c>
      <c r="C26">
        <f t="shared" si="0"/>
        <v>0</v>
      </c>
    </row>
    <row r="27" spans="1:3" x14ac:dyDescent="0.25">
      <c r="A27" s="83">
        <v>2.1269999999999998</v>
      </c>
      <c r="B27" s="83">
        <v>0</v>
      </c>
      <c r="C27">
        <f t="shared" si="0"/>
        <v>0</v>
      </c>
    </row>
    <row r="28" spans="1:3" x14ac:dyDescent="0.25">
      <c r="A28" s="83">
        <v>1.4039999999999999</v>
      </c>
      <c r="B28" s="83">
        <v>0</v>
      </c>
      <c r="C28">
        <f t="shared" si="0"/>
        <v>0</v>
      </c>
    </row>
    <row r="29" spans="1:3" x14ac:dyDescent="0.25">
      <c r="A29" s="83"/>
      <c r="B29" s="83">
        <v>0</v>
      </c>
      <c r="C29">
        <f t="shared" si="0"/>
        <v>0</v>
      </c>
    </row>
    <row r="30" spans="1:3" x14ac:dyDescent="0.25">
      <c r="A30" s="83"/>
      <c r="B30" s="83">
        <v>0</v>
      </c>
      <c r="C30">
        <f t="shared" si="0"/>
        <v>0</v>
      </c>
    </row>
    <row r="31" spans="1:3" x14ac:dyDescent="0.25">
      <c r="A31" s="83"/>
      <c r="B31" s="83">
        <v>0</v>
      </c>
      <c r="C31">
        <f t="shared" si="0"/>
        <v>0</v>
      </c>
    </row>
    <row r="32" spans="1:3" x14ac:dyDescent="0.25">
      <c r="A32" s="83"/>
      <c r="B32" s="83">
        <v>0</v>
      </c>
      <c r="C32">
        <f t="shared" si="0"/>
        <v>0</v>
      </c>
    </row>
    <row r="33" spans="1:3" x14ac:dyDescent="0.25">
      <c r="A33" s="83"/>
      <c r="B33" s="83">
        <v>0</v>
      </c>
      <c r="C33">
        <f t="shared" si="0"/>
        <v>0</v>
      </c>
    </row>
    <row r="34" spans="1:3" x14ac:dyDescent="0.25">
      <c r="A34" s="83"/>
      <c r="B34" s="83">
        <v>0</v>
      </c>
      <c r="C34">
        <f t="shared" si="0"/>
        <v>0</v>
      </c>
    </row>
    <row r="35" spans="1:3" x14ac:dyDescent="0.25">
      <c r="A35" s="83"/>
      <c r="B35" s="83">
        <v>0</v>
      </c>
      <c r="C35">
        <f t="shared" si="0"/>
        <v>0</v>
      </c>
    </row>
    <row r="36" spans="1:3" x14ac:dyDescent="0.25">
      <c r="A36" s="83"/>
      <c r="B36" s="83">
        <v>0</v>
      </c>
      <c r="C36">
        <f t="shared" si="0"/>
        <v>0</v>
      </c>
    </row>
    <row r="37" spans="1:3" x14ac:dyDescent="0.25">
      <c r="A37" s="83"/>
      <c r="B37" s="83">
        <v>0</v>
      </c>
      <c r="C37">
        <f t="shared" si="0"/>
        <v>0</v>
      </c>
    </row>
    <row r="38" spans="1:3" x14ac:dyDescent="0.25">
      <c r="A38" s="83"/>
      <c r="B38" s="83">
        <v>0</v>
      </c>
      <c r="C38">
        <f t="shared" si="0"/>
        <v>0</v>
      </c>
    </row>
    <row r="39" spans="1:3" x14ac:dyDescent="0.25">
      <c r="A39" s="83"/>
      <c r="B39" s="83">
        <v>0</v>
      </c>
      <c r="C39">
        <f t="shared" si="0"/>
        <v>0</v>
      </c>
    </row>
    <row r="40" spans="1:3" x14ac:dyDescent="0.25">
      <c r="A40" s="83"/>
      <c r="B40" s="83">
        <v>0</v>
      </c>
      <c r="C40">
        <f t="shared" si="0"/>
        <v>0</v>
      </c>
    </row>
    <row r="41" spans="1:3" x14ac:dyDescent="0.25">
      <c r="A41" s="83"/>
      <c r="B41" s="83">
        <v>0</v>
      </c>
      <c r="C41">
        <f t="shared" si="0"/>
        <v>0</v>
      </c>
    </row>
    <row r="42" spans="1:3" x14ac:dyDescent="0.25">
      <c r="A42" s="83"/>
      <c r="B42" s="83">
        <v>0</v>
      </c>
      <c r="C42">
        <f t="shared" si="0"/>
        <v>0</v>
      </c>
    </row>
    <row r="43" spans="1:3" x14ac:dyDescent="0.25">
      <c r="A43" s="83"/>
      <c r="B43" s="83">
        <v>0</v>
      </c>
      <c r="C43">
        <f t="shared" si="0"/>
        <v>0</v>
      </c>
    </row>
    <row r="44" spans="1:3" x14ac:dyDescent="0.25">
      <c r="A44" s="83"/>
      <c r="B44" s="83">
        <v>0</v>
      </c>
      <c r="C44">
        <f t="shared" si="0"/>
        <v>0</v>
      </c>
    </row>
    <row r="45" spans="1:3" x14ac:dyDescent="0.25">
      <c r="A45" s="83"/>
      <c r="B45" s="83">
        <v>0</v>
      </c>
      <c r="C45">
        <f t="shared" si="0"/>
        <v>0</v>
      </c>
    </row>
    <row r="46" spans="1:3" x14ac:dyDescent="0.25">
      <c r="A46" s="83"/>
      <c r="B46" s="83">
        <v>0</v>
      </c>
      <c r="C46">
        <f t="shared" si="0"/>
        <v>0</v>
      </c>
    </row>
    <row r="47" spans="1:3" x14ac:dyDescent="0.25">
      <c r="A47" s="83"/>
      <c r="B47" s="83">
        <v>0</v>
      </c>
      <c r="C47">
        <f t="shared" si="0"/>
        <v>0</v>
      </c>
    </row>
    <row r="48" spans="1:3" x14ac:dyDescent="0.25">
      <c r="A48" s="83"/>
      <c r="B48" s="83">
        <v>0</v>
      </c>
      <c r="C48">
        <f t="shared" si="0"/>
        <v>0</v>
      </c>
    </row>
    <row r="49" spans="1:3" x14ac:dyDescent="0.25">
      <c r="A49" s="83"/>
      <c r="B49" s="83">
        <v>0</v>
      </c>
      <c r="C49">
        <f t="shared" si="0"/>
        <v>0</v>
      </c>
    </row>
    <row r="50" spans="1:3" x14ac:dyDescent="0.25">
      <c r="A50" s="83"/>
      <c r="B50" s="83">
        <v>0</v>
      </c>
      <c r="C50">
        <f t="shared" si="0"/>
        <v>0</v>
      </c>
    </row>
    <row r="51" spans="1:3" x14ac:dyDescent="0.25">
      <c r="A51" s="83"/>
      <c r="B51" s="83">
        <v>0</v>
      </c>
      <c r="C51">
        <f t="shared" si="0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bestFit="1" customWidth="1"/>
    <col min="2" max="2" width="2.7109375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138" customFormat="1" ht="47.25" customHeight="1" x14ac:dyDescent="0.25">
      <c r="A1" s="138" t="s">
        <v>35</v>
      </c>
      <c r="B1" s="138" t="s">
        <v>136</v>
      </c>
      <c r="C1" s="138" t="s">
        <v>135</v>
      </c>
      <c r="D1" s="138" t="s">
        <v>138</v>
      </c>
      <c r="E1" s="138" t="s">
        <v>146</v>
      </c>
      <c r="F1" s="138" t="s">
        <v>137</v>
      </c>
    </row>
    <row r="2" spans="1:6" x14ac:dyDescent="0.25">
      <c r="A2" s="83">
        <v>4.1269999999999998</v>
      </c>
      <c r="B2" s="83">
        <v>0</v>
      </c>
      <c r="C2">
        <f>IF(A2=0, 0, A2*B2)</f>
        <v>0</v>
      </c>
      <c r="D2">
        <f>SUM(C:C)</f>
        <v>0</v>
      </c>
      <c r="E2" s="136" t="s">
        <v>139</v>
      </c>
      <c r="F2" s="137">
        <f>'Charge 08'!F8</f>
        <v>0</v>
      </c>
    </row>
    <row r="3" spans="1:6" x14ac:dyDescent="0.25">
      <c r="A3" s="83">
        <v>5.1159999999999997</v>
      </c>
      <c r="B3" s="83">
        <v>0</v>
      </c>
      <c r="C3">
        <f t="shared" ref="C3:C51" si="0">IF(A3=0, 0, A3*B3)</f>
        <v>0</v>
      </c>
      <c r="E3" s="136" t="s">
        <v>135</v>
      </c>
      <c r="F3" s="137">
        <f>SUM(C:C)</f>
        <v>0</v>
      </c>
    </row>
    <row r="4" spans="1:6" x14ac:dyDescent="0.25">
      <c r="A4" s="83">
        <v>5.7830000000000004</v>
      </c>
      <c r="B4" s="83">
        <v>0</v>
      </c>
      <c r="C4">
        <f t="shared" si="0"/>
        <v>0</v>
      </c>
      <c r="E4" s="136" t="s">
        <v>66</v>
      </c>
      <c r="F4" s="137">
        <f>F3-F2</f>
        <v>0</v>
      </c>
    </row>
    <row r="5" spans="1:6" x14ac:dyDescent="0.25">
      <c r="A5" s="83">
        <v>2.669</v>
      </c>
      <c r="B5" s="83">
        <v>0</v>
      </c>
      <c r="C5">
        <f t="shared" si="0"/>
        <v>0</v>
      </c>
    </row>
    <row r="6" spans="1:6" x14ac:dyDescent="0.25">
      <c r="A6" s="83">
        <v>6.3630000000000004</v>
      </c>
      <c r="B6" s="83">
        <v>0</v>
      </c>
      <c r="C6">
        <f t="shared" si="0"/>
        <v>0</v>
      </c>
    </row>
    <row r="7" spans="1:6" x14ac:dyDescent="0.25">
      <c r="A7" s="83">
        <v>1.627</v>
      </c>
      <c r="B7" s="83">
        <v>0</v>
      </c>
      <c r="C7">
        <f t="shared" si="0"/>
        <v>0</v>
      </c>
    </row>
    <row r="8" spans="1:6" x14ac:dyDescent="0.25">
      <c r="A8" s="83">
        <v>2.1080000000000001</v>
      </c>
      <c r="B8" s="83">
        <v>0</v>
      </c>
      <c r="C8">
        <f t="shared" si="0"/>
        <v>0</v>
      </c>
    </row>
    <row r="9" spans="1:6" x14ac:dyDescent="0.25">
      <c r="A9" s="83">
        <v>1.4119999999999999</v>
      </c>
      <c r="B9" s="83">
        <v>0</v>
      </c>
      <c r="C9">
        <f t="shared" si="0"/>
        <v>0</v>
      </c>
    </row>
    <row r="10" spans="1:6" x14ac:dyDescent="0.25">
      <c r="A10" s="83">
        <v>8.0530000000000008</v>
      </c>
      <c r="B10" s="83">
        <v>0</v>
      </c>
      <c r="C10">
        <f t="shared" si="0"/>
        <v>0</v>
      </c>
    </row>
    <row r="11" spans="1:6" x14ac:dyDescent="0.25">
      <c r="A11" s="83">
        <v>3.8090000000000002</v>
      </c>
      <c r="B11" s="83">
        <v>0</v>
      </c>
      <c r="C11">
        <f t="shared" si="0"/>
        <v>0</v>
      </c>
    </row>
    <row r="12" spans="1:6" x14ac:dyDescent="0.25">
      <c r="A12" s="83">
        <v>2.6139999999999999</v>
      </c>
      <c r="B12" s="83">
        <v>0</v>
      </c>
      <c r="C12">
        <f t="shared" si="0"/>
        <v>0</v>
      </c>
    </row>
    <row r="13" spans="1:6" x14ac:dyDescent="0.25">
      <c r="A13" s="83">
        <v>3.5190000000000001</v>
      </c>
      <c r="B13" s="83">
        <v>0</v>
      </c>
      <c r="C13">
        <f t="shared" si="0"/>
        <v>0</v>
      </c>
    </row>
    <row r="14" spans="1:6" x14ac:dyDescent="0.25">
      <c r="A14" s="83">
        <v>8.4550000000000001</v>
      </c>
      <c r="B14" s="83">
        <v>0</v>
      </c>
      <c r="C14">
        <f t="shared" si="0"/>
        <v>0</v>
      </c>
    </row>
    <row r="15" spans="1:6" x14ac:dyDescent="0.25">
      <c r="A15" s="83">
        <v>5.8879999999999999</v>
      </c>
      <c r="B15" s="83">
        <v>0</v>
      </c>
      <c r="C15">
        <f t="shared" si="0"/>
        <v>0</v>
      </c>
    </row>
    <row r="16" spans="1:6" x14ac:dyDescent="0.25">
      <c r="A16" s="83">
        <v>8.1110000000000007</v>
      </c>
      <c r="B16" s="83">
        <v>0</v>
      </c>
      <c r="C16">
        <f t="shared" si="0"/>
        <v>0</v>
      </c>
    </row>
    <row r="17" spans="1:3" x14ac:dyDescent="0.25">
      <c r="A17" s="83">
        <v>5.0190000000000001</v>
      </c>
      <c r="B17" s="83">
        <v>0</v>
      </c>
      <c r="C17">
        <f t="shared" si="0"/>
        <v>0</v>
      </c>
    </row>
    <row r="18" spans="1:3" x14ac:dyDescent="0.25">
      <c r="A18" s="83">
        <v>7.85</v>
      </c>
      <c r="B18" s="83">
        <v>0</v>
      </c>
      <c r="C18">
        <f t="shared" si="0"/>
        <v>0</v>
      </c>
    </row>
    <row r="19" spans="1:3" x14ac:dyDescent="0.25">
      <c r="A19" s="83">
        <v>4.3769999999999998</v>
      </c>
      <c r="B19" s="83">
        <v>0</v>
      </c>
      <c r="C19">
        <f t="shared" si="0"/>
        <v>0</v>
      </c>
    </row>
    <row r="20" spans="1:3" x14ac:dyDescent="0.25">
      <c r="A20" s="83">
        <v>6.49</v>
      </c>
      <c r="B20" s="83">
        <v>0</v>
      </c>
      <c r="C20">
        <f t="shared" si="0"/>
        <v>0</v>
      </c>
    </row>
    <row r="21" spans="1:3" x14ac:dyDescent="0.25">
      <c r="A21" s="83">
        <v>7.4050000000000002</v>
      </c>
      <c r="B21" s="83">
        <v>0</v>
      </c>
      <c r="C21">
        <f t="shared" si="0"/>
        <v>0</v>
      </c>
    </row>
    <row r="22" spans="1:3" x14ac:dyDescent="0.25">
      <c r="A22" s="83">
        <v>2.8319999999999999</v>
      </c>
      <c r="B22" s="83">
        <v>0</v>
      </c>
      <c r="C22">
        <f t="shared" si="0"/>
        <v>0</v>
      </c>
    </row>
    <row r="23" spans="1:3" x14ac:dyDescent="0.25">
      <c r="A23" s="83">
        <v>3.2509999999999999</v>
      </c>
      <c r="B23" s="83">
        <v>0</v>
      </c>
      <c r="C23">
        <f t="shared" si="0"/>
        <v>0</v>
      </c>
    </row>
    <row r="24" spans="1:3" x14ac:dyDescent="0.25">
      <c r="A24" s="83">
        <v>3.2069999999999999</v>
      </c>
      <c r="B24" s="83">
        <v>0</v>
      </c>
      <c r="C24">
        <f t="shared" si="0"/>
        <v>0</v>
      </c>
    </row>
    <row r="25" spans="1:3" x14ac:dyDescent="0.25">
      <c r="A25" s="83">
        <v>8.4109999999999996</v>
      </c>
      <c r="B25" s="83">
        <v>0</v>
      </c>
      <c r="C25">
        <f t="shared" si="0"/>
        <v>0</v>
      </c>
    </row>
    <row r="26" spans="1:3" x14ac:dyDescent="0.25">
      <c r="A26" s="83">
        <v>4.9119999999999999</v>
      </c>
      <c r="B26" s="83">
        <v>0</v>
      </c>
      <c r="C26">
        <f t="shared" si="0"/>
        <v>0</v>
      </c>
    </row>
    <row r="27" spans="1:3" x14ac:dyDescent="0.25">
      <c r="A27" s="83">
        <v>7.851</v>
      </c>
      <c r="B27" s="83">
        <v>0</v>
      </c>
      <c r="C27">
        <f t="shared" si="0"/>
        <v>0</v>
      </c>
    </row>
    <row r="28" spans="1:3" x14ac:dyDescent="0.25">
      <c r="A28" s="83">
        <v>4.3890000000000002</v>
      </c>
      <c r="B28" s="83">
        <v>0</v>
      </c>
      <c r="C28">
        <f t="shared" si="0"/>
        <v>0</v>
      </c>
    </row>
    <row r="29" spans="1:3" x14ac:dyDescent="0.25">
      <c r="A29" s="83"/>
      <c r="B29" s="83">
        <v>0</v>
      </c>
      <c r="C29">
        <f t="shared" si="0"/>
        <v>0</v>
      </c>
    </row>
    <row r="30" spans="1:3" x14ac:dyDescent="0.25">
      <c r="A30" s="83"/>
      <c r="B30" s="83">
        <v>0</v>
      </c>
      <c r="C30">
        <f t="shared" si="0"/>
        <v>0</v>
      </c>
    </row>
    <row r="31" spans="1:3" x14ac:dyDescent="0.25">
      <c r="A31" s="83"/>
      <c r="B31" s="83">
        <v>0</v>
      </c>
      <c r="C31">
        <f t="shared" si="0"/>
        <v>0</v>
      </c>
    </row>
    <row r="32" spans="1:3" x14ac:dyDescent="0.25">
      <c r="A32" s="83"/>
      <c r="B32" s="83">
        <v>0</v>
      </c>
      <c r="C32">
        <f t="shared" si="0"/>
        <v>0</v>
      </c>
    </row>
    <row r="33" spans="1:3" x14ac:dyDescent="0.25">
      <c r="A33" s="83"/>
      <c r="B33" s="83">
        <v>0</v>
      </c>
      <c r="C33">
        <f t="shared" si="0"/>
        <v>0</v>
      </c>
    </row>
    <row r="34" spans="1:3" x14ac:dyDescent="0.25">
      <c r="A34" s="83"/>
      <c r="B34" s="83">
        <v>0</v>
      </c>
      <c r="C34">
        <f t="shared" si="0"/>
        <v>0</v>
      </c>
    </row>
    <row r="35" spans="1:3" x14ac:dyDescent="0.25">
      <c r="A35" s="83"/>
      <c r="B35" s="83">
        <v>0</v>
      </c>
      <c r="C35">
        <f t="shared" si="0"/>
        <v>0</v>
      </c>
    </row>
    <row r="36" spans="1:3" x14ac:dyDescent="0.25">
      <c r="A36" s="83"/>
      <c r="B36" s="83">
        <v>0</v>
      </c>
      <c r="C36">
        <f t="shared" si="0"/>
        <v>0</v>
      </c>
    </row>
    <row r="37" spans="1:3" x14ac:dyDescent="0.25">
      <c r="A37" s="83"/>
      <c r="B37" s="83">
        <v>0</v>
      </c>
      <c r="C37">
        <f t="shared" si="0"/>
        <v>0</v>
      </c>
    </row>
    <row r="38" spans="1:3" x14ac:dyDescent="0.25">
      <c r="A38" s="83"/>
      <c r="B38" s="83">
        <v>0</v>
      </c>
      <c r="C38">
        <f t="shared" si="0"/>
        <v>0</v>
      </c>
    </row>
    <row r="39" spans="1:3" x14ac:dyDescent="0.25">
      <c r="A39" s="83"/>
      <c r="B39" s="83">
        <v>0</v>
      </c>
      <c r="C39">
        <f t="shared" si="0"/>
        <v>0</v>
      </c>
    </row>
    <row r="40" spans="1:3" x14ac:dyDescent="0.25">
      <c r="A40" s="83"/>
      <c r="B40" s="83">
        <v>0</v>
      </c>
      <c r="C40">
        <f t="shared" si="0"/>
        <v>0</v>
      </c>
    </row>
    <row r="41" spans="1:3" x14ac:dyDescent="0.25">
      <c r="A41" s="83"/>
      <c r="B41" s="83">
        <v>0</v>
      </c>
      <c r="C41">
        <f t="shared" si="0"/>
        <v>0</v>
      </c>
    </row>
    <row r="42" spans="1:3" x14ac:dyDescent="0.25">
      <c r="A42" s="83"/>
      <c r="B42" s="83">
        <v>0</v>
      </c>
      <c r="C42">
        <f t="shared" si="0"/>
        <v>0</v>
      </c>
    </row>
    <row r="43" spans="1:3" x14ac:dyDescent="0.25">
      <c r="A43" s="83"/>
      <c r="B43" s="83">
        <v>0</v>
      </c>
      <c r="C43">
        <f t="shared" si="0"/>
        <v>0</v>
      </c>
    </row>
    <row r="44" spans="1:3" x14ac:dyDescent="0.25">
      <c r="A44" s="83"/>
      <c r="B44" s="83">
        <v>0</v>
      </c>
      <c r="C44">
        <f t="shared" si="0"/>
        <v>0</v>
      </c>
    </row>
    <row r="45" spans="1:3" x14ac:dyDescent="0.25">
      <c r="A45" s="83"/>
      <c r="B45" s="83">
        <v>0</v>
      </c>
      <c r="C45">
        <f t="shared" si="0"/>
        <v>0</v>
      </c>
    </row>
    <row r="46" spans="1:3" x14ac:dyDescent="0.25">
      <c r="A46" s="83"/>
      <c r="B46" s="83">
        <v>0</v>
      </c>
      <c r="C46">
        <f t="shared" si="0"/>
        <v>0</v>
      </c>
    </row>
    <row r="47" spans="1:3" x14ac:dyDescent="0.25">
      <c r="A47" s="83"/>
      <c r="B47" s="83">
        <v>0</v>
      </c>
      <c r="C47">
        <f t="shared" si="0"/>
        <v>0</v>
      </c>
    </row>
    <row r="48" spans="1:3" x14ac:dyDescent="0.25">
      <c r="A48" s="83"/>
      <c r="B48" s="83">
        <v>0</v>
      </c>
      <c r="C48">
        <f t="shared" si="0"/>
        <v>0</v>
      </c>
    </row>
    <row r="49" spans="1:3" x14ac:dyDescent="0.25">
      <c r="A49" s="83"/>
      <c r="B49" s="83">
        <v>0</v>
      </c>
      <c r="C49">
        <f t="shared" si="0"/>
        <v>0</v>
      </c>
    </row>
    <row r="50" spans="1:3" x14ac:dyDescent="0.25">
      <c r="A50" s="83"/>
      <c r="B50" s="83">
        <v>0</v>
      </c>
      <c r="C50">
        <f t="shared" si="0"/>
        <v>0</v>
      </c>
    </row>
    <row r="51" spans="1:3" x14ac:dyDescent="0.25">
      <c r="A51" s="83"/>
      <c r="B51" s="83">
        <v>0</v>
      </c>
      <c r="C51">
        <f t="shared" si="0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At% to Wt%</vt:lpstr>
      <vt:lpstr>Wt% to At%</vt:lpstr>
      <vt:lpstr>Elements Data</vt:lpstr>
      <vt:lpstr>Charge 08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z3492622</cp:lastModifiedBy>
  <cp:lastPrinted>2014-09-15T00:46:16Z</cp:lastPrinted>
  <dcterms:created xsi:type="dcterms:W3CDTF">2014-08-07T05:06:48Z</dcterms:created>
  <dcterms:modified xsi:type="dcterms:W3CDTF">2015-08-14T02:31:57Z</dcterms:modified>
</cp:coreProperties>
</file>