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14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14'!#REF!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0" i="15"/>
  <c r="C30" i="15"/>
  <c r="C6" i="15"/>
  <c r="C1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1" i="15"/>
  <c r="C5" i="15"/>
  <c r="C32" i="15"/>
  <c r="C21" i="15"/>
  <c r="C19" i="15"/>
  <c r="C18" i="15"/>
  <c r="C26" i="15"/>
  <c r="C17" i="15"/>
  <c r="C8" i="15"/>
  <c r="C16" i="15"/>
  <c r="C15" i="15"/>
  <c r="C3" i="15"/>
  <c r="C24" i="15"/>
  <c r="C29" i="15"/>
  <c r="C14" i="15"/>
  <c r="C31" i="15"/>
  <c r="C4" i="15"/>
  <c r="C13" i="15"/>
  <c r="C10" i="15"/>
  <c r="C28" i="15"/>
  <c r="C25" i="15"/>
  <c r="C7" i="15"/>
  <c r="C23" i="15"/>
  <c r="C9" i="15"/>
  <c r="C22" i="15"/>
  <c r="C27" i="15"/>
  <c r="C2" i="15"/>
  <c r="C8" i="14"/>
  <c r="C9" i="14"/>
  <c r="C21" i="14"/>
  <c r="C5" i="14"/>
  <c r="C20" i="14"/>
  <c r="C16" i="14"/>
  <c r="C2" i="14"/>
  <c r="C18" i="14"/>
  <c r="C24" i="14"/>
  <c r="C3" i="14"/>
  <c r="C11" i="14"/>
  <c r="C4" i="14"/>
  <c r="C10" i="14"/>
  <c r="C15" i="14"/>
  <c r="C13" i="14"/>
  <c r="C17" i="14"/>
  <c r="C22" i="14"/>
  <c r="C19" i="14"/>
  <c r="C23" i="14"/>
  <c r="C6" i="14"/>
  <c r="C14" i="14"/>
  <c r="C12" i="14"/>
  <c r="C25" i="14"/>
  <c r="C7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<sst xmlns="http://schemas.openxmlformats.org/spreadsheetml/2006/main" count="337" uniqueCount="198">
  <si>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</si>
  <si>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</si>
  <si>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</si>
  <si>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</si>
  <si>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</si>
  <si>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</si>
  <si>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</si>
  <si>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</si>
  <si>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</si>
  <si>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</si>
  <si>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</si>
  <si>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</si>
  <si>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</si>
  <si>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</si>
  <si>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</si>
  <si>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</si>
  <si>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</si>
  <si>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</si>
  <si>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</si>
  <si>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</si>
  <si>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</si>
  <si>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</si>
  <si>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</si>
  <si>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</si>
  <si>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</si>
  <si>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</si>
  <si>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</si>
  <si>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</si>
  <si>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</si>
  <si>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</si>
  <si>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</si>
  <si>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</si>
  <si>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</si>
  <si>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</si>
  <si>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</si>
  <si>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</si>
  <si>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</si>
  <si>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</si>
  <si>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</si>
  <si>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</si>
  <si>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</si>
  <si>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</si>
  <si>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</si>
  <si>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</si>
  <si>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</si>
  <si>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</si>
  <si>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</si>
  <si>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</si>
  <si>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</si>
  <si>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</si>
  <si>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</si>
  <si>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</si>
  <si>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</si>
  <si>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</si>
  <si>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</si>
  <si>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</si>
  <si>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</si>
  <si>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</si>
  <si>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</si>
  <si>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</si>
  <si>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</si>
  <si>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</si>
  <si>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</si>
  <si>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</si>
  <si>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</si>
  <si>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</si>
  <si>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</si>
  <si>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</si>
  <si>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</si>
  <si>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</si>
  <si>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</si>
  <si>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</si>
  <si>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</si>
  <si>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</si>
  <si>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</si>
  <si>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</si>
  <si>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</si>
  <si>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</si>
  <si>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</si>
  <si>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</si>
  <si>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</si>
  <si>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</si>
  <si>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</si>
  <si>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</si>
  <si>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</si>
  <si>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</si>
  <si>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</si>
  <si>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</si>
  <si>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</si>
  <si>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</si>
  <si>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</si>
  <si>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</si>
  <si>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</si>
  <si>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</si>
  <si>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</si>
  <si>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</si>
  <si>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</si>
  <si>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</si>
  <si>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</si>
  <si>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</si>
  <si>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</si>
  <si>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</si>
  <si>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</si>
  <si>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</si>
  <si>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</si>
  <si>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</si>
  <si>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</si>
  <si>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</si>
  <si>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</si>
  <si>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</si>
  <si>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</si>
  <si>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</si>
  <si>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</si>
  <si>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</si>
  <si>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</si>
  <si>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</si>
  <si>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</si>
  <si>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</si>
  <si>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</si>
  <si>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</si>
  <si>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</si>
  <si>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</si>
  <si>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</si>
  <si>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</si>
  <si>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</si>
  <si>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</si>
  <si>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</si>
  <si>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</si>
  <si>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</si>
  <si>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</si>
  <si>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</si>
  <si>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</si>
  <si>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</si>
  <si>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</si>
  <si>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</si>
  <si>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</si>
  <si>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</si>
  <si>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</si>
  <si>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</si>
  <si>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</si>
  <si>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</si>
  <si>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</si>
  <si>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</si>
  <si>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</si>
  <si>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</si>
  <si>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</si>
  <si>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</si>
  <si>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</si>
  <si>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</si>
  <si>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</si>
  <si>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</si>
  <si>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</si>
  <si>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</si>
  <si>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</si>
  <si>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</si>
  <si>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</si>
  <si>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</si>
  <si>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</si>
  <si>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</si>
  <si>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</si>
  <si>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</si>
  <si>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</si>
  <si>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</si>
  <si>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</si>
  <si>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</si>
  <si>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</si>
  <si>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</si>
  <si>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</si>
  <si>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</si>
  <si>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</si>
  <si>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</si>
  <si>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</si>
  <si>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</si>
  <si>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Charges should be either 40 or 60cc depending on crucible size</t>
  </si>
  <si>
    <t>Remember to have lots of contact between crucible and charge pieces for efficient melting.</t>
  </si>
  <si>
    <t>Ca should be De-oxide minutes before casting</t>
  </si>
  <si>
    <t>Single large block of Ca is best as it is easy to clean and remove all oxide</t>
  </si>
  <si>
    <t xml:space="preserve">Ca lose at least 20% of weight from Oxide Removal </t>
  </si>
  <si>
    <t>Gold residue in crucible indicates Ca has been lose from the alloy</t>
  </si>
  <si>
    <t>Need to mix charge very well to ensure Ca does not come out (has a high melting point!)</t>
  </si>
  <si>
    <t>Dioxide large block of Mg and Zn first</t>
  </si>
  <si>
    <t>Linish first on flat and round surfaces</t>
  </si>
  <si>
    <t>120 sandpaper over the rest of material</t>
  </si>
  <si>
    <t>Files for awkward areas</t>
  </si>
  <si>
    <t>Sand and linish again so all surfaces are smooth and more resistant to oxidation</t>
  </si>
  <si>
    <t>Cutting Notes</t>
  </si>
  <si>
    <t>Zn does not oxidate at all during cutting</t>
  </si>
  <si>
    <t xml:space="preserve">Cutting Mg lengthwise causes a lot of re-oxidation (from the cooling water). </t>
  </si>
  <si>
    <t>Seems to always oxidise a bit, but is much easier to clean afterwards</t>
  </si>
  <si>
    <t>Cut big block into 1/3s length wise</t>
  </si>
  <si>
    <t>Cut 1/3 off of each large piece</t>
  </si>
  <si>
    <t>Split the 2/3 lengths down the middle lengthwise</t>
  </si>
  <si>
    <t xml:space="preserve">Will have long, thin pieces that are easy to clean and fit in a crucible. </t>
  </si>
  <si>
    <t>Then stirred melt before casting</t>
  </si>
  <si>
    <t>Stirred melt at high temp of each heating cycle</t>
  </si>
  <si>
    <t>Charge 14 - C04</t>
  </si>
  <si>
    <t>Held at 450 for 30 seconds</t>
  </si>
  <si>
    <t>Held melt at 450C for 30 seconds and stirred just before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</si>
</sst>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164" fontId="0" fillId="0" borderId="0" xfId="0" applyNumberFormat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0" t="str">
        <f>'Charge 14'!A1:G1</f>
        <v>Charge 14 - C04</v>
      </c>
      <c r="B1" s="171"/>
      <c r="C1" s="171"/>
      <c r="D1" s="171"/>
      <c r="E1" s="171"/>
      <c r="F1" s="171"/>
      <c r="G1" s="172"/>
    </row>
    <row r="2" spans="1:8" ht="15.75" x14ac:dyDescent="0.25">
      <c r="A2" s="173" t="str">
        <f>"Nominal  " &amp; 'Charge 14'!A3</f>
        <v>Nominal  Mg65Zn30Ca5</v>
      </c>
      <c r="B2" s="174"/>
      <c r="C2" s="174"/>
      <c r="D2" s="174"/>
      <c r="E2" s="174"/>
      <c r="F2" s="174"/>
      <c r="G2" s="175"/>
    </row>
    <row r="3" spans="1:8" ht="15.75" x14ac:dyDescent="0.25">
      <c r="A3" s="173" t="str">
        <f>"Actual  " &amp; 'Charge 14'!I3</f>
        <v>Actual  Mg65Zn30Ca5</v>
      </c>
      <c r="B3" s="174"/>
      <c r="C3" s="174"/>
      <c r="D3" s="174"/>
      <c r="E3" s="174"/>
      <c r="F3" s="174"/>
      <c r="G3" s="175"/>
    </row>
    <row r="4" spans="1:8" ht="18.75" x14ac:dyDescent="0.25">
      <c r="A4" s="168" t="s">
        <v>170</v>
      </c>
      <c r="B4" s="134" t="str">
        <f>'Charge 14'!Q4</f>
        <v>Mg</v>
      </c>
      <c r="C4" s="132" t="str">
        <f>'Charge 14'!Q5</f>
        <v>Zn</v>
      </c>
      <c r="D4" s="133" t="str">
        <f>'Charge 14'!Q6</f>
        <v>Ca</v>
      </c>
      <c r="E4" s="154" t="str">
        <f>'Charge 14'!Q7</f>
        <v>D</v>
      </c>
      <c r="F4" s="152" t="str">
        <f>'Charge 14'!Q8</f>
        <v>E</v>
      </c>
      <c r="G4" s="149" t="s">
        <v>111</v>
      </c>
    </row>
    <row r="5" spans="1:8" x14ac:dyDescent="0.25">
      <c r="A5" s="169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>
        <f>IF('Charge 14'!B14=0, "-", 'Charge 14'!B14)</f>
        <v>6.2190000000000003</v>
      </c>
      <c r="C6" s="137">
        <f>IF('Charge 14'!E14=0,"-",'Charge 14'!E14)</f>
        <v>9.782</v>
      </c>
      <c r="D6" s="137">
        <f>IF('Charge 14'!H14=0, "-", 'Charge 14'!H14)</f>
        <v>3.0950000000000002</v>
      </c>
      <c r="E6" s="137" t="str">
        <f>IF('Charge 14'!K14=0, "-", 'Charge 14'!K14)</f>
        <v>-</v>
      </c>
      <c r="F6" s="138" t="str">
        <f>IF('Charge 14'!N14=0, "-", 'Charge 14'!N14)</f>
        <v>-</v>
      </c>
      <c r="G6" s="138">
        <f>COUNTIF(B6:B20, "&lt;&gt;-")</f>
        <v>3</v>
      </c>
      <c r="H6" s="131" t="str">
        <f>B4</f>
        <v>Mg</v>
      </c>
    </row>
    <row r="7" spans="1:8" ht="18.75" x14ac:dyDescent="0.25">
      <c r="A7" s="27">
        <v>2</v>
      </c>
      <c r="B7" s="108">
        <f>IF('Charge 14'!B15=0, "-", 'Charge 14'!B15)</f>
        <v>7.3159999999999998</v>
      </c>
      <c r="C7" s="107">
        <f>IF('Charge 14'!E15=0,"-",'Charge 14'!E15)</f>
        <v>20.515000000000001</v>
      </c>
      <c r="D7" s="107" t="str">
        <f>IF('Charge 14'!H15=0, "-", 'Charge 14'!H15)</f>
        <v>-</v>
      </c>
      <c r="E7" s="107" t="str">
        <f>IF('Charge 14'!K15=0, "-", 'Charge 14'!K15)</f>
        <v>-</v>
      </c>
      <c r="F7" s="106" t="str">
        <f>IF('Charge 14'!N15=0, "-", 'Charge 14'!N15)</f>
        <v>-</v>
      </c>
      <c r="G7" s="106">
        <f>COUNTIF(C6:C20, "&lt;&gt;-")</f>
        <v>2</v>
      </c>
      <c r="H7" s="151" t="str">
        <f>C4</f>
        <v>Zn</v>
      </c>
    </row>
    <row r="8" spans="1:8" ht="18.75" x14ac:dyDescent="0.25">
      <c r="A8" s="27">
        <v>3</v>
      </c>
      <c r="B8" s="108">
        <f>IF('Charge 14'!B16=0, "-", 'Charge 14'!B16)</f>
        <v>10.866</v>
      </c>
      <c r="C8" s="107" t="str">
        <f>IF('Charge 14'!E16=0,"-",'Charge 14'!E16)</f>
        <v>-</v>
      </c>
      <c r="D8" s="107" t="str">
        <f>IF('Charge 14'!H16=0, "-", 'Charge 14'!H16)</f>
        <v>-</v>
      </c>
      <c r="E8" s="107" t="str">
        <f>IF('Charge 14'!K16=0, "-", 'Charge 14'!K16)</f>
        <v>-</v>
      </c>
      <c r="F8" s="106" t="str">
        <f>IF('Charge 14'!N16=0, "-", 'Charge 14'!N16)</f>
        <v>-</v>
      </c>
      <c r="G8" s="106">
        <f>COUNTIF(D6:D20, "&lt;&gt;-")</f>
        <v>1</v>
      </c>
      <c r="H8" s="148" t="str">
        <f>D4</f>
        <v>Ca</v>
      </c>
    </row>
    <row r="9" spans="1:8" ht="18.75" x14ac:dyDescent="0.25">
      <c r="A9" s="27">
        <v>4</v>
      </c>
      <c r="B9" s="108" t="str">
        <f>IF('Charge 14'!B17=0, "-", 'Charge 14'!B17)</f>
        <v>-</v>
      </c>
      <c r="C9" s="107" t="str">
        <f>IF('Charge 14'!E17=0,"-",'Charge 14'!E17)</f>
        <v>-</v>
      </c>
      <c r="D9" s="107" t="str">
        <f>IF('Charge 14'!H17=0, "-", 'Charge 14'!H17)</f>
        <v>-</v>
      </c>
      <c r="E9" s="107" t="str">
        <f>IF('Charge 14'!K17=0, "-", 'Charge 14'!K17)</f>
        <v>-</v>
      </c>
      <c r="F9" s="106" t="str">
        <f>IF('Charge 14'!N17=0, "-", 'Charge 14'!N17)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 t="str">
        <f>IF('Charge 14'!B18=0, "-", 'Charge 14'!B18)</f>
        <v>-</v>
      </c>
      <c r="C10" s="107" t="str">
        <f>IF('Charge 14'!E18=0,"-",'Charge 14'!E18)</f>
        <v>-</v>
      </c>
      <c r="D10" s="107" t="str">
        <f>IF('Charge 14'!H18=0, "-", 'Charge 14'!H18)</f>
        <v>-</v>
      </c>
      <c r="E10" s="107" t="str">
        <f>IF('Charge 14'!K18=0, "-", 'Charge 14'!K18)</f>
        <v>-</v>
      </c>
      <c r="F10" s="106" t="str">
        <f>IF('Charge 14'!N18=0, "-", 'Charge 14'!N18)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 t="str">
        <f>IF('Charge 14'!B19=0, "-", 'Charge 14'!B19)</f>
        <v>-</v>
      </c>
      <c r="C11" s="107" t="str">
        <f>IF('Charge 14'!E19=0,"-",'Charge 14'!E19)</f>
        <v>-</v>
      </c>
      <c r="D11" s="107" t="str">
        <f>IF('Charge 14'!H19=0, "-", 'Charge 14'!H19)</f>
        <v>-</v>
      </c>
      <c r="E11" s="107" t="str">
        <f>IF('Charge 14'!K19=0, "-", 'Charge 14'!K19)</f>
        <v>-</v>
      </c>
      <c r="F11" s="106" t="str">
        <f>IF('Charge 14'!N19=0, "-", 'Charge 14'!N19)</f>
        <v>-</v>
      </c>
      <c r="G11" s="160">
        <f>COUNTIF(B6:F20, "&lt;&gt;-")</f>
        <v>6</v>
      </c>
      <c r="H11" s="153" t="str">
        <f>G4</f>
        <v>Alloy</v>
      </c>
    </row>
    <row r="12" spans="1:8" x14ac:dyDescent="0.25">
      <c r="A12" s="27">
        <v>7</v>
      </c>
      <c r="B12" s="108" t="str">
        <f>IF('Charge 14'!B20=0, "-", 'Charge 14'!B20)</f>
        <v>-</v>
      </c>
      <c r="C12" s="107" t="str">
        <f>IF('Charge 14'!E20=0,"-",'Charge 14'!E20)</f>
        <v>-</v>
      </c>
      <c r="D12" s="107" t="str">
        <f>IF('Charge 14'!H20=0, "-", 'Charge 14'!H20)</f>
        <v>-</v>
      </c>
      <c r="E12" s="107" t="str">
        <f>IF('Charge 14'!K20=0, "-", 'Charge 14'!K20)</f>
        <v>-</v>
      </c>
      <c r="F12" s="106" t="str">
        <f>IF('Charge 14'!N20=0, "-", 'Charge 14'!N20)</f>
        <v>-</v>
      </c>
      <c r="G12" s="106"/>
    </row>
    <row r="13" spans="1:8" x14ac:dyDescent="0.25">
      <c r="A13" s="27">
        <v>8</v>
      </c>
      <c r="B13" s="108" t="str">
        <f>IF('Charge 14'!B21=0, "-", 'Charge 14'!B21)</f>
        <v>-</v>
      </c>
      <c r="C13" s="107" t="str">
        <f>IF('Charge 14'!E21=0,"-",'Charge 14'!E21)</f>
        <v>-</v>
      </c>
      <c r="D13" s="107" t="str">
        <f>IF('Charge 14'!H21=0, "-", 'Charge 14'!H21)</f>
        <v>-</v>
      </c>
      <c r="E13" s="107" t="str">
        <f>IF('Charge 14'!K21=0, "-", 'Charge 14'!K21)</f>
        <v>-</v>
      </c>
      <c r="F13" s="106" t="str">
        <f>IF('Charge 14'!N21=0, "-", 'Charge 14'!N21)</f>
        <v>-</v>
      </c>
      <c r="G13" s="106"/>
    </row>
    <row r="14" spans="1:8" x14ac:dyDescent="0.25">
      <c r="A14" s="27">
        <v>9</v>
      </c>
      <c r="B14" s="108" t="str">
        <f>IF('Charge 14'!B22=0, "-", 'Charge 14'!B22)</f>
        <v>-</v>
      </c>
      <c r="C14" s="107" t="str">
        <f>IF('Charge 14'!E22=0,"-",'Charge 14'!E22)</f>
        <v>-</v>
      </c>
      <c r="D14" s="107" t="str">
        <f>IF('Charge 14'!H22=0, "-", 'Charge 14'!H22)</f>
        <v>-</v>
      </c>
      <c r="E14" s="107" t="str">
        <f>IF('Charge 14'!K22=0, "-", 'Charge 14'!K22)</f>
        <v>-</v>
      </c>
      <c r="F14" s="106" t="str">
        <f>IF('Charge 14'!N22=0, "-", 'Charge 14'!N22)</f>
        <v>-</v>
      </c>
      <c r="G14" s="106"/>
    </row>
    <row r="15" spans="1:8" x14ac:dyDescent="0.25">
      <c r="A15" s="27">
        <v>10</v>
      </c>
      <c r="B15" s="108" t="str">
        <f>IF('Charge 14'!B23=0, "-", 'Charge 14'!B23)</f>
        <v>-</v>
      </c>
      <c r="C15" s="107" t="str">
        <f>IF('Charge 14'!E23=0,"-",'Charge 14'!E23)</f>
        <v>-</v>
      </c>
      <c r="D15" s="107" t="str">
        <f>IF('Charge 14'!H23=0, "-", 'Charge 14'!H23)</f>
        <v>-</v>
      </c>
      <c r="E15" s="107" t="str">
        <f>IF('Charge 14'!K23=0, "-", 'Charge 14'!K23)</f>
        <v>-</v>
      </c>
      <c r="F15" s="106" t="str">
        <f>IF('Charge 14'!N23=0, "-", 'Charge 14'!N23)</f>
        <v>-</v>
      </c>
      <c r="G15" s="106"/>
    </row>
    <row r="16" spans="1:8" x14ac:dyDescent="0.25">
      <c r="A16" s="27">
        <v>11</v>
      </c>
      <c r="B16" s="108" t="str">
        <f>IF('Charge 14'!B24=0, "-", 'Charge 14'!B24)</f>
        <v>-</v>
      </c>
      <c r="C16" s="107" t="str">
        <f>IF('Charge 14'!E24=0,"-",'Charge 14'!E24)</f>
        <v>-</v>
      </c>
      <c r="D16" s="107" t="str">
        <f>IF('Charge 14'!H24=0, "-", 'Charge 14'!H24)</f>
        <v>-</v>
      </c>
      <c r="E16" s="107" t="str">
        <f>IF('Charge 14'!K24=0, "-", 'Charge 14'!K24)</f>
        <v>-</v>
      </c>
      <c r="F16" s="106" t="str">
        <f>IF('Charge 14'!N24=0, "-", 'Charge 14'!N24)</f>
        <v>-</v>
      </c>
      <c r="G16" s="106"/>
    </row>
    <row r="17" spans="1:7" x14ac:dyDescent="0.25">
      <c r="A17" s="27">
        <v>12</v>
      </c>
      <c r="B17" s="108" t="str">
        <f>IF('Charge 14'!B25=0, "-", 'Charge 14'!B25)</f>
        <v>-</v>
      </c>
      <c r="C17" s="107" t="str">
        <f>IF('Charge 14'!E25=0,"-",'Charge 14'!E25)</f>
        <v>-</v>
      </c>
      <c r="D17" s="107" t="str">
        <f>IF('Charge 14'!H25=0, "-", 'Charge 14'!H25)</f>
        <v>-</v>
      </c>
      <c r="E17" s="107" t="str">
        <f>IF('Charge 14'!K25=0, "-", 'Charge 14'!K25)</f>
        <v>-</v>
      </c>
      <c r="F17" s="106" t="str">
        <f>IF('Charge 14'!N25=0, "-", 'Charge 14'!N25)</f>
        <v>-</v>
      </c>
      <c r="G17" s="106"/>
    </row>
    <row r="18" spans="1:7" x14ac:dyDescent="0.25">
      <c r="A18" s="27">
        <v>13</v>
      </c>
      <c r="B18" s="108" t="str">
        <f>IF('Charge 14'!B26=0, "-", 'Charge 14'!B26)</f>
        <v>-</v>
      </c>
      <c r="C18" s="107" t="str">
        <f>IF('Charge 14'!E26=0,"-",'Charge 14'!E26)</f>
        <v>-</v>
      </c>
      <c r="D18" s="107" t="str">
        <f>IF('Charge 14'!H26=0, "-", 'Charge 14'!H26)</f>
        <v>-</v>
      </c>
      <c r="E18" s="107" t="str">
        <f>IF('Charge 14'!K26=0, "-", 'Charge 14'!K26)</f>
        <v>-</v>
      </c>
      <c r="F18" s="106" t="str">
        <f>IF('Charge 14'!N26=0, "-", 'Charge 14'!N26)</f>
        <v>-</v>
      </c>
      <c r="G18" s="106"/>
    </row>
    <row r="19" spans="1:7" x14ac:dyDescent="0.25">
      <c r="A19" s="27">
        <v>14</v>
      </c>
      <c r="B19" s="108" t="str">
        <f>IF('Charge 14'!B27=0, "-", 'Charge 14'!B27)</f>
        <v>-</v>
      </c>
      <c r="C19" s="107" t="str">
        <f>IF('Charge 14'!E27=0,"-",'Charge 14'!E27)</f>
        <v>-</v>
      </c>
      <c r="D19" s="107" t="str">
        <f>IF('Charge 14'!H27=0, "-", 'Charge 14'!H27)</f>
        <v>-</v>
      </c>
      <c r="E19" s="107" t="str">
        <f>IF('Charge 14'!K27=0, "-", 'Charge 14'!K27)</f>
        <v>-</v>
      </c>
      <c r="F19" s="106" t="str">
        <f>IF('Charge 14'!N27=0, "-", 'Charge 14'!N27)</f>
        <v>-</v>
      </c>
      <c r="G19" s="106"/>
    </row>
    <row r="20" spans="1:7" x14ac:dyDescent="0.25">
      <c r="A20" s="27">
        <v>15</v>
      </c>
      <c r="B20" s="141" t="str">
        <f>IF('Charge 14'!B28=0, "-", 'Charge 14'!B28)</f>
        <v>-</v>
      </c>
      <c r="C20" s="114" t="str">
        <f>IF('Charge 14'!E28=0,"-",'Charge 14'!E28)</f>
        <v>-</v>
      </c>
      <c r="D20" s="114" t="str">
        <f>IF('Charge 14'!H28=0, "-", 'Charge 14'!H28)</f>
        <v>-</v>
      </c>
      <c r="E20" s="114" t="str">
        <f>IF('Charge 14'!K28=0, "-", 'Charge 14'!K28)</f>
        <v>-</v>
      </c>
      <c r="F20" s="142" t="str">
        <f>IF('Charge 14'!N28=0, "-", 'Charge 14'!N28)</f>
        <v>-</v>
      </c>
      <c r="G20" s="106"/>
    </row>
    <row r="21" spans="1:7" x14ac:dyDescent="0.25">
      <c r="A21" s="143" t="s">
        <v>18</v>
      </c>
      <c r="B21" s="77">
        <f>SUM(B6:B20)</f>
        <v>24.401</v>
      </c>
      <c r="C21" s="37">
        <f>SUM(C6:C20)</f>
        <v>30.297000000000001</v>
      </c>
      <c r="D21" s="69">
        <f>SUM(D6:D20)</f>
        <v>3.0950000000000002</v>
      </c>
      <c r="E21" s="69">
        <f>SUM(E6:E20)</f>
        <v>0</v>
      </c>
      <c r="F21" s="110">
        <f>SUM(F6:F20)</f>
        <v>0</v>
      </c>
      <c r="G21" s="144">
        <f>SUM(B21:F21)</f>
        <v>57.792999999999999</v>
      </c>
    </row>
    <row r="22" spans="1:7" x14ac:dyDescent="0.25">
      <c r="A22" s="109" t="s">
        <v>109</v>
      </c>
      <c r="B22" s="145">
        <f>'Charge 14'!F4</f>
        <v>24.404</v>
      </c>
      <c r="C22" s="135">
        <f>'Charge 14'!F5</f>
        <v>30.298999999999999</v>
      </c>
      <c r="D22" s="135">
        <f>'Charge 14'!F6</f>
        <v>3.0950000000000002</v>
      </c>
      <c r="E22" s="135">
        <f>'Charge 14'!F7</f>
        <v>0</v>
      </c>
      <c r="F22" s="139">
        <f>'Charge 14'!F8</f>
        <v>0</v>
      </c>
      <c r="G22" s="70">
        <f>SUM(B22:F22)</f>
        <v>57.798000000000002</v>
      </c>
    </row>
    <row r="23" spans="1:7" x14ac:dyDescent="0.25">
      <c r="A23" s="147" t="s">
        <v>41</v>
      </c>
      <c r="B23" s="146">
        <f>B21-B22</f>
        <v>-3.0000000000001137E-3</v>
      </c>
      <c r="C23" s="140">
        <f t="shared" ref="C23:G23" si="0">C21-C22</f>
        <v>-1.9999999999988916E-3</v>
      </c>
      <c r="D23" s="140">
        <f t="shared" si="0"/>
        <v>0</v>
      </c>
      <c r="E23" s="140">
        <f t="shared" si="0"/>
        <v>0</v>
      </c>
      <c r="F23" s="113">
        <f t="shared" si="0"/>
        <v>0</v>
      </c>
      <c r="G23" s="113">
        <f t="shared" si="0"/>
        <v>-5.000000000002558E-3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6" t="s">
        <v>195</v>
      </c>
      <c r="B1" s="176"/>
      <c r="C1" s="176"/>
      <c r="D1" s="176"/>
      <c r="E1" s="176"/>
      <c r="F1" s="176"/>
      <c r="G1" s="176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Mg65Zn30Ca5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24.404</v>
      </c>
      <c r="G4" s="70">
        <f>IFERROR(F4/U4, 0)</f>
        <v>14.041426927502878</v>
      </c>
      <c r="I4" s="71" t="str">
        <f>$Q$4</f>
        <v>Mg</v>
      </c>
      <c r="J4" s="26"/>
      <c r="K4" s="72">
        <f>B29</f>
        <v>24.401</v>
      </c>
      <c r="L4" s="73">
        <f>K4/$K$9</f>
        <v>0.42221376291246343</v>
      </c>
      <c r="M4" s="23">
        <f>IFERROR(L4/T4, 0)</f>
        <v>1.7371477593600634E-2</v>
      </c>
      <c r="N4" s="115">
        <f>M4/$M$9</f>
        <v>0.64999138395731593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30.298999999999999</v>
      </c>
      <c r="G5" s="70">
        <f>IFERROR(F5/U5, 0)</f>
        <v>4.2435574229691877</v>
      </c>
      <c r="I5" s="71" t="str">
        <f>$Q$5</f>
        <v>Zn</v>
      </c>
      <c r="J5" s="27"/>
      <c r="K5" s="75">
        <f>E29</f>
        <v>30.297000000000001</v>
      </c>
      <c r="L5" s="76">
        <f>K5/$K$9</f>
        <v>0.52423303860329107</v>
      </c>
      <c r="M5" s="24">
        <f>IFERROR(L5/T5, 0)</f>
        <v>8.0180024869733416E-3</v>
      </c>
      <c r="N5" s="116">
        <f>M5/$M$9</f>
        <v>0.30001089458278912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3.0950000000000002</v>
      </c>
      <c r="G6" s="70">
        <f>IFERROR(F6/U6, 0)</f>
        <v>1.9967741935483871</v>
      </c>
      <c r="I6" s="71" t="str">
        <f>$Q$6</f>
        <v>Ca</v>
      </c>
      <c r="J6" s="27"/>
      <c r="K6" s="77">
        <f>H29</f>
        <v>3.0950000000000002</v>
      </c>
      <c r="L6" s="76">
        <f>K6/$K$9</f>
        <v>5.3553198484245501E-2</v>
      </c>
      <c r="M6" s="24">
        <f>IFERROR(L6/T6, 0)</f>
        <v>1.336224324673025E-3</v>
      </c>
      <c r="N6" s="116">
        <f>M6/$M$9</f>
        <v>4.9997721459894874E-2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0</v>
      </c>
      <c r="G9" s="144">
        <f>SUM(G4:G8)</f>
        <v>20.281758544020452</v>
      </c>
      <c r="I9" s="82"/>
      <c r="J9" s="79" t="s">
        <v>18</v>
      </c>
      <c r="K9" s="117">
        <f>SUM(K4:K8)</f>
        <v>57.792999999999999</v>
      </c>
      <c r="L9" s="83">
        <f>SUM(L4:L8)</f>
        <v>1</v>
      </c>
      <c r="M9" s="118">
        <f>SUM(M4:M8)</f>
        <v>2.6725704405247002E-2</v>
      </c>
      <c r="N9" s="84">
        <f>SUM(N4:N8)</f>
        <v>0.99999999999999989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57.798000000000002</v>
      </c>
      <c r="G10" s="9">
        <v>20.28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0" t="str">
        <f>$Q$4</f>
        <v>Mg</v>
      </c>
      <c r="B12" s="181"/>
      <c r="C12" s="87"/>
      <c r="D12" s="182" t="str">
        <f>$Q$5</f>
        <v>Zn</v>
      </c>
      <c r="E12" s="183"/>
      <c r="F12" s="87"/>
      <c r="G12" s="184" t="str">
        <f>$Q$6</f>
        <v>Ca</v>
      </c>
      <c r="H12" s="185"/>
      <c r="I12" s="88"/>
      <c r="J12" s="186" t="str">
        <f>$Q$7</f>
        <v>D</v>
      </c>
      <c r="K12" s="187"/>
      <c r="L12" s="87"/>
      <c r="M12" s="188" t="str">
        <f>$Q$8</f>
        <v>E</v>
      </c>
      <c r="N12" s="189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6.2190000000000003</v>
      </c>
      <c r="C14" s="107"/>
      <c r="D14" s="126">
        <v>1</v>
      </c>
      <c r="E14" s="106">
        <f>B!C2</f>
        <v>9.782</v>
      </c>
      <c r="F14" s="107"/>
      <c r="G14" s="126">
        <v>1</v>
      </c>
      <c r="H14" s="106">
        <f>'C'!C2</f>
        <v>3.0950000000000002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7.3159999999999998</v>
      </c>
      <c r="C15" s="107"/>
      <c r="D15" s="126">
        <v>2</v>
      </c>
      <c r="E15" s="106">
        <f>B!C3</f>
        <v>20.515000000000001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10.866</v>
      </c>
      <c r="C16" s="107"/>
      <c r="D16" s="126">
        <v>3</v>
      </c>
      <c r="E16" s="106">
        <f>B!C4</f>
        <v>0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0</v>
      </c>
      <c r="C17" s="107"/>
      <c r="D17" s="126">
        <v>4</v>
      </c>
      <c r="E17" s="106">
        <f>B!C5</f>
        <v>0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0</v>
      </c>
      <c r="C18" s="107"/>
      <c r="D18" s="126">
        <v>5</v>
      </c>
      <c r="E18" s="106">
        <f>B!C6</f>
        <v>0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450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0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 t="s">
        <v>196</v>
      </c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0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 t="s">
        <v>193</v>
      </c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24.401</v>
      </c>
      <c r="C29" s="107"/>
      <c r="D29" s="109" t="s">
        <v>18</v>
      </c>
      <c r="E29" s="111">
        <f>SUM(E14:E28)</f>
        <v>30.297000000000001</v>
      </c>
      <c r="F29" s="107"/>
      <c r="G29" s="109" t="s">
        <v>18</v>
      </c>
      <c r="H29" s="110">
        <f>SUM(H14:H28)</f>
        <v>3.0950000000000002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-3.0000000000001137E-3</v>
      </c>
      <c r="C30" s="114"/>
      <c r="D30" s="112" t="s">
        <v>41</v>
      </c>
      <c r="E30" s="113">
        <f>E29-$F$5</f>
        <v>-1.9999999999988916E-3</v>
      </c>
      <c r="F30" s="114"/>
      <c r="G30" s="112" t="s">
        <v>41</v>
      </c>
      <c r="H30" s="113">
        <f>H29-$F$6</f>
        <v>0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7" t="s">
        <v>103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 t="s">
        <v>173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 t="s">
        <v>194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 t="s">
        <v>174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 t="s">
        <v>197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 t="s">
        <v>175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 t="s">
        <v>176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 t="s">
        <v>177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 t="s">
        <v>178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 t="s">
        <v>179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 t="s">
        <v>180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 t="s">
        <v>181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 t="s">
        <v>182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 t="s">
        <v>183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 t="s">
        <v>184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 t="s">
        <v>185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 t="s">
        <v>186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 t="s">
        <v>187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 t="s">
        <v>188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 t="s">
        <v>189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 t="s">
        <v>190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 t="s">
        <v>191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 t="s">
        <v>192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6.2190000000000003</v>
      </c>
      <c r="B2" s="125">
        <v>1</v>
      </c>
      <c r="C2">
        <f t="shared" ref="C2:C33" si="0">IF(A2=0, 0, A2*B2)</f>
        <v>6.2190000000000003</v>
      </c>
      <c r="D2" s="1">
        <f>SUM(C:C)</f>
        <v>24.401</v>
      </c>
      <c r="E2" s="127" t="s">
        <v>109</v>
      </c>
      <c r="F2" s="129">
        <f>'Charge 14'!F4</f>
        <v>24.404</v>
      </c>
    </row>
    <row r="3" spans="1:6" x14ac:dyDescent="0.25">
      <c r="A3" s="166">
        <v>7.3159999999999998</v>
      </c>
      <c r="B3" s="125">
        <v>1</v>
      </c>
      <c r="C3">
        <f t="shared" si="0"/>
        <v>7.3159999999999998</v>
      </c>
      <c r="D3" s="1"/>
      <c r="E3" s="127" t="s">
        <v>105</v>
      </c>
      <c r="F3" s="129">
        <f>SUM(C:C)</f>
        <v>24.401</v>
      </c>
    </row>
    <row r="4" spans="1:6" x14ac:dyDescent="0.25">
      <c r="A4" s="166">
        <v>10.866</v>
      </c>
      <c r="B4" s="125">
        <v>1</v>
      </c>
      <c r="C4">
        <f t="shared" si="0"/>
        <v>10.866</v>
      </c>
      <c r="D4" s="1"/>
      <c r="E4" s="127" t="s">
        <v>41</v>
      </c>
      <c r="F4" s="129">
        <f>F3-F2</f>
        <v>-3.0000000000001137E-3</v>
      </c>
    </row>
    <row r="5" spans="1:6" x14ac:dyDescent="0.25">
      <c r="A5" s="166">
        <v>6.7640000000000002</v>
      </c>
      <c r="B5" s="125">
        <v>0</v>
      </c>
      <c r="C5">
        <f t="shared" si="0"/>
        <v>0</v>
      </c>
    </row>
    <row r="6" spans="1:6" x14ac:dyDescent="0.25">
      <c r="A6" s="166">
        <v>9.2379999999999995</v>
      </c>
      <c r="B6" s="125">
        <v>0</v>
      </c>
      <c r="C6">
        <f t="shared" si="0"/>
        <v>0</v>
      </c>
      <c r="E6" s="167"/>
    </row>
    <row r="7" spans="1:6" x14ac:dyDescent="0.25">
      <c r="A7" s="166">
        <v>10.641999999999999</v>
      </c>
      <c r="B7" s="125">
        <v>0</v>
      </c>
      <c r="C7">
        <f t="shared" si="0"/>
        <v>0</v>
      </c>
    </row>
    <row r="8" spans="1:6" x14ac:dyDescent="0.25">
      <c r="A8" s="166"/>
      <c r="B8" s="125">
        <v>0</v>
      </c>
      <c r="C8">
        <f t="shared" si="0"/>
        <v>0</v>
      </c>
      <c r="E8" s="167"/>
    </row>
    <row r="9" spans="1:6" x14ac:dyDescent="0.25">
      <c r="A9" s="166"/>
      <c r="B9" s="125">
        <v>0</v>
      </c>
      <c r="C9">
        <f t="shared" si="0"/>
        <v>0</v>
      </c>
    </row>
    <row r="10" spans="1:6" x14ac:dyDescent="0.25">
      <c r="A10" s="166"/>
      <c r="B10" s="125">
        <v>0</v>
      </c>
      <c r="C10">
        <f t="shared" si="0"/>
        <v>0</v>
      </c>
    </row>
    <row r="11" spans="1:6" x14ac:dyDescent="0.25">
      <c r="A11" s="166"/>
      <c r="B11" s="125">
        <v>0</v>
      </c>
      <c r="C11">
        <f t="shared" si="0"/>
        <v>0</v>
      </c>
    </row>
    <row r="12" spans="1:6" x14ac:dyDescent="0.25">
      <c r="A12" s="166"/>
      <c r="B12" s="125">
        <v>0</v>
      </c>
      <c r="C12">
        <f t="shared" si="0"/>
        <v>0</v>
      </c>
    </row>
    <row r="13" spans="1:6" x14ac:dyDescent="0.25">
      <c r="A13" s="166"/>
      <c r="B13" s="125">
        <v>0</v>
      </c>
      <c r="C13">
        <f t="shared" si="0"/>
        <v>0</v>
      </c>
    </row>
    <row r="14" spans="1:6" x14ac:dyDescent="0.25">
      <c r="A14" s="166"/>
      <c r="B14" s="125">
        <v>0</v>
      </c>
      <c r="C14">
        <f t="shared" si="0"/>
        <v>0</v>
      </c>
    </row>
    <row r="15" spans="1:6" x14ac:dyDescent="0.25">
      <c r="A15" s="166"/>
      <c r="B15" s="125">
        <v>0</v>
      </c>
      <c r="C15">
        <f t="shared" si="0"/>
        <v>0</v>
      </c>
    </row>
    <row r="16" spans="1:6" x14ac:dyDescent="0.25">
      <c r="A16" s="166"/>
      <c r="B16" s="125">
        <v>0</v>
      </c>
      <c r="C16">
        <f t="shared" si="0"/>
        <v>0</v>
      </c>
    </row>
    <row r="17" spans="1:3" x14ac:dyDescent="0.25">
      <c r="A17" s="166"/>
      <c r="B17" s="125">
        <v>0</v>
      </c>
      <c r="C17">
        <f t="shared" si="0"/>
        <v>0</v>
      </c>
    </row>
    <row r="18" spans="1:3" x14ac:dyDescent="0.25">
      <c r="A18" s="166"/>
      <c r="B18" s="125">
        <v>0</v>
      </c>
      <c r="C18">
        <f t="shared" si="0"/>
        <v>0</v>
      </c>
    </row>
    <row r="19" spans="1:3" x14ac:dyDescent="0.25">
      <c r="A19" s="166"/>
      <c r="B19" s="125">
        <v>0</v>
      </c>
      <c r="C19">
        <f t="shared" si="0"/>
        <v>0</v>
      </c>
    </row>
    <row r="20" spans="1:3" x14ac:dyDescent="0.25">
      <c r="A20" s="166"/>
      <c r="B20" s="125">
        <v>0</v>
      </c>
      <c r="C20">
        <f t="shared" si="0"/>
        <v>0</v>
      </c>
    </row>
    <row r="21" spans="1:3" x14ac:dyDescent="0.25">
      <c r="A21" s="166"/>
      <c r="B21" s="125">
        <v>0</v>
      </c>
      <c r="C21">
        <f t="shared" si="0"/>
        <v>0</v>
      </c>
    </row>
    <row r="22" spans="1:3" x14ac:dyDescent="0.25">
      <c r="A22" s="166"/>
      <c r="B22" s="125">
        <v>0</v>
      </c>
      <c r="C22">
        <f t="shared" si="0"/>
        <v>0</v>
      </c>
    </row>
    <row r="23" spans="1:3" x14ac:dyDescent="0.25">
      <c r="A23" s="166"/>
      <c r="B23" s="125">
        <v>0</v>
      </c>
      <c r="C23">
        <f t="shared" si="0"/>
        <v>0</v>
      </c>
    </row>
    <row r="24" spans="1:3" x14ac:dyDescent="0.25">
      <c r="A24" s="166"/>
      <c r="B24" s="125">
        <v>0</v>
      </c>
      <c r="C24">
        <f t="shared" si="0"/>
        <v>0</v>
      </c>
    </row>
    <row r="25" spans="1:3" x14ac:dyDescent="0.25">
      <c r="A25" s="166"/>
      <c r="B25" s="125">
        <v>0</v>
      </c>
      <c r="C25">
        <f t="shared" si="0"/>
        <v>0</v>
      </c>
    </row>
    <row r="26" spans="1:3" x14ac:dyDescent="0.25">
      <c r="A26" s="166"/>
      <c r="B26" s="125">
        <v>0</v>
      </c>
      <c r="C26">
        <f t="shared" si="0"/>
        <v>0</v>
      </c>
    </row>
    <row r="27" spans="1:3" x14ac:dyDescent="0.25">
      <c r="A27" s="166"/>
      <c r="B27" s="125">
        <v>0</v>
      </c>
      <c r="C27">
        <f t="shared" si="0"/>
        <v>0</v>
      </c>
    </row>
    <row r="28" spans="1:3" x14ac:dyDescent="0.25">
      <c r="A28" s="166"/>
      <c r="B28" s="125">
        <v>0</v>
      </c>
      <c r="C28">
        <f t="shared" si="0"/>
        <v>0</v>
      </c>
    </row>
    <row r="29" spans="1:3" x14ac:dyDescent="0.25">
      <c r="A29" s="166"/>
      <c r="B29" s="125">
        <v>0</v>
      </c>
      <c r="C29">
        <f t="shared" si="0"/>
        <v>0</v>
      </c>
    </row>
    <row r="30" spans="1:3" x14ac:dyDescent="0.25">
      <c r="A30" s="166"/>
      <c r="B30" s="125">
        <v>0</v>
      </c>
      <c r="C30">
        <f t="shared" si="0"/>
        <v>0</v>
      </c>
    </row>
    <row r="31" spans="1:3" x14ac:dyDescent="0.25">
      <c r="A31" s="166"/>
      <c r="B31" s="125">
        <v>0</v>
      </c>
      <c r="C31">
        <f t="shared" si="0"/>
        <v>0</v>
      </c>
    </row>
    <row r="32" spans="1:3" x14ac:dyDescent="0.25">
      <c r="A32" s="166"/>
      <c r="B32" s="125">
        <v>0</v>
      </c>
      <c r="C32">
        <f t="shared" si="0"/>
        <v>0</v>
      </c>
    </row>
    <row r="33" spans="1:3" x14ac:dyDescent="0.25">
      <c r="A33" s="166"/>
      <c r="B33" s="125">
        <v>0</v>
      </c>
      <c r="C33">
        <f t="shared" si="0"/>
        <v>0</v>
      </c>
    </row>
    <row r="34" spans="1:3" x14ac:dyDescent="0.25">
      <c r="A34" s="166"/>
      <c r="B34" s="125">
        <v>0</v>
      </c>
      <c r="C34">
        <f t="shared" ref="C34:C65" si="1">IF(A34=0, 0, A34*B34)</f>
        <v>0</v>
      </c>
    </row>
    <row r="35" spans="1:3" x14ac:dyDescent="0.25">
      <c r="A35" s="166"/>
      <c r="B35" s="125">
        <v>0</v>
      </c>
      <c r="C35">
        <f t="shared" si="1"/>
        <v>0</v>
      </c>
    </row>
    <row r="36" spans="1:3" x14ac:dyDescent="0.25">
      <c r="A36" s="166"/>
      <c r="B36" s="125">
        <v>0</v>
      </c>
      <c r="C36">
        <f t="shared" si="1"/>
        <v>0</v>
      </c>
    </row>
    <row r="37" spans="1:3" x14ac:dyDescent="0.25">
      <c r="A37" s="166"/>
      <c r="B37" s="125">
        <v>0</v>
      </c>
      <c r="C37">
        <f t="shared" si="1"/>
        <v>0</v>
      </c>
    </row>
    <row r="38" spans="1:3" x14ac:dyDescent="0.25">
      <c r="A38" s="166"/>
      <c r="B38" s="125">
        <v>0</v>
      </c>
      <c r="C38">
        <f t="shared" si="1"/>
        <v>0</v>
      </c>
    </row>
    <row r="39" spans="1:3" x14ac:dyDescent="0.25">
      <c r="A39" s="166"/>
      <c r="B39" s="125">
        <v>0</v>
      </c>
      <c r="C39">
        <f t="shared" si="1"/>
        <v>0</v>
      </c>
    </row>
    <row r="40" spans="1:3" x14ac:dyDescent="0.25">
      <c r="A40" s="166"/>
      <c r="B40" s="125">
        <v>0</v>
      </c>
      <c r="C40">
        <f t="shared" si="1"/>
        <v>0</v>
      </c>
    </row>
    <row r="41" spans="1:3" x14ac:dyDescent="0.25">
      <c r="A41" s="166"/>
      <c r="B41" s="125">
        <v>0</v>
      </c>
      <c r="C41">
        <f t="shared" si="1"/>
        <v>0</v>
      </c>
    </row>
    <row r="42" spans="1:3" x14ac:dyDescent="0.25">
      <c r="A42" s="166"/>
      <c r="B42" s="125">
        <v>0</v>
      </c>
      <c r="C42">
        <f t="shared" si="1"/>
        <v>0</v>
      </c>
    </row>
    <row r="43" spans="1:3" x14ac:dyDescent="0.25">
      <c r="A43" s="166"/>
      <c r="B43" s="125">
        <v>0</v>
      </c>
      <c r="C43">
        <f t="shared" si="1"/>
        <v>0</v>
      </c>
    </row>
    <row r="44" spans="1:3" x14ac:dyDescent="0.25">
      <c r="A44" s="166"/>
      <c r="B44" s="125">
        <v>0</v>
      </c>
      <c r="C44">
        <f t="shared" si="1"/>
        <v>0</v>
      </c>
    </row>
    <row r="45" spans="1:3" x14ac:dyDescent="0.25">
      <c r="A45" s="166"/>
      <c r="B45" s="125">
        <v>0</v>
      </c>
      <c r="C45">
        <f t="shared" si="1"/>
        <v>0</v>
      </c>
    </row>
    <row r="46" spans="1:3" x14ac:dyDescent="0.25">
      <c r="A46" s="166"/>
      <c r="B46" s="125">
        <v>0</v>
      </c>
      <c r="C46">
        <f t="shared" si="1"/>
        <v>0</v>
      </c>
    </row>
    <row r="47" spans="1:3" x14ac:dyDescent="0.25">
      <c r="A47" s="166"/>
      <c r="B47" s="125">
        <v>0</v>
      </c>
      <c r="C47">
        <f t="shared" si="1"/>
        <v>0</v>
      </c>
    </row>
    <row r="48" spans="1:3" x14ac:dyDescent="0.25">
      <c r="A48" s="166"/>
      <c r="B48" s="125">
        <v>0</v>
      </c>
      <c r="C48">
        <f t="shared" si="1"/>
        <v>0</v>
      </c>
    </row>
    <row r="49" spans="1:3" x14ac:dyDescent="0.25">
      <c r="A49" s="166"/>
      <c r="B49" s="125">
        <v>0</v>
      </c>
      <c r="C49">
        <f t="shared" si="1"/>
        <v>0</v>
      </c>
    </row>
    <row r="50" spans="1:3" x14ac:dyDescent="0.25">
      <c r="A50" s="166"/>
      <c r="B50" s="125">
        <v>0</v>
      </c>
      <c r="C50">
        <f t="shared" si="1"/>
        <v>0</v>
      </c>
    </row>
    <row r="51" spans="1:3" x14ac:dyDescent="0.25">
      <c r="A51" s="166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9.782</v>
      </c>
      <c r="B2" s="125">
        <v>1</v>
      </c>
      <c r="C2">
        <f t="shared" ref="C2:C33" si="0">IF(A2=0, 0, A2*B2)</f>
        <v>9.782</v>
      </c>
      <c r="D2">
        <f>SUM(C:C)</f>
        <v>30.297000000000001</v>
      </c>
      <c r="E2" s="50" t="s">
        <v>109</v>
      </c>
      <c r="F2" s="51">
        <f>'Charge 14'!F5</f>
        <v>30.298999999999999</v>
      </c>
    </row>
    <row r="3" spans="1:6" x14ac:dyDescent="0.25">
      <c r="A3" s="125">
        <v>20.515000000000001</v>
      </c>
      <c r="B3" s="125">
        <v>1</v>
      </c>
      <c r="C3">
        <f t="shared" si="0"/>
        <v>20.515000000000001</v>
      </c>
      <c r="E3" s="50" t="s">
        <v>105</v>
      </c>
      <c r="F3" s="51">
        <f>SUM(C:C)</f>
        <v>30.297000000000001</v>
      </c>
    </row>
    <row r="4" spans="1:6" x14ac:dyDescent="0.25">
      <c r="A4" s="125">
        <v>12.731</v>
      </c>
      <c r="B4" s="125">
        <v>0</v>
      </c>
      <c r="C4">
        <f t="shared" si="0"/>
        <v>0</v>
      </c>
      <c r="E4" s="50" t="s">
        <v>41</v>
      </c>
      <c r="F4" s="51">
        <f>F3-F2</f>
        <v>-1.9999999999988916E-3</v>
      </c>
    </row>
    <row r="5" spans="1:6" x14ac:dyDescent="0.25">
      <c r="A5" s="125">
        <v>12.920999999999999</v>
      </c>
      <c r="B5" s="125">
        <v>0</v>
      </c>
      <c r="C5">
        <f t="shared" si="0"/>
        <v>0</v>
      </c>
    </row>
    <row r="6" spans="1:6" x14ac:dyDescent="0.25">
      <c r="A6" s="125">
        <v>14.746</v>
      </c>
      <c r="B6" s="125">
        <v>0</v>
      </c>
      <c r="C6">
        <f t="shared" si="0"/>
        <v>0</v>
      </c>
    </row>
    <row r="7" spans="1:6" x14ac:dyDescent="0.25">
      <c r="A7" s="125">
        <v>16.824999999999999</v>
      </c>
      <c r="B7" s="125">
        <v>0</v>
      </c>
      <c r="C7">
        <f t="shared" si="0"/>
        <v>0</v>
      </c>
    </row>
    <row r="8" spans="1:6" x14ac:dyDescent="0.25">
      <c r="A8" s="125">
        <v>17.745999999999999</v>
      </c>
      <c r="B8" s="125">
        <v>0</v>
      </c>
      <c r="C8">
        <f t="shared" si="0"/>
        <v>0</v>
      </c>
    </row>
    <row r="9" spans="1:6" x14ac:dyDescent="0.25">
      <c r="A9" s="125">
        <v>19.539000000000001</v>
      </c>
      <c r="B9" s="125">
        <v>0</v>
      </c>
      <c r="C9">
        <f t="shared" si="0"/>
        <v>0</v>
      </c>
    </row>
    <row r="10" spans="1:6" x14ac:dyDescent="0.25">
      <c r="A10" s="125">
        <v>19.594999999999999</v>
      </c>
      <c r="B10" s="125">
        <v>0</v>
      </c>
      <c r="C10">
        <f t="shared" si="0"/>
        <v>0</v>
      </c>
    </row>
    <row r="11" spans="1:6" x14ac:dyDescent="0.25">
      <c r="A11" s="125">
        <v>20.327999999999999</v>
      </c>
      <c r="B11" s="125">
        <v>0</v>
      </c>
      <c r="C11">
        <f t="shared" si="0"/>
        <v>0</v>
      </c>
    </row>
    <row r="12" spans="1:6" x14ac:dyDescent="0.25">
      <c r="A12" s="125">
        <v>21.050999999999998</v>
      </c>
      <c r="B12" s="125">
        <v>0</v>
      </c>
      <c r="C12">
        <f t="shared" si="0"/>
        <v>0</v>
      </c>
    </row>
    <row r="13" spans="1:6" x14ac:dyDescent="0.25">
      <c r="A13" s="125">
        <v>21.161999999999999</v>
      </c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65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3.0950000000000002</v>
      </c>
      <c r="B2" s="125">
        <v>1</v>
      </c>
      <c r="C2">
        <f>IF(A2=0, 0, A2*B2)</f>
        <v>3.0950000000000002</v>
      </c>
      <c r="D2">
        <f>SUM(C:C)</f>
        <v>3.0950000000000002</v>
      </c>
      <c r="E2" s="50" t="s">
        <v>109</v>
      </c>
      <c r="F2" s="51">
        <f>'Charge 14'!F6</f>
        <v>3.0950000000000002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3.0950000000000002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14'!F7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14'!F8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14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2016-06-13T23:41:00Z</cp:lastPrinted>
  <dcterms:created xsi:type="dcterms:W3CDTF">2014-08-07T05:06:48Z</dcterms:created>
  <dcterms:modified xsi:type="dcterms:W3CDTF">2016-06-16T04:28:30Z</dcterms:modified>
</cp:coreProperties>
</file>