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firstSheet="3" activeTab="4"/>
  </bookViews>
  <sheets>
    <sheet name="At% to Wt%" sheetId="1" state="hidden" r:id="rId1"/>
    <sheet name="Wt% to At%" sheetId="2" state="hidden" r:id="rId2"/>
    <sheet name="Wiki Eles" sheetId="19" state="hidden" r:id="rId3"/>
    <sheet name="Elements Data" sheetId="4" r:id="rId4"/>
    <sheet name="Charge XX" sheetId="13" r:id="rId5"/>
    <sheet name="A" sheetId="14" r:id="rId6"/>
    <sheet name="B" sheetId="15" r:id="rId7"/>
    <sheet name="C" sheetId="16" r:id="rId8"/>
    <sheet name="D" sheetId="17" r:id="rId9"/>
    <sheet name="E" sheetId="18" r:id="rId10"/>
  </sheets>
  <definedNames>
    <definedName name="_xlnm._FilterDatabase" localSheetId="5" hidden="1">A!$A$1:$C$1</definedName>
    <definedName name="_xlnm._FilterDatabase" localSheetId="6" hidden="1">B!$A$1:$C$1</definedName>
    <definedName name="_xlnm._FilterDatabase" localSheetId="7" hidden="1">'C'!$A$1:$C$1</definedName>
    <definedName name="_xlnm._FilterDatabase" localSheetId="4" hidden="1">'Charge XX'!#REF!</definedName>
    <definedName name="_xlnm._FilterDatabase" localSheetId="8" hidden="1">D!$A$1:$C$1</definedName>
    <definedName name="_xlnm._FilterDatabase" localSheetId="9" hidden="1">E!$A$1:$C$1</definedName>
    <definedName name="_xlnm._FilterDatabase" localSheetId="3" hidden="1">'Elements Data'!$A$1:$J$48</definedName>
    <definedName name="solver_adj" localSheetId="5" hidden="1">A!$B$2:$B$51</definedName>
    <definedName name="solver_adj" localSheetId="6" hidden="1">B!$B$2:$B$51</definedName>
    <definedName name="solver_adj" localSheetId="7" hidden="1">'C'!$B$2:$B$51</definedName>
    <definedName name="solver_adj" localSheetId="8" hidden="1">D!$B$2:$B$51</definedName>
    <definedName name="solver_adj" localSheetId="9" hidden="1">E!$B$2:$B$51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5" hidden="1">A!$B$2:$B$51</definedName>
    <definedName name="solver_lhs1" localSheetId="6" hidden="1">B!$B$2:$B$51</definedName>
    <definedName name="solver_lhs1" localSheetId="7" hidden="1">'C'!$B$2:$B$51</definedName>
    <definedName name="solver_lhs1" localSheetId="8" hidden="1">D!$B$2:$B$51</definedName>
    <definedName name="solver_lhs1" localSheetId="9" hidden="1">E!$B$2:$B$51</definedName>
    <definedName name="solver_lhs2" localSheetId="5" hidden="1">A!$B$2:$B$51</definedName>
    <definedName name="solver_lhs2" localSheetId="6" hidden="1">B!$B$2:$B$51</definedName>
    <definedName name="solver_lhs2" localSheetId="7" hidden="1">'C'!$B$2:$B$51</definedName>
    <definedName name="solver_lhs2" localSheetId="8" hidden="1">D!$B$2:$B$51</definedName>
    <definedName name="solver_lhs2" localSheetId="9" hidden="1">E!$B$2:$B$51</definedName>
    <definedName name="solver_lhs3" localSheetId="5" hidden="1">A!$B$2:$B$51</definedName>
    <definedName name="solver_lhs3" localSheetId="6" hidden="1">B!$B$2:$B$51</definedName>
    <definedName name="solver_lhs3" localSheetId="7" hidden="1">'C'!$B$2:$B$51</definedName>
    <definedName name="solver_lhs3" localSheetId="8" hidden="1">D!$B$2:$B$51</definedName>
    <definedName name="solver_lhs3" localSheetId="9" hidden="1">E!$B$2:$B$51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A!$F$4</definedName>
    <definedName name="solver_opt" localSheetId="6" hidden="1">B!$F$4</definedName>
    <definedName name="solver_opt" localSheetId="7" hidden="1">'C'!$F$4</definedName>
    <definedName name="solver_opt" localSheetId="8" hidden="1">D!$F$4</definedName>
    <definedName name="solver_opt" localSheetId="9" hidden="1">E!$F$4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pre" localSheetId="8" hidden="1">0.001</definedName>
    <definedName name="solver_pre" localSheetId="9" hidden="1">0.001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2" localSheetId="8" hidden="1">4</definedName>
    <definedName name="solver_rel2" localSheetId="9" hidden="1">4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1" localSheetId="9" hidden="1">1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2" localSheetId="8" hidden="1">integer</definedName>
    <definedName name="solver_rhs2" localSheetId="9" hidden="1">integer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hs3" localSheetId="9" hidden="1">0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typ" localSheetId="8" hidden="1">3</definedName>
    <definedName name="solver_typ" localSheetId="9" hidden="1">3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3" l="1"/>
  <c r="W6" i="13"/>
  <c r="W7" i="13"/>
  <c r="W8" i="13"/>
  <c r="W4" i="13"/>
  <c r="X4" i="13"/>
  <c r="A3" i="13" l="1"/>
  <c r="I3" i="13" s="1"/>
  <c r="Q9" i="13"/>
  <c r="C4" i="18" l="1"/>
  <c r="C6" i="18"/>
  <c r="C8" i="18"/>
  <c r="C10" i="18"/>
  <c r="C12" i="18"/>
  <c r="C14" i="18"/>
  <c r="C16" i="18"/>
  <c r="C18" i="18"/>
  <c r="C20" i="18"/>
  <c r="C22" i="18"/>
  <c r="C24" i="18"/>
  <c r="C26" i="18"/>
  <c r="C28" i="18"/>
  <c r="C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" i="18"/>
  <c r="D2" i="18" l="1"/>
  <c r="F3" i="18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" i="17"/>
  <c r="N15" i="13" s="1"/>
  <c r="C4" i="17"/>
  <c r="N16" i="13" s="1"/>
  <c r="C5" i="17"/>
  <c r="N17" i="13" s="1"/>
  <c r="C6" i="17"/>
  <c r="N18" i="13" s="1"/>
  <c r="C7" i="17"/>
  <c r="N19" i="13" s="1"/>
  <c r="C8" i="17"/>
  <c r="N20" i="13" s="1"/>
  <c r="C9" i="17"/>
  <c r="N21" i="13" s="1"/>
  <c r="C10" i="17"/>
  <c r="N22" i="13" s="1"/>
  <c r="C11" i="17"/>
  <c r="N23" i="13" s="1"/>
  <c r="C12" i="17"/>
  <c r="N24" i="13" s="1"/>
  <c r="C13" i="17"/>
  <c r="N25" i="13" s="1"/>
  <c r="C14" i="17"/>
  <c r="N26" i="13" s="1"/>
  <c r="C15" i="17"/>
  <c r="N27" i="13" s="1"/>
  <c r="C16" i="17"/>
  <c r="N28" i="13" s="1"/>
  <c r="C17" i="17"/>
  <c r="C18" i="17"/>
  <c r="C19" i="17"/>
  <c r="C20" i="17"/>
  <c r="C21" i="17"/>
  <c r="C22" i="17"/>
  <c r="C23" i="17"/>
  <c r="C24" i="17"/>
  <c r="C25" i="17"/>
  <c r="C2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0" i="16"/>
  <c r="C19" i="16"/>
  <c r="C18" i="16"/>
  <c r="C17" i="16"/>
  <c r="C16" i="16"/>
  <c r="C15" i="16"/>
  <c r="C14" i="16"/>
  <c r="C13" i="16"/>
  <c r="C12" i="16"/>
  <c r="C10" i="16"/>
  <c r="C9" i="16"/>
  <c r="C8" i="16"/>
  <c r="C7" i="16"/>
  <c r="C6" i="16"/>
  <c r="C5" i="16"/>
  <c r="C4" i="16"/>
  <c r="C3" i="16"/>
  <c r="C21" i="16"/>
  <c r="C23" i="16"/>
  <c r="C22" i="16"/>
  <c r="C24" i="16"/>
  <c r="C2" i="16"/>
  <c r="C11" i="16"/>
  <c r="C28" i="16"/>
  <c r="C26" i="16"/>
  <c r="C27" i="16"/>
  <c r="C25" i="16"/>
  <c r="C4" i="15"/>
  <c r="C28" i="15"/>
  <c r="C2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7" i="15"/>
  <c r="C16" i="15"/>
  <c r="C32" i="15"/>
  <c r="C7" i="15"/>
  <c r="C31" i="15"/>
  <c r="C6" i="15"/>
  <c r="C5" i="15"/>
  <c r="C29" i="15"/>
  <c r="C3" i="15"/>
  <c r="C27" i="15"/>
  <c r="C26" i="15"/>
  <c r="C25" i="15"/>
  <c r="C24" i="15"/>
  <c r="C23" i="15"/>
  <c r="C22" i="15"/>
  <c r="C21" i="15"/>
  <c r="C19" i="15"/>
  <c r="C18" i="15"/>
  <c r="C15" i="15"/>
  <c r="C14" i="15"/>
  <c r="C13" i="15"/>
  <c r="C12" i="15"/>
  <c r="C11" i="15"/>
  <c r="C10" i="15"/>
  <c r="C9" i="15"/>
  <c r="C8" i="15"/>
  <c r="C30" i="15"/>
  <c r="C23" i="14"/>
  <c r="C24" i="14"/>
  <c r="C18" i="14"/>
  <c r="C5" i="14"/>
  <c r="C20" i="14"/>
  <c r="C10" i="14"/>
  <c r="C3" i="14"/>
  <c r="C25" i="14"/>
  <c r="C22" i="14"/>
  <c r="C2" i="14"/>
  <c r="C4" i="14"/>
  <c r="C14" i="14"/>
  <c r="C19" i="14"/>
  <c r="C7" i="14"/>
  <c r="C21" i="14"/>
  <c r="C12" i="14"/>
  <c r="C17" i="14"/>
  <c r="C15" i="14"/>
  <c r="C9" i="14"/>
  <c r="C8" i="14"/>
  <c r="C13" i="14"/>
  <c r="C16" i="14"/>
  <c r="C6" i="14"/>
  <c r="C11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14" i="13" l="1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D48" i="1"/>
  <c r="D49" i="1"/>
  <c r="D47" i="1"/>
  <c r="B49" i="1"/>
  <c r="C49" i="1"/>
  <c r="C47" i="1"/>
  <c r="C43" i="1"/>
  <c r="C42" i="1"/>
  <c r="C40" i="1"/>
  <c r="C41" i="1"/>
  <c r="C39" i="1"/>
  <c r="B42" i="1"/>
  <c r="B43" i="1"/>
  <c r="N9" i="13" l="1"/>
  <c r="D9" i="2"/>
  <c r="B36" i="1" l="1"/>
  <c r="B35" i="1"/>
  <c r="C36" i="1" l="1"/>
  <c r="C35" i="1"/>
  <c r="C33" i="1"/>
  <c r="C34" i="1"/>
  <c r="C32" i="1"/>
  <c r="A30" i="1" l="1"/>
  <c r="A14" i="1" l="1"/>
  <c r="A8" i="1"/>
  <c r="H17" i="1"/>
  <c r="H16" i="1"/>
  <c r="H15" i="1"/>
  <c r="G17" i="1"/>
  <c r="G16" i="1"/>
  <c r="G15" i="1"/>
  <c r="H18" i="1" l="1"/>
  <c r="D17" i="2"/>
  <c r="D16" i="2"/>
  <c r="D15" i="2"/>
  <c r="D10" i="2"/>
  <c r="D11" i="2"/>
  <c r="A23" i="2"/>
  <c r="A24" i="2" s="1"/>
  <c r="C18" i="2"/>
  <c r="C12" i="2"/>
  <c r="D18" i="2" l="1"/>
  <c r="E15" i="2" s="1"/>
  <c r="D12" i="2"/>
  <c r="E9" i="2" s="1"/>
  <c r="A22" i="1"/>
  <c r="A23" i="1" l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<sst xmlns="http://schemas.openxmlformats.org/spreadsheetml/2006/main" count="1072" uniqueCount="635">
  <si>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</si>
  <si>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</si>
  <si>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</si>
  <si>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</si>
  <si>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</si>
  <si>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</si>
  <si>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</si>
  <si>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</si>
  <si>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</si>
  <si>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</si>
  <si>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</si>
  <si>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</si>
  <si>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</si>
  <si>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</si>
  <si>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</si>
  <si>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</si>
  <si>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</si>
  <si>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</si>
  <si>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</si>
  <si>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</si>
  <si>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</si>
  <si>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</si>
  <si>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</si>
  <si>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</si>
  <si>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</si>
  <si>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</si>
  <si>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</si>
  <si>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</si>
  <si>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</si>
  <si>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</si>
  <si>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</si>
  <si>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</si>
  <si>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</si>
  <si>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</si>
  <si>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</si>
  <si>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</si>
  <si>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</si>
  <si>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</si>
  <si>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</si>
  <si>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</si>
  <si>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</si>
  <si>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</si>
  <si>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</si>
  <si>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</si>
  <si>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</si>
  <si>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</si>
  <si>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</si>
  <si>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</si>
  <si>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</si>
  <si>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</si>
  <si>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</si>
  <si>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</si>
  <si>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</si>
  <si>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</si>
  <si>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</si>
  <si>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</si>
  <si>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</si>
  <si>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</si>
  <si>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</si>
  <si>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</si>
  <si>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</si>
  <si>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</si>
  <si>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</si>
  <si>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</si>
  <si>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</si>
  <si>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</si>
  <si>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</si>
  <si>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</si>
  <si>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</si>
  <si>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</si>
  <si>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</si>
  <si>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</si>
  <si>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</si>
  <si>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</si>
  <si>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</si>
  <si>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</si>
  <si>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</si>
  <si>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</si>
  <si>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</si>
  <si>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</si>
  <si>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</si>
  <si>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</si>
  <si>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</si>
  <si>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</si>
  <si>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</si>
  <si>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</si>
  <si>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</si>
  <si>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</si>
  <si>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</si>
  <si>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</si>
  <si>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</si>
  <si>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</si>
  <si>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</si>
  <si>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</si>
  <si>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</si>
  <si>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</si>
  <si>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</si>
  <si>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</si>
  <si>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</si>
  <si>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</si>
  <si>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</si>
  <si>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</si>
  <si>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</si>
  <si>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</si>
  <si>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</si>
  <si>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</si>
  <si>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</si>
  <si>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</si>
  <si>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</si>
  <si>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</si>
  <si>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</si>
  <si>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</si>
  <si>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</si>
  <si>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</si>
  <si>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</si>
  <si>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</si>
  <si>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</si>
  <si>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</si>
  <si>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</si>
  <si>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</si>
  <si>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</si>
  <si>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</si>
  <si>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</si>
  <si>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</si>
  <si>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</si>
  <si>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</si>
  <si>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</si>
  <si>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</si>
  <si>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</si>
  <si>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Room Temp Sputtering</t>
  </si>
  <si>
    <t>Tsub</t>
  </si>
  <si>
    <t>Plamsa</t>
  </si>
  <si>
    <t>Peak Tsub</t>
  </si>
  <si>
    <t>% Tg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</si>
  <si>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</si>
  <si>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</si>
  <si>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</si>
  <si>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</si>
  <si>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</si>
  <si>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</si>
  <si>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</si>
  <si>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</si>
  <si>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</si>
  <si>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</si>
  <si>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</si>
  <si>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</si>
  <si>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</si>
  <si>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–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</si>
  <si>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</si>
  <si>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</si>
  <si>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</si>
  <si>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</si>
  <si>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</si>
  <si>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</si>
  <si>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</si>
  <si>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</si>
  <si>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</si>
  <si>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</si>
  <si>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</si>
  <si>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</si>
  <si>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</si>
  <si>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</si>
  <si>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</si>
  <si>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</si>
  <si>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</si>
  <si>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</si>
  <si>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</si>
  <si>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</si>
  <si>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</si>
  <si>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</si>
  <si>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</si>
  <si>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</si>
  <si>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</si>
  <si>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</si>
  <si>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</si>
  <si>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</si>
  <si>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</si>
  <si>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</si>
  <si>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</si>
  <si>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</si>
  <si>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</si>
  <si>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</si>
  <si>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</si>
  <si>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</si>
  <si>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</si>
  <si>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</si>
  <si>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</si>
  <si>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</si>
  <si>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</si>
  <si>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</si>
  <si>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</si>
  <si>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</si>
  <si>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</si>
  <si>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</si>
  <si>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</si>
  <si>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</si>
  <si>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</si>
  <si>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</si>
  <si>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</si>
  <si>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</si>
  <si>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Charge Number XX</t>
  </si>
  <si>
    <t>Z</t>
  </si>
  <si>
    <t>Sym</t>
  </si>
  <si>
    <r>
      <t>Origin of name</t>
    </r>
    <r>
      <rPr>
        <vertAlign val="superscript"/>
        <sz val="8"/>
        <color rgb="FF0B0080"/>
        <rFont val="Arial"/>
        <family val="2"/>
      </rPr>
      <t>[1][2]</t>
    </r>
  </si>
  <si>
    <t>Group</t>
  </si>
  <si>
    <t>Period</t>
  </si>
  <si>
    <t>Atomic weight</t>
  </si>
  <si>
    <r>
      <t>u</t>
    </r>
    <r>
      <rPr>
        <sz val="11"/>
        <color rgb="FF000000"/>
        <rFont val="Arial"/>
        <family val="2"/>
      </rPr>
      <t> </t>
    </r>
    <r>
      <rPr>
        <sz val="11"/>
        <color rgb="FF0B0080"/>
        <rFont val="Arial"/>
        <family val="2"/>
      </rPr>
      <t>(±)</t>
    </r>
  </si>
  <si>
    <t>Density</t>
  </si>
  <si>
    <r>
      <t>g</t>
    </r>
    <r>
      <rPr>
        <sz val="11"/>
        <color rgb="FF000000"/>
        <rFont val="Arial"/>
        <family val="2"/>
      </rPr>
      <t>/</t>
    </r>
    <r>
      <rPr>
        <sz val="11"/>
        <color rgb="FF0B0080"/>
        <rFont val="Arial"/>
        <family val="2"/>
      </rPr>
      <t>cm</t>
    </r>
    <r>
      <rPr>
        <vertAlign val="superscript"/>
        <sz val="8"/>
        <color rgb="FF0B0080"/>
        <rFont val="Arial"/>
        <family val="2"/>
      </rPr>
      <t>3</t>
    </r>
  </si>
  <si>
    <t>Melt</t>
  </si>
  <si>
    <t>Boil</t>
  </si>
  <si>
    <t>Heat</t>
  </si>
  <si>
    <r>
      <t>J</t>
    </r>
    <r>
      <rPr>
        <sz val="11"/>
        <color rgb="FF000000"/>
        <rFont val="Arial"/>
        <family val="2"/>
      </rPr>
      <t>/</t>
    </r>
    <r>
      <rPr>
        <sz val="11"/>
        <color rgb="FF0B0080"/>
        <rFont val="Arial"/>
        <family val="2"/>
      </rPr>
      <t>g</t>
    </r>
    <r>
      <rPr>
        <sz val="11"/>
        <color rgb="FF000000"/>
        <rFont val="Arial"/>
        <family val="2"/>
      </rPr>
      <t>·</t>
    </r>
    <r>
      <rPr>
        <sz val="11"/>
        <color rgb="FF0B0080"/>
        <rFont val="Arial"/>
        <family val="2"/>
      </rPr>
      <t>K</t>
    </r>
  </si>
  <si>
    <r>
      <t>Neg</t>
    </r>
    <r>
      <rPr>
        <vertAlign val="superscript"/>
        <sz val="8"/>
        <color rgb="FF0B0080"/>
        <rFont val="Arial"/>
        <family val="2"/>
      </rPr>
      <t>10</t>
    </r>
  </si>
  <si>
    <t>Abundance</t>
  </si>
  <si>
    <t>mg/kg</t>
  </si>
  <si>
    <t>Hydrogen</t>
  </si>
  <si>
    <t>composed of the Greekelements hydro- and -gen meaning 'water-forming'</t>
  </si>
  <si>
    <r>
      <t>1.008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</si>
  <si>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Helium</t>
  </si>
  <si>
    <r>
      <t>the Greek </t>
    </r>
    <r>
      <rPr>
        <i/>
        <sz val="11"/>
        <color rgb="FF000000"/>
        <rFont val="Arial"/>
        <family val="2"/>
      </rPr>
      <t>helios</t>
    </r>
    <r>
      <rPr>
        <sz val="11"/>
        <color rgb="FF000000"/>
        <rFont val="Arial"/>
        <family val="2"/>
      </rPr>
      <t>, 'sun'</t>
    </r>
  </si>
  <si>
    <r>
      <t>4.002602(2)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</si>
  <si>
    <t>Lithium</t>
  </si>
  <si>
    <r>
      <t>the Greek </t>
    </r>
    <r>
      <rPr>
        <i/>
        <sz val="11"/>
        <color rgb="FF000000"/>
        <rFont val="Arial"/>
        <family val="2"/>
      </rPr>
      <t>lithos</t>
    </r>
    <r>
      <rPr>
        <sz val="11"/>
        <color rgb="FF000000"/>
        <rFont val="Arial"/>
        <family val="2"/>
      </rPr>
      <t>, 'stone'</t>
    </r>
  </si>
  <si>
    <r>
      <t>6.94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5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</si>
  <si>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Beryllium</t>
  </si>
  <si>
    <t>beryl, a mineral</t>
  </si>
  <si>
    <t>9.012182(3)</t>
  </si>
  <si>
    <t>Boron</t>
  </si>
  <si>
    <t>borax, a mineral</t>
  </si>
  <si>
    <r>
      <t>10.81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</si>
  <si>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Carbon</t>
  </si>
  <si>
    <t>the Latin carbo, 'charcoal'</t>
  </si>
  <si>
    <r>
      <t>12.011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</si>
  <si>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Nitrogen</t>
  </si>
  <si>
    <t>the Greek nitron and '-gen' meaning 'niter-forming'</t>
  </si>
  <si>
    <r>
      <t>14.007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</si>
  <si>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Oxygen</t>
  </si>
  <si>
    <r>
      <t>from the Greek </t>
    </r>
    <r>
      <rPr>
        <i/>
        <sz val="11"/>
        <color rgb="FF000000"/>
        <rFont val="Arial"/>
        <family val="2"/>
      </rPr>
      <t>oxy-</t>
    </r>
    <r>
      <rPr>
        <sz val="11"/>
        <color rgb="FF000000"/>
        <rFont val="Arial"/>
        <family val="2"/>
      </rPr>
      <t>, both 'sharp' and 'acid', and </t>
    </r>
    <r>
      <rPr>
        <i/>
        <sz val="11"/>
        <color rgb="FF000000"/>
        <rFont val="Arial"/>
        <family val="2"/>
      </rPr>
      <t>-gen</t>
    </r>
    <r>
      <rPr>
        <sz val="11"/>
        <color rgb="FF000000"/>
        <rFont val="Arial"/>
        <family val="2"/>
      </rPr>
      <t>, meaning 'acid-forming'</t>
    </r>
  </si>
  <si>
    <r>
      <t>15.999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</si>
  <si>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Fluorine</t>
  </si>
  <si>
    <r>
      <t>the Latin </t>
    </r>
    <r>
      <rPr>
        <i/>
        <sz val="11"/>
        <color rgb="FF000000"/>
        <rFont val="Arial"/>
        <family val="2"/>
      </rPr>
      <t>fluere</t>
    </r>
    <r>
      <rPr>
        <sz val="11"/>
        <color rgb="FF000000"/>
        <rFont val="Arial"/>
        <family val="2"/>
      </rPr>
      <t>, 'to flow'</t>
    </r>
  </si>
  <si>
    <t>18.9984032(5)</t>
  </si>
  <si>
    <t>Neon</t>
  </si>
  <si>
    <r>
      <t>the Greek </t>
    </r>
    <r>
      <rPr>
        <i/>
        <sz val="11"/>
        <color rgb="FF000000"/>
        <rFont val="Arial"/>
        <family val="2"/>
      </rPr>
      <t>neos</t>
    </r>
    <r>
      <rPr>
        <sz val="11"/>
        <color rgb="FF000000"/>
        <rFont val="Arial"/>
        <family val="2"/>
      </rPr>
      <t>, meaning 'new'</t>
    </r>
  </si>
  <si>
    <r>
      <t>20.1797(6)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</si>
  <si>
    <t>Sodium</t>
  </si>
  <si>
    <r>
      <t>the </t>
    </r>
    <r>
      <rPr>
        <sz val="11"/>
        <color rgb="FF0B0080"/>
        <rFont val="Arial"/>
        <family val="2"/>
      </rPr>
      <t>English</t>
    </r>
    <r>
      <rPr>
        <sz val="11"/>
        <color rgb="FF000000"/>
        <rFont val="Arial"/>
        <family val="2"/>
      </rPr>
      <t> word </t>
    </r>
    <r>
      <rPr>
        <i/>
        <sz val="11"/>
        <color rgb="FF000000"/>
        <rFont val="Arial"/>
        <family val="2"/>
      </rPr>
      <t>soda</t>
    </r>
    <r>
      <rPr>
        <sz val="11"/>
        <color rgb="FF000000"/>
        <rFont val="Arial"/>
        <family val="2"/>
      </rPr>
      <t>(</t>
    </r>
    <r>
      <rPr>
        <i/>
        <sz val="11"/>
        <color rgb="FF000000"/>
        <rFont val="Arial"/>
        <family val="2"/>
      </rPr>
      <t>natrium</t>
    </r>
    <r>
      <rPr>
        <sz val="11"/>
        <color rgb="FF000000"/>
        <rFont val="Arial"/>
        <family val="2"/>
      </rPr>
      <t> in Latin)</t>
    </r>
    <r>
      <rPr>
        <vertAlign val="superscript"/>
        <sz val="8"/>
        <color rgb="FF0B0080"/>
        <rFont val="Arial"/>
        <family val="2"/>
      </rPr>
      <t>[3]</t>
    </r>
  </si>
  <si>
    <t>22.98976928(2)</t>
  </si>
  <si>
    <t>Magnesium</t>
  </si>
  <si>
    <r>
      <t>Magnesia</t>
    </r>
    <r>
      <rPr>
        <sz val="11"/>
        <color rgb="FF000000"/>
        <rFont val="Arial"/>
        <family val="2"/>
      </rPr>
      <t>, a district of Eastern </t>
    </r>
    <r>
      <rPr>
        <sz val="11"/>
        <color rgb="FF0B0080"/>
        <rFont val="Arial"/>
        <family val="2"/>
      </rPr>
      <t>Thessaly</t>
    </r>
    <r>
      <rPr>
        <sz val="11"/>
        <color rgb="FF000000"/>
        <rFont val="Arial"/>
        <family val="2"/>
      </rPr>
      <t> in</t>
    </r>
    <r>
      <rPr>
        <sz val="11"/>
        <color rgb="FF0B0080"/>
        <rFont val="Arial"/>
        <family val="2"/>
      </rPr>
      <t>Greece</t>
    </r>
  </si>
  <si>
    <t>Aluminium</t>
  </si>
  <si>
    <t>from alumina, a compound (originallyaluminum)</t>
  </si>
  <si>
    <t>26.9815386(8)</t>
  </si>
  <si>
    <t>933.47[4]</t>
  </si>
  <si>
    <t>Silicon</t>
  </si>
  <si>
    <r>
      <t>from the Latin </t>
    </r>
    <r>
      <rPr>
        <i/>
        <sz val="11"/>
        <color rgb="FF000000"/>
        <rFont val="Arial"/>
        <family val="2"/>
      </rPr>
      <t>silex</t>
    </r>
    <r>
      <rPr>
        <sz val="11"/>
        <color rgb="FF000000"/>
        <rFont val="Arial"/>
        <family val="2"/>
      </rPr>
      <t>, 'flint' (originally </t>
    </r>
    <r>
      <rPr>
        <i/>
        <sz val="11"/>
        <color rgb="FF000000"/>
        <rFont val="Arial"/>
        <family val="2"/>
      </rPr>
      <t>silicium</t>
    </r>
    <r>
      <rPr>
        <sz val="11"/>
        <color rgb="FF000000"/>
        <rFont val="Arial"/>
        <family val="2"/>
      </rPr>
      <t>)</t>
    </r>
  </si>
  <si>
    <r>
      <t>28.085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</si>
  <si>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Phosphorus</t>
  </si>
  <si>
    <r>
      <t>the Greek</t>
    </r>
    <r>
      <rPr>
        <i/>
        <sz val="11"/>
        <color rgb="FF000000"/>
        <rFont val="Arial"/>
        <family val="2"/>
      </rPr>
      <t>phoosphoros</t>
    </r>
    <r>
      <rPr>
        <sz val="11"/>
        <color rgb="FF000000"/>
        <rFont val="Arial"/>
        <family val="2"/>
      </rPr>
      <t>, 'carrying light'</t>
    </r>
  </si>
  <si>
    <t>30.973762(2)</t>
  </si>
  <si>
    <t>Sulfur</t>
  </si>
  <si>
    <r>
      <t>Latin </t>
    </r>
    <r>
      <rPr>
        <i/>
        <sz val="11"/>
        <color rgb="FF000000"/>
        <rFont val="Arial"/>
        <family val="2"/>
      </rPr>
      <t>sulphur</t>
    </r>
    <r>
      <rPr>
        <sz val="11"/>
        <color rgb="FF000000"/>
        <rFont val="Arial"/>
        <family val="2"/>
      </rPr>
      <t>, 'sulfur'</t>
    </r>
  </si>
  <si>
    <r>
      <t>32.06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</si>
  <si>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Chlorine</t>
  </si>
  <si>
    <r>
      <t>the Greek </t>
    </r>
    <r>
      <rPr>
        <i/>
        <sz val="11"/>
        <color rgb="FF000000"/>
        <rFont val="Arial"/>
        <family val="2"/>
      </rPr>
      <t>chloros</t>
    </r>
    <r>
      <rPr>
        <sz val="11"/>
        <color rgb="FF000000"/>
        <rFont val="Arial"/>
        <family val="2"/>
      </rPr>
      <t>, 'greenish yellow'</t>
    </r>
  </si>
  <si>
    <r>
      <t>35.45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9</t>
    </r>
  </si>
  <si>
    <t>Argon</t>
  </si>
  <si>
    <r>
      <t>the Greek </t>
    </r>
    <r>
      <rPr>
        <i/>
        <sz val="11"/>
        <color rgb="FF000000"/>
        <rFont val="Arial"/>
        <family val="2"/>
      </rPr>
      <t>argos</t>
    </r>
    <r>
      <rPr>
        <sz val="11"/>
        <color rgb="FF000000"/>
        <rFont val="Arial"/>
        <family val="2"/>
      </rPr>
      <t>, 'idle'</t>
    </r>
  </si>
  <si>
    <r>
      <t>39.948(1)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</si>
  <si>
    <t>Potassium</t>
  </si>
  <si>
    <r>
      <t>New Latin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potassa</t>
    </r>
    <r>
      <rPr>
        <sz val="11"/>
        <color rgb="FF000000"/>
        <rFont val="Arial"/>
        <family val="2"/>
      </rPr>
      <t>, 'potash' (</t>
    </r>
    <r>
      <rPr>
        <i/>
        <sz val="11"/>
        <color rgb="FF000000"/>
        <rFont val="Arial"/>
        <family val="2"/>
      </rPr>
      <t>kalium</t>
    </r>
    <r>
      <rPr>
        <sz val="11"/>
        <color rgb="FF000000"/>
        <rFont val="Arial"/>
        <family val="2"/>
      </rPr>
      <t> in Latin)</t>
    </r>
    <r>
      <rPr>
        <vertAlign val="superscript"/>
        <sz val="8"/>
        <color rgb="FF0B0080"/>
        <rFont val="Arial"/>
        <family val="2"/>
      </rPr>
      <t>[3]</t>
    </r>
  </si>
  <si>
    <t>39.0983(1)</t>
  </si>
  <si>
    <t>Calcium</t>
  </si>
  <si>
    <r>
      <t>the Latin </t>
    </r>
    <r>
      <rPr>
        <i/>
        <sz val="11"/>
        <color rgb="FF000000"/>
        <rFont val="Arial"/>
        <family val="2"/>
      </rPr>
      <t>calx</t>
    </r>
    <r>
      <rPr>
        <sz val="11"/>
        <color rgb="FF000000"/>
        <rFont val="Arial"/>
        <family val="2"/>
      </rPr>
      <t>, 'lime'</t>
    </r>
  </si>
  <si>
    <t>40.078(4)2</t>
  </si>
  <si>
    <t>Scandium</t>
  </si>
  <si>
    <t>Scandia, the Latin name for Scandinavia</t>
  </si>
  <si>
    <t>44.955912(6)</t>
  </si>
  <si>
    <t>Titanium</t>
  </si>
  <si>
    <t>Titans, the sons of the Earth goddess of Greek mythology</t>
  </si>
  <si>
    <t>47.867(1)</t>
  </si>
  <si>
    <t>Vanadium</t>
  </si>
  <si>
    <r>
      <t>Vanadis</t>
    </r>
    <r>
      <rPr>
        <sz val="11"/>
        <color rgb="FF000000"/>
        <rFont val="Arial"/>
        <family val="2"/>
      </rPr>
      <t>, an old </t>
    </r>
    <r>
      <rPr>
        <sz val="11"/>
        <color rgb="FF0B0080"/>
        <rFont val="Arial"/>
        <family val="2"/>
      </rPr>
      <t>Norse</t>
    </r>
    <r>
      <rPr>
        <sz val="11"/>
        <color rgb="FF000000"/>
        <rFont val="Arial"/>
        <family val="2"/>
      </rPr>
      <t>name for the Scandinavian goddess</t>
    </r>
    <r>
      <rPr>
        <sz val="11"/>
        <color rgb="FF0B0080"/>
        <rFont val="Arial"/>
        <family val="2"/>
      </rPr>
      <t>Freyja</t>
    </r>
  </si>
  <si>
    <t>50.9415(1)</t>
  </si>
  <si>
    <t>Chromium</t>
  </si>
  <si>
    <r>
      <t>the Greek </t>
    </r>
    <r>
      <rPr>
        <i/>
        <sz val="11"/>
        <color rgb="FF000000"/>
        <rFont val="Arial"/>
        <family val="2"/>
      </rPr>
      <t>chroma</t>
    </r>
    <r>
      <rPr>
        <sz val="11"/>
        <color rgb="FF000000"/>
        <rFont val="Arial"/>
        <family val="2"/>
      </rPr>
      <t>, 'color'</t>
    </r>
  </si>
  <si>
    <t>51.9961(6)</t>
  </si>
  <si>
    <t>Manganese</t>
  </si>
  <si>
    <r>
      <t>corrupted from</t>
    </r>
    <r>
      <rPr>
        <i/>
        <sz val="11"/>
        <color rgb="FF000000"/>
        <rFont val="Arial"/>
        <family val="2"/>
      </rPr>
      <t>magnesia negra</t>
    </r>
    <r>
      <rPr>
        <sz val="11"/>
        <color rgb="FF000000"/>
        <rFont val="Arial"/>
        <family val="2"/>
      </rPr>
      <t>, see Magnesium</t>
    </r>
  </si>
  <si>
    <t>54.938045(5)</t>
  </si>
  <si>
    <t>Iron</t>
  </si>
  <si>
    <r>
      <t>English word (</t>
    </r>
    <r>
      <rPr>
        <i/>
        <sz val="11"/>
        <color rgb="FF000000"/>
        <rFont val="Arial"/>
        <family val="2"/>
      </rPr>
      <t>ferrum</t>
    </r>
    <r>
      <rPr>
        <sz val="11"/>
        <color rgb="FF000000"/>
        <rFont val="Arial"/>
        <family val="2"/>
      </rPr>
      <t> in Latin)</t>
    </r>
  </si>
  <si>
    <t>55.845(2)</t>
  </si>
  <si>
    <t>Cobalt</t>
  </si>
  <si>
    <t>the German wordKobold, 'goblin'</t>
  </si>
  <si>
    <t>58.933195(5)</t>
  </si>
  <si>
    <t>Nickel</t>
  </si>
  <si>
    <r>
      <t>from </t>
    </r>
    <r>
      <rPr>
        <sz val="11"/>
        <color rgb="FF0B0080"/>
        <rFont val="Arial"/>
        <family val="2"/>
      </rPr>
      <t>Swedish</t>
    </r>
    <r>
      <rPr>
        <i/>
        <sz val="11"/>
        <color rgb="FF000000"/>
        <rFont val="Arial"/>
        <family val="2"/>
      </rPr>
      <t>kopparnickel</t>
    </r>
    <r>
      <rPr>
        <sz val="11"/>
        <color rgb="FF000000"/>
        <rFont val="Arial"/>
        <family val="2"/>
      </rPr>
      <t>, containing the </t>
    </r>
    <r>
      <rPr>
        <sz val="11"/>
        <color rgb="FF0B0080"/>
        <rFont val="Arial"/>
        <family val="2"/>
      </rPr>
      <t>German</t>
    </r>
    <r>
      <rPr>
        <sz val="11"/>
        <color rgb="FF000000"/>
        <rFont val="Arial"/>
        <family val="2"/>
      </rPr>
      <t>word </t>
    </r>
    <r>
      <rPr>
        <i/>
        <sz val="11"/>
        <color rgb="FF000000"/>
        <rFont val="Arial"/>
        <family val="2"/>
      </rPr>
      <t>Nickel</t>
    </r>
    <r>
      <rPr>
        <sz val="11"/>
        <color rgb="FF000000"/>
        <rFont val="Arial"/>
        <family val="2"/>
      </rPr>
      <t>, 'goblin'</t>
    </r>
  </si>
  <si>
    <t>58.6934(4)</t>
  </si>
  <si>
    <t>Copper</t>
  </si>
  <si>
    <r>
      <t>English word (Latin</t>
    </r>
    <r>
      <rPr>
        <i/>
        <sz val="11"/>
        <color rgb="FF000000"/>
        <rFont val="Arial"/>
        <family val="2"/>
      </rPr>
      <t>cuprum</t>
    </r>
    <r>
      <rPr>
        <sz val="11"/>
        <color rgb="FF000000"/>
        <rFont val="Arial"/>
        <family val="2"/>
      </rPr>
      <t>)</t>
    </r>
  </si>
  <si>
    <t>63.546(3)4</t>
  </si>
  <si>
    <t>1357.77[4]</t>
  </si>
  <si>
    <t>Zinc</t>
  </si>
  <si>
    <r>
      <t>the German </t>
    </r>
    <r>
      <rPr>
        <i/>
        <sz val="11"/>
        <color rgb="FF000000"/>
        <rFont val="Arial"/>
        <family val="2"/>
      </rPr>
      <t>Zink</t>
    </r>
  </si>
  <si>
    <t>65.38(2)</t>
  </si>
  <si>
    <t>Gallium</t>
  </si>
  <si>
    <t>Gallia, the Latin name for France</t>
  </si>
  <si>
    <t>69.723(1)</t>
  </si>
  <si>
    <t>Germanium</t>
  </si>
  <si>
    <t>Germania, the Latin name for Germany</t>
  </si>
  <si>
    <t>72.630(8)</t>
  </si>
  <si>
    <t>Arsenic</t>
  </si>
  <si>
    <r>
      <t>English word (Latin</t>
    </r>
    <r>
      <rPr>
        <i/>
        <sz val="11"/>
        <color rgb="FF000000"/>
        <rFont val="Arial"/>
        <family val="2"/>
      </rPr>
      <t>arsenicum</t>
    </r>
    <r>
      <rPr>
        <sz val="11"/>
        <color rgb="FF000000"/>
        <rFont val="Arial"/>
        <family val="2"/>
      </rPr>
      <t>)</t>
    </r>
  </si>
  <si>
    <t>74.92160(2)</t>
  </si>
  <si>
    <t>1090 7</t>
  </si>
  <si>
    <t>Selenium</t>
  </si>
  <si>
    <r>
      <t>the Greek </t>
    </r>
    <r>
      <rPr>
        <i/>
        <sz val="11"/>
        <color rgb="FF000000"/>
        <rFont val="Arial"/>
        <family val="2"/>
      </rPr>
      <t>selene</t>
    </r>
    <r>
      <rPr>
        <sz val="11"/>
        <color rgb="FF000000"/>
        <rFont val="Arial"/>
        <family val="2"/>
      </rPr>
      <t>, 'moon'</t>
    </r>
  </si>
  <si>
    <t>78.96(3)4</t>
  </si>
  <si>
    <t>Bromine</t>
  </si>
  <si>
    <r>
      <t>the Greek </t>
    </r>
    <r>
      <rPr>
        <i/>
        <sz val="11"/>
        <color rgb="FF000000"/>
        <rFont val="Arial"/>
        <family val="2"/>
      </rPr>
      <t>bromos</t>
    </r>
    <r>
      <rPr>
        <sz val="11"/>
        <color rgb="FF000000"/>
        <rFont val="Arial"/>
        <family val="2"/>
      </rPr>
      <t>, 'stench'</t>
    </r>
  </si>
  <si>
    <t>Krypton</t>
  </si>
  <si>
    <r>
      <t>the Greek </t>
    </r>
    <r>
      <rPr>
        <i/>
        <sz val="11"/>
        <color rgb="FF000000"/>
        <rFont val="Arial"/>
        <family val="2"/>
      </rPr>
      <t>kryptos</t>
    </r>
    <r>
      <rPr>
        <sz val="11"/>
        <color rgb="FF000000"/>
        <rFont val="Arial"/>
        <family val="2"/>
      </rPr>
      <t>, 'hidden'</t>
    </r>
  </si>
  <si>
    <r>
      <t>83.798(2)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</si>
  <si>
    <r>
      <t>1×10</t>
    </r>
    <r>
      <rPr>
        <vertAlign val="superscript"/>
        <sz val="8"/>
        <color rgb="FF000000"/>
        <rFont val="Arial"/>
        <family val="2"/>
      </rPr>
      <t>−4</t>
    </r>
  </si>
  <si>
    <t>Rubidium</t>
  </si>
  <si>
    <r>
      <t>the Latin </t>
    </r>
    <r>
      <rPr>
        <i/>
        <sz val="11"/>
        <color rgb="FF000000"/>
        <rFont val="Arial"/>
        <family val="2"/>
      </rPr>
      <t>rubidus</t>
    </r>
    <r>
      <rPr>
        <sz val="11"/>
        <color rgb="FF000000"/>
        <rFont val="Arial"/>
        <family val="2"/>
      </rPr>
      <t>, 'deep red'</t>
    </r>
  </si>
  <si>
    <t>85.4678(3)2</t>
  </si>
  <si>
    <t>Strontium</t>
  </si>
  <si>
    <r>
      <t>Strontian</t>
    </r>
    <r>
      <rPr>
        <sz val="11"/>
        <color rgb="FF000000"/>
        <rFont val="Arial"/>
        <family val="2"/>
      </rPr>
      <t>, a small town in </t>
    </r>
    <r>
      <rPr>
        <sz val="11"/>
        <color rgb="FF0B0080"/>
        <rFont val="Arial"/>
        <family val="2"/>
      </rPr>
      <t>Scotland</t>
    </r>
  </si>
  <si>
    <r>
      <t>87.62(1)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</si>
  <si>
    <t>Yttrium</t>
  </si>
  <si>
    <r>
      <t>Ytterby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Sweden</t>
    </r>
  </si>
  <si>
    <t>88.90585(2)</t>
  </si>
  <si>
    <t>Zirconium</t>
  </si>
  <si>
    <t>German Zirkoon, 'jargoon'</t>
  </si>
  <si>
    <t>91.224(2)2</t>
  </si>
  <si>
    <t>Niobium</t>
  </si>
  <si>
    <r>
      <t>Niobe</t>
    </r>
    <r>
      <rPr>
        <sz val="11"/>
        <color rgb="FF000000"/>
        <rFont val="Arial"/>
        <family val="2"/>
      </rPr>
      <t>, daughter of king</t>
    </r>
    <r>
      <rPr>
        <sz val="11"/>
        <color rgb="FF0B0080"/>
        <rFont val="Arial"/>
        <family val="2"/>
      </rPr>
      <t>Tantalus</t>
    </r>
    <r>
      <rPr>
        <sz val="11"/>
        <color rgb="FF000000"/>
        <rFont val="Arial"/>
        <family val="2"/>
      </rPr>
      <t> from Greek mythology</t>
    </r>
  </si>
  <si>
    <t>92.90638(2)</t>
  </si>
  <si>
    <t>Molybdenum</t>
  </si>
  <si>
    <r>
      <t>the Greek </t>
    </r>
    <r>
      <rPr>
        <i/>
        <sz val="11"/>
        <color rgb="FF000000"/>
        <rFont val="Arial"/>
        <family val="2"/>
      </rPr>
      <t>molybdos</t>
    </r>
    <r>
      <rPr>
        <sz val="11"/>
        <color rgb="FF000000"/>
        <rFont val="Arial"/>
        <family val="2"/>
      </rPr>
      <t>meaning 'lead'</t>
    </r>
  </si>
  <si>
    <t>95.96(2)2</t>
  </si>
  <si>
    <t>Technetium</t>
  </si>
  <si>
    <r>
      <t>the Greek </t>
    </r>
    <r>
      <rPr>
        <i/>
        <sz val="11"/>
        <color rgb="FF000000"/>
        <rFont val="Arial"/>
        <family val="2"/>
      </rPr>
      <t>tekhnètos</t>
    </r>
    <r>
      <rPr>
        <sz val="11"/>
        <color rgb="FF000000"/>
        <rFont val="Arial"/>
        <family val="2"/>
      </rPr>
      <t>meaning 'artificial'</t>
    </r>
  </si>
  <si>
    <t>[98]1</t>
  </si>
  <si>
    <r>
      <t>~ 3×10</t>
    </r>
    <r>
      <rPr>
        <vertAlign val="superscript"/>
        <sz val="8"/>
        <color rgb="FF000000"/>
        <rFont val="Arial"/>
        <family val="2"/>
      </rPr>
      <t>−9</t>
    </r>
  </si>
  <si>
    <t>Ruthenium</t>
  </si>
  <si>
    <r>
      <t>Ruthenia</t>
    </r>
    <r>
      <rPr>
        <sz val="11"/>
        <color rgb="FF000000"/>
        <rFont val="Arial"/>
        <family val="2"/>
      </rPr>
      <t>, the </t>
    </r>
    <r>
      <rPr>
        <sz val="11"/>
        <color rgb="FF0B0080"/>
        <rFont val="Arial"/>
        <family val="2"/>
      </rPr>
      <t>New Latin</t>
    </r>
    <r>
      <rPr>
        <sz val="11"/>
        <color rgb="FF000000"/>
        <rFont val="Arial"/>
        <family val="2"/>
      </rPr>
      <t>name for </t>
    </r>
    <r>
      <rPr>
        <sz val="11"/>
        <color rgb="FF0B0080"/>
        <rFont val="Arial"/>
        <family val="2"/>
      </rPr>
      <t>Russia</t>
    </r>
  </si>
  <si>
    <t>101.07(2)2</t>
  </si>
  <si>
    <t>Rhodium</t>
  </si>
  <si>
    <r>
      <t>the Greek </t>
    </r>
    <r>
      <rPr>
        <i/>
        <sz val="11"/>
        <color rgb="FF000000"/>
        <rFont val="Arial"/>
        <family val="2"/>
      </rPr>
      <t>rhodos</t>
    </r>
    <r>
      <rPr>
        <sz val="11"/>
        <color rgb="FF000000"/>
        <rFont val="Arial"/>
        <family val="2"/>
      </rPr>
      <t>, meaning 'rose coloured'</t>
    </r>
  </si>
  <si>
    <t>102.90550(2)</t>
  </si>
  <si>
    <t>Palladium</t>
  </si>
  <si>
    <t>the then recently discovered asteroidPallas, considered a planet at the time</t>
  </si>
  <si>
    <t>106.42(1)2</t>
  </si>
  <si>
    <t>Silver</t>
  </si>
  <si>
    <t>English word (argentumin Latin)[3]</t>
  </si>
  <si>
    <t>107.8682(2)2</t>
  </si>
  <si>
    <t>1234.93[4]</t>
  </si>
  <si>
    <t>Cadmium</t>
  </si>
  <si>
    <r>
      <t>the </t>
    </r>
    <r>
      <rPr>
        <sz val="11"/>
        <color rgb="FF0B0080"/>
        <rFont val="Arial"/>
        <family val="2"/>
      </rPr>
      <t>New Latin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cadmia</t>
    </r>
    <r>
      <rPr>
        <sz val="11"/>
        <color rgb="FF000000"/>
        <rFont val="Arial"/>
        <family val="2"/>
      </rPr>
      <t>, from King </t>
    </r>
    <r>
      <rPr>
        <sz val="11"/>
        <color rgb="FF0B0080"/>
        <rFont val="Arial"/>
        <family val="2"/>
      </rPr>
      <t>Kadmos</t>
    </r>
  </si>
  <si>
    <t>112.411(8)2</t>
  </si>
  <si>
    <t>Indium</t>
  </si>
  <si>
    <t>indigo</t>
  </si>
  <si>
    <t>114.818(1)</t>
  </si>
  <si>
    <t>Tin</t>
  </si>
  <si>
    <r>
      <t>English word (</t>
    </r>
    <r>
      <rPr>
        <i/>
        <sz val="11"/>
        <color rgb="FF000000"/>
        <rFont val="Arial"/>
        <family val="2"/>
      </rPr>
      <t>stannum</t>
    </r>
    <r>
      <rPr>
        <sz val="11"/>
        <color rgb="FF000000"/>
        <rFont val="Arial"/>
        <family val="2"/>
      </rPr>
      <t>in Latin)</t>
    </r>
  </si>
  <si>
    <t>118.710(7)2</t>
  </si>
  <si>
    <t>Antimony</t>
  </si>
  <si>
    <r>
      <t>composed from the Greek </t>
    </r>
    <r>
      <rPr>
        <i/>
        <sz val="11"/>
        <color rgb="FF000000"/>
        <rFont val="Arial"/>
        <family val="2"/>
      </rPr>
      <t>anti</t>
    </r>
    <r>
      <rPr>
        <sz val="11"/>
        <color rgb="FF000000"/>
        <rFont val="Arial"/>
        <family val="2"/>
      </rPr>
      <t>, 'against', and </t>
    </r>
    <r>
      <rPr>
        <i/>
        <sz val="11"/>
        <color rgb="FF000000"/>
        <rFont val="Arial"/>
        <family val="2"/>
      </rPr>
      <t>monos</t>
    </r>
    <r>
      <rPr>
        <sz val="11"/>
        <color rgb="FF000000"/>
        <rFont val="Arial"/>
        <family val="2"/>
      </rPr>
      <t>, 'alone' (</t>
    </r>
    <r>
      <rPr>
        <i/>
        <sz val="11"/>
        <color rgb="FF000000"/>
        <rFont val="Arial"/>
        <family val="2"/>
      </rPr>
      <t>stibium</t>
    </r>
    <r>
      <rPr>
        <sz val="11"/>
        <color rgb="FF000000"/>
        <rFont val="Arial"/>
        <family val="2"/>
      </rPr>
      <t> in Latin)</t>
    </r>
  </si>
  <si>
    <t>121.760(1)2</t>
  </si>
  <si>
    <t>Tellurium</t>
  </si>
  <si>
    <r>
      <t>Latin </t>
    </r>
    <r>
      <rPr>
        <i/>
        <sz val="11"/>
        <color rgb="FF000000"/>
        <rFont val="Arial"/>
        <family val="2"/>
      </rPr>
      <t>tellus</t>
    </r>
    <r>
      <rPr>
        <sz val="11"/>
        <color rgb="FF000000"/>
        <rFont val="Arial"/>
        <family val="2"/>
      </rPr>
      <t>, 'earth'</t>
    </r>
  </si>
  <si>
    <t>127.60(3)2</t>
  </si>
  <si>
    <t>Iodine</t>
  </si>
  <si>
    <r>
      <t>French </t>
    </r>
    <r>
      <rPr>
        <i/>
        <sz val="11"/>
        <color rgb="FF000000"/>
        <rFont val="Arial"/>
        <family val="2"/>
      </rPr>
      <t>iode</t>
    </r>
    <r>
      <rPr>
        <sz val="11"/>
        <color rgb="FF000000"/>
        <rFont val="Arial"/>
        <family val="2"/>
      </rPr>
      <t> (after the Greek </t>
    </r>
    <r>
      <rPr>
        <i/>
        <sz val="11"/>
        <color rgb="FF000000"/>
        <rFont val="Arial"/>
        <family val="2"/>
      </rPr>
      <t>ioeides</t>
    </r>
    <r>
      <rPr>
        <sz val="11"/>
        <color rgb="FF000000"/>
        <rFont val="Arial"/>
        <family val="2"/>
      </rPr>
      <t>, 'violet')</t>
    </r>
  </si>
  <si>
    <t>126.90447(3)</t>
  </si>
  <si>
    <t>Xenon</t>
  </si>
  <si>
    <r>
      <t>the Greek </t>
    </r>
    <r>
      <rPr>
        <i/>
        <sz val="11"/>
        <color rgb="FF000000"/>
        <rFont val="Arial"/>
        <family val="2"/>
      </rPr>
      <t>xenos</t>
    </r>
    <r>
      <rPr>
        <sz val="11"/>
        <color rgb="FF000000"/>
        <rFont val="Arial"/>
        <family val="2"/>
      </rPr>
      <t>, 'strange'</t>
    </r>
  </si>
  <si>
    <r>
      <t>131.293(6)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3</t>
    </r>
  </si>
  <si>
    <r>
      <t>3×10</t>
    </r>
    <r>
      <rPr>
        <vertAlign val="superscript"/>
        <sz val="8"/>
        <color rgb="FF000000"/>
        <rFont val="Arial"/>
        <family val="2"/>
      </rPr>
      <t>−5</t>
    </r>
  </si>
  <si>
    <t>Caesium</t>
  </si>
  <si>
    <r>
      <t>the Latin </t>
    </r>
    <r>
      <rPr>
        <i/>
        <sz val="11"/>
        <color rgb="FF000000"/>
        <rFont val="Arial"/>
        <family val="2"/>
      </rPr>
      <t>caesius</t>
    </r>
    <r>
      <rPr>
        <sz val="11"/>
        <color rgb="FF000000"/>
        <rFont val="Arial"/>
        <family val="2"/>
      </rPr>
      <t>, 'sky blue'</t>
    </r>
  </si>
  <si>
    <t>132.9054519(2)</t>
  </si>
  <si>
    <t>Barium</t>
  </si>
  <si>
    <r>
      <t>the Greek </t>
    </r>
    <r>
      <rPr>
        <i/>
        <sz val="11"/>
        <color rgb="FF000000"/>
        <rFont val="Arial"/>
        <family val="2"/>
      </rPr>
      <t>barys</t>
    </r>
    <r>
      <rPr>
        <sz val="11"/>
        <color rgb="FF000000"/>
        <rFont val="Arial"/>
        <family val="2"/>
      </rPr>
      <t>, 'heavy'</t>
    </r>
  </si>
  <si>
    <t>137.327(7)</t>
  </si>
  <si>
    <t>Lanthanum</t>
  </si>
  <si>
    <r>
      <t>the Greek </t>
    </r>
    <r>
      <rPr>
        <i/>
        <sz val="11"/>
        <color rgb="FF000000"/>
        <rFont val="Arial"/>
        <family val="2"/>
      </rPr>
      <t>lanthanein</t>
    </r>
    <r>
      <rPr>
        <sz val="11"/>
        <color rgb="FF000000"/>
        <rFont val="Arial"/>
        <family val="2"/>
      </rPr>
      <t>, 'to lie hidden'</t>
    </r>
  </si>
  <si>
    <t>138.90547(7)2</t>
  </si>
  <si>
    <t>Cerium</t>
  </si>
  <si>
    <t>the then recently discovered asteroidCeres, considered a planet at the time</t>
  </si>
  <si>
    <t>140.116(1)2</t>
  </si>
  <si>
    <t>Praseodymium</t>
  </si>
  <si>
    <r>
      <t>the Greek </t>
    </r>
    <r>
      <rPr>
        <i/>
        <sz val="11"/>
        <color rgb="FF000000"/>
        <rFont val="Arial"/>
        <family val="2"/>
      </rPr>
      <t>praseios didymos</t>
    </r>
    <r>
      <rPr>
        <sz val="11"/>
        <color rgb="FF000000"/>
        <rFont val="Arial"/>
        <family val="2"/>
      </rPr>
      <t> meaning 'green twin'</t>
    </r>
  </si>
  <si>
    <t>140.90765(2)</t>
  </si>
  <si>
    <t>Neodymium</t>
  </si>
  <si>
    <r>
      <t>the Greek </t>
    </r>
    <r>
      <rPr>
        <i/>
        <sz val="11"/>
        <color rgb="FF000000"/>
        <rFont val="Arial"/>
        <family val="2"/>
      </rPr>
      <t>neos didymos</t>
    </r>
    <r>
      <rPr>
        <sz val="11"/>
        <color rgb="FF000000"/>
        <rFont val="Arial"/>
        <family val="2"/>
      </rPr>
      <t> meaning 'new twin'</t>
    </r>
  </si>
  <si>
    <t>144.242(3)2</t>
  </si>
  <si>
    <t>Promethium</t>
  </si>
  <si>
    <t>Prometheus of Greek mythology who stole fire from the Gods and gave it to humans</t>
  </si>
  <si>
    <t>[145]1</t>
  </si>
  <si>
    <r>
      <t>2×10</t>
    </r>
    <r>
      <rPr>
        <vertAlign val="superscript"/>
        <sz val="8"/>
        <color rgb="FF000000"/>
        <rFont val="Arial"/>
        <family val="2"/>
      </rPr>
      <t>−19</t>
    </r>
  </si>
  <si>
    <t>Samarium</t>
  </si>
  <si>
    <t>Samarskite, the name of the mineral from which it was first isolated</t>
  </si>
  <si>
    <t>150.36(2)2</t>
  </si>
  <si>
    <t>Europium</t>
  </si>
  <si>
    <t>Europe</t>
  </si>
  <si>
    <t>151.964(1)2</t>
  </si>
  <si>
    <t>Gadolinium</t>
  </si>
  <si>
    <t>Johan Gadolin, chemist, physicist and mineralogist</t>
  </si>
  <si>
    <t>157.25(3)2</t>
  </si>
  <si>
    <t>Terbium</t>
  </si>
  <si>
    <t>Ytterby, Sweden</t>
  </si>
  <si>
    <t>158.92535(2)</t>
  </si>
  <si>
    <t>Dysprosium</t>
  </si>
  <si>
    <r>
      <t>the Greek </t>
    </r>
    <r>
      <rPr>
        <i/>
        <sz val="11"/>
        <color rgb="FF000000"/>
        <rFont val="Arial"/>
        <family val="2"/>
      </rPr>
      <t>dysprositos</t>
    </r>
    <r>
      <rPr>
        <sz val="11"/>
        <color rgb="FF000000"/>
        <rFont val="Arial"/>
        <family val="2"/>
      </rPr>
      <t>, 'hard to get'</t>
    </r>
  </si>
  <si>
    <t>162.500(1)2</t>
  </si>
  <si>
    <t>Holmium</t>
  </si>
  <si>
    <r>
      <t>Holmia</t>
    </r>
    <r>
      <rPr>
        <sz val="11"/>
        <color rgb="FF000000"/>
        <rFont val="Arial"/>
        <family val="2"/>
      </rPr>
      <t>, the </t>
    </r>
    <r>
      <rPr>
        <sz val="11"/>
        <color rgb="FF0B0080"/>
        <rFont val="Arial"/>
        <family val="2"/>
      </rPr>
      <t>New Latin</t>
    </r>
    <r>
      <rPr>
        <sz val="11"/>
        <color rgb="FF000000"/>
        <rFont val="Arial"/>
        <family val="2"/>
      </rPr>
      <t>name for </t>
    </r>
    <r>
      <rPr>
        <sz val="11"/>
        <color rgb="FF0B0080"/>
        <rFont val="Arial"/>
        <family val="2"/>
      </rPr>
      <t>Stockholm</t>
    </r>
  </si>
  <si>
    <t>164.93032(2)</t>
  </si>
  <si>
    <t>Erbium</t>
  </si>
  <si>
    <t>167.259(3)2</t>
  </si>
  <si>
    <t>Thulium</t>
  </si>
  <si>
    <t>Thule, the ancient name for Scandinavia</t>
  </si>
  <si>
    <t>168.93421(2)</t>
  </si>
  <si>
    <t>Ytterbium</t>
  </si>
  <si>
    <t>173.054(5)2</t>
  </si>
  <si>
    <t>Lutetium</t>
  </si>
  <si>
    <t>Lutetia, the Latin name for Paris</t>
  </si>
  <si>
    <t>174.9668(1)2</t>
  </si>
  <si>
    <t>Hafnium</t>
  </si>
  <si>
    <t>Hafnia, the New Latin name for Copenhagen</t>
  </si>
  <si>
    <t>178.49(2)</t>
  </si>
  <si>
    <t>Tantalum</t>
  </si>
  <si>
    <t>King Tantalus, father of Niobe from Greek mythology</t>
  </si>
  <si>
    <t>180.94788(2)</t>
  </si>
  <si>
    <t>Tungsten</t>
  </si>
  <si>
    <t>the Swedish tung sten, 'heavy stone' (W iswolfram, the old name of the tungsten mineral wolframite)[3]</t>
  </si>
  <si>
    <t>183.84(1)</t>
  </si>
  <si>
    <t>Rhenium</t>
  </si>
  <si>
    <t>Rhenus, the Latin name for the river Rhine</t>
  </si>
  <si>
    <t>186.207(1)</t>
  </si>
  <si>
    <r>
      <t>7×10</t>
    </r>
    <r>
      <rPr>
        <vertAlign val="superscript"/>
        <sz val="8"/>
        <color rgb="FF000000"/>
        <rFont val="Arial"/>
        <family val="2"/>
      </rPr>
      <t>−4</t>
    </r>
  </si>
  <si>
    <t>Osmium</t>
  </si>
  <si>
    <r>
      <t>the Greek </t>
    </r>
    <r>
      <rPr>
        <i/>
        <sz val="11"/>
        <color rgb="FF000000"/>
        <rFont val="Arial"/>
        <family val="2"/>
      </rPr>
      <t>osmè</t>
    </r>
    <r>
      <rPr>
        <sz val="11"/>
        <color rgb="FF000000"/>
        <rFont val="Arial"/>
        <family val="2"/>
      </rPr>
      <t>, meaning 'smell'</t>
    </r>
  </si>
  <si>
    <t>190.23(3)2</t>
  </si>
  <si>
    <t>Iridium</t>
  </si>
  <si>
    <t>Iris, the Greek goddess of the rainbow</t>
  </si>
  <si>
    <t>192.217(3)</t>
  </si>
  <si>
    <t>Platinum</t>
  </si>
  <si>
    <t>the Spanish platina, meaning 'little silver'</t>
  </si>
  <si>
    <t>195.084(9)</t>
  </si>
  <si>
    <t>2041.4[4]</t>
  </si>
  <si>
    <t>Gold</t>
  </si>
  <si>
    <r>
      <t>English word (</t>
    </r>
    <r>
      <rPr>
        <i/>
        <sz val="11"/>
        <color rgb="FF000000"/>
        <rFont val="Arial"/>
        <family val="2"/>
      </rPr>
      <t>aurum</t>
    </r>
    <r>
      <rPr>
        <sz val="11"/>
        <color rgb="FF000000"/>
        <rFont val="Arial"/>
        <family val="2"/>
      </rPr>
      <t> in Latin)</t>
    </r>
  </si>
  <si>
    <t>196.966569(4)</t>
  </si>
  <si>
    <t>1337.33[4]</t>
  </si>
  <si>
    <t>Mercury</t>
  </si>
  <si>
    <r>
      <t>the </t>
    </r>
    <r>
      <rPr>
        <sz val="11"/>
        <color rgb="FF0B0080"/>
        <rFont val="Arial"/>
        <family val="2"/>
      </rPr>
      <t>New Latin</t>
    </r>
    <r>
      <rPr>
        <sz val="11"/>
        <color rgb="FF000000"/>
        <rFont val="Arial"/>
        <family val="2"/>
      </rPr>
      <t> name</t>
    </r>
    <r>
      <rPr>
        <i/>
        <sz val="11"/>
        <color rgb="FF000000"/>
        <rFont val="Arial"/>
        <family val="2"/>
      </rPr>
      <t>mercurius</t>
    </r>
    <r>
      <rPr>
        <sz val="11"/>
        <color rgb="FF000000"/>
        <rFont val="Arial"/>
        <family val="2"/>
      </rPr>
      <t>, named after the </t>
    </r>
    <r>
      <rPr>
        <sz val="11"/>
        <color rgb="FF0B0080"/>
        <rFont val="Arial"/>
        <family val="2"/>
      </rPr>
      <t>Roman god</t>
    </r>
    <r>
      <rPr>
        <sz val="11"/>
        <color rgb="FF000000"/>
        <rFont val="Arial"/>
        <family val="2"/>
      </rPr>
      <t> (Hg from former name</t>
    </r>
    <r>
      <rPr>
        <i/>
        <sz val="11"/>
        <color rgb="FF000000"/>
        <rFont val="Arial"/>
        <family val="2"/>
      </rPr>
      <t>hydrargyrum</t>
    </r>
    <r>
      <rPr>
        <sz val="11"/>
        <color rgb="FF000000"/>
        <rFont val="Arial"/>
        <family val="2"/>
      </rPr>
      <t>, from Greek </t>
    </r>
    <r>
      <rPr>
        <i/>
        <sz val="11"/>
        <color rgb="FF000000"/>
        <rFont val="Arial"/>
        <family val="2"/>
      </rPr>
      <t>hydr-</t>
    </r>
    <r>
      <rPr>
        <sz val="11"/>
        <color rgb="FF000000"/>
        <rFont val="Arial"/>
        <family val="2"/>
      </rPr>
      <t>, 'water', and </t>
    </r>
    <r>
      <rPr>
        <i/>
        <sz val="11"/>
        <color rgb="FF000000"/>
        <rFont val="Arial"/>
        <family val="2"/>
      </rPr>
      <t>argyros</t>
    </r>
    <r>
      <rPr>
        <sz val="11"/>
        <color rgb="FF000000"/>
        <rFont val="Arial"/>
        <family val="2"/>
      </rPr>
      <t>, 'silver')</t>
    </r>
  </si>
  <si>
    <t>200.592(3)</t>
  </si>
  <si>
    <t>Thallium</t>
  </si>
  <si>
    <r>
      <t>the Greek </t>
    </r>
    <r>
      <rPr>
        <i/>
        <sz val="11"/>
        <color rgb="FF000000"/>
        <rFont val="Arial"/>
        <family val="2"/>
      </rPr>
      <t>thallos</t>
    </r>
    <r>
      <rPr>
        <sz val="11"/>
        <color rgb="FF000000"/>
        <rFont val="Arial"/>
        <family val="2"/>
      </rPr>
      <t>, 'green twig'</t>
    </r>
  </si>
  <si>
    <t>Lead</t>
  </si>
  <si>
    <t>English word (plumbumin Latin)[3]</t>
  </si>
  <si>
    <r>
      <t>207.2(1)</t>
    </r>
    <r>
      <rPr>
        <vertAlign val="superscript"/>
        <sz val="8"/>
        <color rgb="FF0B008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4</t>
    </r>
  </si>
  <si>
    <t>Bismuth</t>
  </si>
  <si>
    <t>German word, now obsolete</t>
  </si>
  <si>
    <t>208.98040(1)1</t>
  </si>
  <si>
    <t>Polonium</t>
  </si>
  <si>
    <t>Polonia, the New Latin name for Poland</t>
  </si>
  <si>
    <t>[209]1</t>
  </si>
  <si>
    <r>
      <t>2×10</t>
    </r>
    <r>
      <rPr>
        <vertAlign val="superscript"/>
        <sz val="8"/>
        <color rgb="FF000000"/>
        <rFont val="Arial"/>
        <family val="2"/>
      </rPr>
      <t>−10</t>
    </r>
  </si>
  <si>
    <t>Astatine</t>
  </si>
  <si>
    <r>
      <t>the Greek </t>
    </r>
    <r>
      <rPr>
        <i/>
        <sz val="11"/>
        <color rgb="FF000000"/>
        <rFont val="Arial"/>
        <family val="2"/>
      </rPr>
      <t>astatos</t>
    </r>
    <r>
      <rPr>
        <sz val="11"/>
        <color rgb="FF000000"/>
        <rFont val="Arial"/>
        <family val="2"/>
      </rPr>
      <t>, 'unstable'</t>
    </r>
  </si>
  <si>
    <t>[210]1</t>
  </si>
  <si>
    <r>
      <t>3×10</t>
    </r>
    <r>
      <rPr>
        <vertAlign val="superscript"/>
        <sz val="8"/>
        <color rgb="FF000000"/>
        <rFont val="Arial"/>
        <family val="2"/>
      </rPr>
      <t>−20</t>
    </r>
  </si>
  <si>
    <t>Radon</t>
  </si>
  <si>
    <r>
      <t>From </t>
    </r>
    <r>
      <rPr>
        <i/>
        <sz val="11"/>
        <color rgb="FF000000"/>
        <rFont val="Arial"/>
        <family val="2"/>
      </rPr>
      <t>radium</t>
    </r>
    <r>
      <rPr>
        <sz val="11"/>
        <color rgb="FF000000"/>
        <rFont val="Arial"/>
        <family val="2"/>
      </rPr>
      <t>, as it was first detected as an emission from radium during radioactive decay</t>
    </r>
  </si>
  <si>
    <t>[222]1</t>
  </si>
  <si>
    <r>
      <t>4×10</t>
    </r>
    <r>
      <rPr>
        <vertAlign val="superscript"/>
        <sz val="8"/>
        <color rgb="FF000000"/>
        <rFont val="Arial"/>
        <family val="2"/>
      </rPr>
      <t>−13</t>
    </r>
  </si>
  <si>
    <t>Francium</t>
  </si>
  <si>
    <r>
      <t>Francia</t>
    </r>
    <r>
      <rPr>
        <sz val="11"/>
        <color rgb="FF000000"/>
        <rFont val="Arial"/>
        <family val="2"/>
      </rPr>
      <t>, the </t>
    </r>
    <r>
      <rPr>
        <sz val="11"/>
        <color rgb="FF0B0080"/>
        <rFont val="Arial"/>
        <family val="2"/>
      </rPr>
      <t>New Latin</t>
    </r>
    <r>
      <rPr>
        <sz val="11"/>
        <color rgb="FF000000"/>
        <rFont val="Arial"/>
        <family val="2"/>
      </rPr>
      <t>name for </t>
    </r>
    <r>
      <rPr>
        <sz val="11"/>
        <color rgb="FF0B0080"/>
        <rFont val="Arial"/>
        <family val="2"/>
      </rPr>
      <t>France</t>
    </r>
  </si>
  <si>
    <t>[223]1</t>
  </si>
  <si>
    <r>
      <t>~ 1×10</t>
    </r>
    <r>
      <rPr>
        <vertAlign val="superscript"/>
        <sz val="8"/>
        <color rgb="FF000000"/>
        <rFont val="Arial"/>
        <family val="2"/>
      </rPr>
      <t>−18</t>
    </r>
  </si>
  <si>
    <t>Radium</t>
  </si>
  <si>
    <r>
      <t>the Latin </t>
    </r>
    <r>
      <rPr>
        <i/>
        <sz val="11"/>
        <color rgb="FF000000"/>
        <rFont val="Arial"/>
        <family val="2"/>
      </rPr>
      <t>radius</t>
    </r>
    <r>
      <rPr>
        <sz val="11"/>
        <color rgb="FF000000"/>
        <rFont val="Arial"/>
        <family val="2"/>
      </rPr>
      <t>, 'ray'</t>
    </r>
  </si>
  <si>
    <t>[226]1</t>
  </si>
  <si>
    <r>
      <t>9×10</t>
    </r>
    <r>
      <rPr>
        <vertAlign val="superscript"/>
        <sz val="8"/>
        <color rgb="FF000000"/>
        <rFont val="Arial"/>
        <family val="2"/>
      </rPr>
      <t>−9</t>
    </r>
  </si>
  <si>
    <t>Actinium</t>
  </si>
  <si>
    <r>
      <t>the Greek </t>
    </r>
    <r>
      <rPr>
        <i/>
        <sz val="11"/>
        <color rgb="FF000000"/>
        <rFont val="Arial"/>
        <family val="2"/>
      </rPr>
      <t>aktis</t>
    </r>
    <r>
      <rPr>
        <sz val="11"/>
        <color rgb="FF000000"/>
        <rFont val="Arial"/>
        <family val="2"/>
      </rPr>
      <t>, 'ray'</t>
    </r>
  </si>
  <si>
    <t>[227]1</t>
  </si>
  <si>
    <r>
      <t>5.5×10</t>
    </r>
    <r>
      <rPr>
        <vertAlign val="superscript"/>
        <sz val="8"/>
        <color rgb="FF000000"/>
        <rFont val="Arial"/>
        <family val="2"/>
      </rPr>
      <t>−10</t>
    </r>
  </si>
  <si>
    <t>Thorium</t>
  </si>
  <si>
    <t>Thor, the Scandinavian god of thunder</t>
  </si>
  <si>
    <r>
      <t>232.03806(2)</t>
    </r>
    <r>
      <rPr>
        <vertAlign val="superscript"/>
        <sz val="8"/>
        <color rgb="FF0B0080"/>
        <rFont val="Arial"/>
        <family val="2"/>
      </rPr>
      <t>1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2</t>
    </r>
  </si>
  <si>
    <t>Protactinium</t>
  </si>
  <si>
    <t>the Greek protos, 'first', and actinium, which is produced through the radioactive decay of protactinium</t>
  </si>
  <si>
    <t>231.03588(2)1</t>
  </si>
  <si>
    <r>
      <t>1.4×10</t>
    </r>
    <r>
      <rPr>
        <vertAlign val="superscript"/>
        <sz val="8"/>
        <color rgb="FF000000"/>
        <rFont val="Arial"/>
        <family val="2"/>
      </rPr>
      <t>−6</t>
    </r>
  </si>
  <si>
    <t>Uranium</t>
  </si>
  <si>
    <t>Uranus, the seventh planet in the Solar System</t>
  </si>
  <si>
    <t>238.02891(3)1</t>
  </si>
  <si>
    <t>Neptunium</t>
  </si>
  <si>
    <t>Neptune, the eighth planet in the Solar System</t>
  </si>
  <si>
    <t>[237]1</t>
  </si>
  <si>
    <r>
      <t>≤ 3×10</t>
    </r>
    <r>
      <rPr>
        <vertAlign val="superscript"/>
        <sz val="8"/>
        <color rgb="FF000000"/>
        <rFont val="Arial"/>
        <family val="2"/>
      </rPr>
      <t>−12</t>
    </r>
  </si>
  <si>
    <t>Plutonium</t>
  </si>
  <si>
    <t>Pluto, a dwarf planet in the Solar System</t>
  </si>
  <si>
    <t>[244]1</t>
  </si>
  <si>
    <r>
      <t>≤ 3×10</t>
    </r>
    <r>
      <rPr>
        <vertAlign val="superscript"/>
        <sz val="8"/>
        <color rgb="FF000000"/>
        <rFont val="Arial"/>
        <family val="2"/>
      </rPr>
      <t>−11</t>
    </r>
  </si>
  <si>
    <t>Americium</t>
  </si>
  <si>
    <t>The Americas, as the element was first synthesized on the continent, by analogy with europium</t>
  </si>
  <si>
    <t>[243]1</t>
  </si>
  <si>
    <r>
      <t>~ 10</t>
    </r>
    <r>
      <rPr>
        <vertAlign val="superscript"/>
        <sz val="8"/>
        <color rgb="FF000000"/>
        <rFont val="Arial"/>
        <family val="2"/>
      </rPr>
      <t>−27</t>
    </r>
  </si>
  <si>
    <t>Curium</t>
  </si>
  <si>
    <r>
      <t>Pierre Curie</t>
    </r>
    <r>
      <rPr>
        <sz val="11"/>
        <color rgb="FF000000"/>
        <rFont val="Arial"/>
        <family val="2"/>
      </rPr>
      <t>, a physicist, and </t>
    </r>
    <r>
      <rPr>
        <sz val="11"/>
        <color rgb="FF0B0080"/>
        <rFont val="Arial"/>
        <family val="2"/>
      </rPr>
      <t>Marie Curie</t>
    </r>
    <r>
      <rPr>
        <sz val="11"/>
        <color rgb="FF000000"/>
        <rFont val="Arial"/>
        <family val="2"/>
      </rPr>
      <t>, a physicist and chemist, named after great scientists by analogy with gadolinium</t>
    </r>
  </si>
  <si>
    <t>[247]1</t>
  </si>
  <si>
    <r>
      <t>~ 10</t>
    </r>
    <r>
      <rPr>
        <vertAlign val="superscript"/>
        <sz val="8"/>
        <color rgb="FF000000"/>
        <rFont val="Arial"/>
        <family val="2"/>
      </rPr>
      <t>−32</t>
    </r>
  </si>
  <si>
    <t>Berkelium</t>
  </si>
  <si>
    <t>Berkeley, California, where the element was first synthesized, by analogy with terbium</t>
  </si>
  <si>
    <t>~ 0</t>
  </si>
  <si>
    <t>Californium</t>
  </si>
  <si>
    <t>California, where the element was first synthesized</t>
  </si>
  <si>
    <t>[251]1</t>
  </si>
  <si>
    <t>(1743)11</t>
  </si>
  <si>
    <t>Einsteinium</t>
  </si>
  <si>
    <t>Albert Einstein, physicist</t>
  </si>
  <si>
    <t>[252]1</t>
  </si>
  <si>
    <t>(1269)11</t>
  </si>
  <si>
    <t>0 8</t>
  </si>
  <si>
    <t>Fermium</t>
  </si>
  <si>
    <t>Enrico Fermi, physicist</t>
  </si>
  <si>
    <t>[257]1</t>
  </si>
  <si>
    <t>(1125)11</t>
  </si>
  <si>
    <t>Md</t>
  </si>
  <si>
    <t>Mendelevium</t>
  </si>
  <si>
    <t>Dmitri Mendeleev, chemist and inventor</t>
  </si>
  <si>
    <t>[258]1</t>
  </si>
  <si>
    <t>(1100)11</t>
  </si>
  <si>
    <t>No</t>
  </si>
  <si>
    <t>Nobelium</t>
  </si>
  <si>
    <t>Alfred Nobel, chemist, engineer, innovator, and armaments manufacturer</t>
  </si>
  <si>
    <t>[259]1</t>
  </si>
  <si>
    <t>Lr</t>
  </si>
  <si>
    <t>Lawrencium</t>
  </si>
  <si>
    <t>Ernest O. Lawrence, physicist</t>
  </si>
  <si>
    <t>[266]1</t>
  </si>
  <si>
    <t>(1900)11</t>
  </si>
  <si>
    <t>Rf</t>
  </si>
  <si>
    <t>Rutherfordium</t>
  </si>
  <si>
    <t>Ernest Rutherford, chemist and physicist</t>
  </si>
  <si>
    <t>[267]1</t>
  </si>
  <si>
    <t>(23.2)11</t>
  </si>
  <si>
    <t>(2400)11</t>
  </si>
  <si>
    <t>(5800)11</t>
  </si>
  <si>
    <t>Db</t>
  </si>
  <si>
    <t>Dubnium</t>
  </si>
  <si>
    <t>Dubna, Russia</t>
  </si>
  <si>
    <t>[268]1</t>
  </si>
  <si>
    <t>(29.3)11</t>
  </si>
  <si>
    <t>Sg</t>
  </si>
  <si>
    <t>Seaborgium</t>
  </si>
  <si>
    <t>Glenn T. Seaborg, scientist</t>
  </si>
  <si>
    <t>[269]1</t>
  </si>
  <si>
    <t>(35.0)11</t>
  </si>
  <si>
    <t>Bh</t>
  </si>
  <si>
    <t>Bohrium</t>
  </si>
  <si>
    <t>Niels Bohr, physicist</t>
  </si>
  <si>
    <t>[270]1</t>
  </si>
  <si>
    <t>(37.1)11</t>
  </si>
  <si>
    <t>Hs</t>
  </si>
  <si>
    <t>Hassium</t>
  </si>
  <si>
    <t>Hesse, Germany, where the element was first synthesized</t>
  </si>
  <si>
    <t>(40.7)11</t>
  </si>
  <si>
    <t>Mt</t>
  </si>
  <si>
    <t>Meitnerium</t>
  </si>
  <si>
    <t>Lise Meitner, physicist</t>
  </si>
  <si>
    <t>[278]1</t>
  </si>
  <si>
    <t>(37.4)11</t>
  </si>
  <si>
    <t>Ds</t>
  </si>
  <si>
    <t>Darmstadtium</t>
  </si>
  <si>
    <t>Darmstadt, Germany, where the element was first synthesized</t>
  </si>
  <si>
    <t>[281]1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</si>
  <si>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</si>
  <si>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</si>
  <si>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</si>
  <si>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</si>
  <si>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</si>
  <si>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</si>
  <si>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</si>
  <si>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</si>
  <si>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[285]1</t>
  </si>
  <si>
    <t>(23.7)11</t>
  </si>
  <si>
    <t>357 12</t>
  </si>
  <si>
    <t>Uut</t>
  </si>
  <si>
    <t>Ununtrium</t>
  </si>
  <si>
    <r>
      <t>IUPAC</t>
    </r>
    <r>
      <rPr>
        <sz val="11"/>
        <color rgb="FF000000"/>
        <rFont val="Arial"/>
        <family val="2"/>
      </rPr>
      <t> </t>
    </r>
    <r>
      <rPr>
        <sz val="11"/>
        <color rgb="FF0B0080"/>
        <rFont val="Arial"/>
        <family val="2"/>
      </rPr>
      <t>systematic element name</t>
    </r>
  </si>
  <si>
    <t>[286]1</t>
  </si>
  <si>
    <t>(16)11</t>
  </si>
  <si>
    <t>(700)11</t>
  </si>
  <si>
    <t>(1400)11</t>
  </si>
  <si>
    <t>Fl</t>
  </si>
  <si>
    <t>Flerovium</t>
  </si>
  <si>
    <t>Georgy Flyorov, physicist</t>
  </si>
  <si>
    <t>[289]1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</si>
  <si>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</si>
  <si>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</si>
  <si>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</si>
  <si>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</si>
  <si>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</si>
  <si>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</si>
  <si>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</si>
  <si>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</si>
  <si>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r>
      <t>Lawrence Livermore National Laboratory</t>
    </r>
    <r>
      <rPr>
        <sz val="11"/>
        <color rgb="FF000000"/>
        <rFont val="Arial"/>
        <family val="2"/>
      </rPr>
      <t> (in</t>
    </r>
    <r>
      <rPr>
        <sz val="11"/>
        <color rgb="FF0B0080"/>
        <rFont val="Arial"/>
        <family val="2"/>
      </rPr>
      <t>Livermore, California</t>
    </r>
    <r>
      <rPr>
        <sz val="11"/>
        <color rgb="FF000000"/>
        <rFont val="Arial"/>
        <family val="2"/>
      </rPr>
      <t>) which collaborated with</t>
    </r>
    <r>
      <rPr>
        <sz val="11"/>
        <color rgb="FF0B0080"/>
        <rFont val="Arial"/>
        <family val="2"/>
      </rPr>
      <t>JINR</t>
    </r>
    <r>
      <rPr>
        <sz val="11"/>
        <color rgb="FF000000"/>
        <rFont val="Arial"/>
        <family val="2"/>
      </rPr>
      <t> on its synthesis</t>
    </r>
  </si>
  <si>
    <t>[293]1</t>
  </si>
  <si>
    <t>(12.9)11</t>
  </si>
  <si>
    <t>(708.5)11</t>
  </si>
  <si>
    <t>(1085)11</t>
  </si>
  <si>
    <t>Uus</t>
  </si>
  <si>
    <t>Ununseptium</t>
  </si>
  <si>
    <t>[294]1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</si>
  <si>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</si>
  <si>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</si>
  <si>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</si>
  <si>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</si>
  <si>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</si>
  <si>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8"/>
        <color rgb="FF0B0080"/>
        <rFont val="Arial"/>
        <family val="2"/>
      </rPr>
      <t>11</t>
    </r>
    <r>
      <rPr>
        <sz val="11"/>
        <color rgb="FF000000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13</t>
    </r>
  </si>
  <si>
    <t>(258)11</t>
  </si>
  <si>
    <t>(263)11</t>
  </si>
  <si>
    <t>Boil Temp 
[C]</t>
  </si>
  <si>
    <t>Boil Temp
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</si>
</sst>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B0080"/>
      <name val="Arial"/>
      <family val="2"/>
    </font>
    <font>
      <vertAlign val="superscript"/>
      <sz val="8"/>
      <color rgb="FF000000"/>
      <name val="Arial"/>
      <family val="2"/>
    </font>
    <font>
      <vertAlign val="superscript"/>
      <sz val="8"/>
      <color rgb="FF0B008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i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1FFC3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E7FF8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E8E8E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  <xf numFmtId="0" fontId="0" fillId="8" borderId="9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2" fillId="10" borderId="4" xfId="0" applyFont="1" applyFill="1" applyBorder="1"/>
    <xf numFmtId="0" fontId="0" fillId="8" borderId="0" xfId="0" applyFill="1" applyBorder="1"/>
    <xf numFmtId="0" fontId="3" fillId="10" borderId="1" xfId="0" applyFont="1" applyFill="1" applyBorder="1" applyAlignment="1" applyProtection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 applyProtection="1">
      <alignment horizontal="center" vertical="center" wrapText="1"/>
    </xf>
    <xf numFmtId="0" fontId="2" fillId="10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10" borderId="6" xfId="0" applyFont="1" applyFill="1" applyBorder="1" applyProtection="1"/>
    <xf numFmtId="0" fontId="0" fillId="0" borderId="7" xfId="0" applyFill="1" applyBorder="1" applyProtection="1"/>
    <xf numFmtId="0" fontId="2" fillId="8" borderId="1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10" borderId="6" xfId="0" applyFont="1" applyFill="1" applyBorder="1"/>
    <xf numFmtId="0" fontId="0" fillId="8" borderId="7" xfId="0" applyFill="1" applyBorder="1"/>
    <xf numFmtId="10" fontId="0" fillId="7" borderId="1" xfId="1" applyNumberFormat="1" applyFont="1" applyFill="1" applyBorder="1" applyProtection="1"/>
    <xf numFmtId="10" fontId="0" fillId="7" borderId="4" xfId="1" applyNumberFormat="1" applyFont="1" applyFill="1" applyBorder="1" applyProtection="1"/>
    <xf numFmtId="10" fontId="2" fillId="8" borderId="1" xfId="1" applyNumberFormat="1" applyFont="1" applyFill="1" applyBorder="1" applyProtection="1">
      <protection locked="0"/>
    </xf>
    <xf numFmtId="10" fontId="2" fillId="8" borderId="4" xfId="1" applyNumberFormat="1" applyFont="1" applyFill="1" applyBorder="1" applyProtection="1">
      <protection locked="0"/>
    </xf>
    <xf numFmtId="10" fontId="2" fillId="8" borderId="6" xfId="1" applyNumberFormat="1" applyFont="1" applyFill="1" applyBorder="1" applyProtection="1">
      <protection locked="0"/>
    </xf>
    <xf numFmtId="0" fontId="0" fillId="7" borderId="2" xfId="0" applyFill="1" applyBorder="1" applyProtection="1"/>
    <xf numFmtId="0" fontId="0" fillId="7" borderId="0" xfId="0" applyFill="1" applyBorder="1" applyProtection="1"/>
    <xf numFmtId="0" fontId="0" fillId="7" borderId="7" xfId="0" applyFill="1" applyBorder="1" applyProtection="1"/>
    <xf numFmtId="0" fontId="0" fillId="8" borderId="3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0" fontId="0" fillId="0" borderId="0" xfId="1" applyNumberFormat="1" applyFont="1"/>
    <xf numFmtId="164" fontId="0" fillId="0" borderId="0" xfId="0" applyNumberFormat="1" applyBorder="1" applyProtection="1">
      <protection locked="0"/>
    </xf>
    <xf numFmtId="0" fontId="13" fillId="16" borderId="0" xfId="0" applyFont="1" applyFill="1"/>
    <xf numFmtId="0" fontId="14" fillId="16" borderId="0" xfId="0" applyFont="1" applyFill="1"/>
    <xf numFmtId="0" fontId="15" fillId="16" borderId="0" xfId="0" applyFont="1" applyFill="1" applyAlignment="1">
      <alignment horizontal="center" vertical="center"/>
    </xf>
    <xf numFmtId="0" fontId="0" fillId="0" borderId="0" xfId="0" applyProtection="1"/>
    <xf numFmtId="0" fontId="8" fillId="0" borderId="0" xfId="0" applyFont="1" applyProtection="1"/>
    <xf numFmtId="0" fontId="3" fillId="9" borderId="1" xfId="0" quotePrefix="1" applyFont="1" applyFill="1" applyBorder="1" applyAlignment="1" applyProtection="1">
      <alignment vertical="center"/>
    </xf>
    <xf numFmtId="0" fontId="3" fillId="9" borderId="2" xfId="0" applyFont="1" applyFill="1" applyBorder="1" applyProtection="1"/>
    <xf numFmtId="0" fontId="3" fillId="9" borderId="1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3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1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2" fillId="9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7" borderId="0" xfId="0" applyNumberFormat="1" applyFill="1" applyBorder="1" applyProtection="1"/>
    <xf numFmtId="164" fontId="0" fillId="0" borderId="5" xfId="0" applyNumberFormat="1" applyBorder="1" applyProtection="1"/>
    <xf numFmtId="0" fontId="2" fillId="3" borderId="4" xfId="0" applyFont="1" applyFill="1" applyBorder="1" applyProtection="1"/>
    <xf numFmtId="164" fontId="0" fillId="7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7" borderId="4" xfId="0" applyFill="1" applyBorder="1" applyProtection="1"/>
    <xf numFmtId="10" fontId="0" fillId="0" borderId="0" xfId="1" applyNumberFormat="1" applyFont="1" applyBorder="1" applyProtection="1"/>
    <xf numFmtId="164" fontId="0" fillId="7" borderId="4" xfId="0" applyNumberFormat="1" applyFill="1" applyBorder="1" applyProtection="1"/>
    <xf numFmtId="0" fontId="0" fillId="9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3" borderId="6" xfId="0" applyFill="1" applyBorder="1" applyProtection="1"/>
    <xf numFmtId="10" fontId="0" fillId="0" borderId="10" xfId="1" applyNumberFormat="1" applyFont="1" applyFill="1" applyBorder="1" applyProtection="1"/>
    <xf numFmtId="10" fontId="0" fillId="7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11" fillId="0" borderId="2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3" fillId="11" borderId="1" xfId="0" applyFont="1" applyFill="1" applyBorder="1" applyAlignment="1" applyProtection="1">
      <alignment horizontal="center" vertical="center" wrapText="1"/>
    </xf>
    <xf numFmtId="0" fontId="3" fillId="11" borderId="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3" fillId="11" borderId="10" xfId="0" applyFont="1" applyFill="1" applyBorder="1" applyAlignment="1" applyProtection="1">
      <alignment horizontal="center" vertical="center" wrapText="1"/>
    </xf>
    <xf numFmtId="0" fontId="0" fillId="11" borderId="11" xfId="0" applyFill="1" applyBorder="1" applyProtection="1"/>
    <xf numFmtId="0" fontId="2" fillId="15" borderId="6" xfId="0" applyFont="1" applyFill="1" applyBorder="1" applyAlignment="1" applyProtection="1">
      <alignment horizontal="center"/>
    </xf>
    <xf numFmtId="0" fontId="2" fillId="15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2" fillId="14" borderId="6" xfId="0" applyFont="1" applyFill="1" applyBorder="1" applyAlignment="1" applyProtection="1">
      <alignment horizontal="center"/>
    </xf>
    <xf numFmtId="0" fontId="2" fillId="14" borderId="8" xfId="0" applyFont="1" applyFill="1" applyBorder="1" applyAlignment="1" applyProtection="1">
      <alignment horizontal="center"/>
    </xf>
    <xf numFmtId="0" fontId="2" fillId="12" borderId="6" xfId="0" applyFont="1" applyFill="1" applyBorder="1" applyAlignment="1" applyProtection="1">
      <alignment horizontal="center"/>
    </xf>
    <xf numFmtId="0" fontId="2" fillId="12" borderId="8" xfId="0" applyFont="1" applyFill="1" applyBorder="1" applyAlignment="1" applyProtection="1">
      <alignment horizontal="center"/>
    </xf>
    <xf numFmtId="0" fontId="2" fillId="17" borderId="6" xfId="0" applyFont="1" applyFill="1" applyBorder="1" applyAlignment="1" applyProtection="1">
      <alignment horizontal="center"/>
    </xf>
    <xf numFmtId="0" fontId="2" fillId="17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7" borderId="5" xfId="0" applyNumberFormat="1" applyFill="1" applyBorder="1" applyProtection="1"/>
    <xf numFmtId="0" fontId="0" fillId="7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7" borderId="11" xfId="0" applyNumberFormat="1" applyFill="1" applyBorder="1" applyProtection="1"/>
    <xf numFmtId="10" fontId="0" fillId="7" borderId="3" xfId="1" applyNumberFormat="1" applyFont="1" applyFill="1" applyBorder="1" applyProtection="1"/>
    <xf numFmtId="10" fontId="0" fillId="7" borderId="5" xfId="1" applyNumberFormat="1" applyFont="1" applyFill="1" applyBorder="1" applyProtection="1"/>
    <xf numFmtId="164" fontId="0" fillId="7" borderId="9" xfId="0" applyNumberFormat="1" applyFill="1" applyBorder="1" applyProtection="1"/>
    <xf numFmtId="0" fontId="0" fillId="0" borderId="11" xfId="0" applyFill="1" applyBorder="1" applyProtection="1"/>
    <xf numFmtId="165" fontId="0" fillId="8" borderId="0" xfId="0" applyNumberFormat="1" applyFill="1"/>
    <xf numFmtId="0" fontId="0" fillId="0" borderId="5" xfId="0" applyFill="1" applyBorder="1"/>
    <xf numFmtId="0" fontId="0" fillId="0" borderId="8" xfId="0" applyFill="1" applyBorder="1"/>
    <xf numFmtId="0" fontId="10" fillId="18" borderId="1" xfId="0" applyFont="1" applyFill="1" applyBorder="1" applyAlignment="1" applyProtection="1">
      <alignment horizontal="center" vertical="center"/>
    </xf>
    <xf numFmtId="0" fontId="10" fillId="18" borderId="2" xfId="0" applyFont="1" applyFill="1" applyBorder="1" applyAlignment="1" applyProtection="1">
      <alignment horizontal="center" vertical="center"/>
    </xf>
    <xf numFmtId="0" fontId="10" fillId="18" borderId="3" xfId="0" applyFont="1" applyFill="1" applyBorder="1" applyAlignment="1" applyProtection="1">
      <alignment horizontal="center" vertical="center"/>
    </xf>
    <xf numFmtId="0" fontId="11" fillId="15" borderId="1" xfId="0" applyFont="1" applyFill="1" applyBorder="1" applyAlignment="1" applyProtection="1">
      <alignment horizontal="center" vertical="center"/>
    </xf>
    <xf numFmtId="0" fontId="11" fillId="15" borderId="3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11" fillId="13" borderId="3" xfId="0" applyFont="1" applyFill="1" applyBorder="1" applyAlignment="1" applyProtection="1">
      <alignment horizontal="center" vertical="center"/>
    </xf>
    <xf numFmtId="0" fontId="11" fillId="14" borderId="1" xfId="0" applyFont="1" applyFill="1" applyBorder="1" applyAlignment="1" applyProtection="1">
      <alignment horizontal="center" vertical="center"/>
    </xf>
    <xf numFmtId="0" fontId="11" fillId="14" borderId="3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1" fillId="12" borderId="3" xfId="0" applyFont="1" applyFill="1" applyBorder="1" applyAlignment="1" applyProtection="1">
      <alignment horizontal="center" vertical="center"/>
    </xf>
    <xf numFmtId="0" fontId="11" fillId="17" borderId="1" xfId="0" applyFont="1" applyFill="1" applyBorder="1" applyAlignment="1" applyProtection="1">
      <alignment horizontal="center" vertical="center"/>
    </xf>
    <xf numFmtId="0" fontId="11" fillId="17" borderId="3" xfId="0" applyFont="1" applyFill="1" applyBorder="1" applyAlignment="1" applyProtection="1">
      <alignment horizontal="center" vertical="center"/>
    </xf>
    <xf numFmtId="0" fontId="9" fillId="19" borderId="0" xfId="0" applyFont="1" applyFill="1" applyAlignment="1" applyProtection="1">
      <alignment horizontal="center"/>
      <protection locked="0"/>
    </xf>
    <xf numFmtId="164" fontId="0" fillId="7" borderId="10" xfId="0" applyNumberFormat="1" applyFill="1" applyBorder="1" applyProtection="1"/>
    <xf numFmtId="0" fontId="23" fillId="21" borderId="14" xfId="2" applyFill="1" applyBorder="1" applyAlignment="1">
      <alignment horizontal="center" vertical="center" wrapText="1"/>
    </xf>
    <xf numFmtId="0" fontId="21" fillId="21" borderId="15" xfId="0" applyFont="1" applyFill="1" applyBorder="1" applyAlignment="1">
      <alignment horizontal="center" vertical="center" wrapText="1"/>
    </xf>
    <xf numFmtId="0" fontId="23" fillId="21" borderId="15" xfId="2" applyFill="1" applyBorder="1" applyAlignment="1">
      <alignment horizontal="center" vertical="center" wrapText="1"/>
    </xf>
    <xf numFmtId="0" fontId="20" fillId="21" borderId="15" xfId="0" applyFont="1" applyFill="1" applyBorder="1" applyAlignment="1">
      <alignment horizontal="center" vertical="center" wrapText="1"/>
    </xf>
    <xf numFmtId="0" fontId="16" fillId="21" borderId="13" xfId="0" applyFont="1" applyFill="1" applyBorder="1" applyAlignment="1">
      <alignment horizontal="center" vertical="center" wrapText="1"/>
    </xf>
    <xf numFmtId="0" fontId="20" fillId="20" borderId="13" xfId="0" applyFont="1" applyFill="1" applyBorder="1" applyAlignment="1">
      <alignment vertical="center" wrapText="1"/>
    </xf>
    <xf numFmtId="0" fontId="20" fillId="22" borderId="13" xfId="0" applyFont="1" applyFill="1" applyBorder="1" applyAlignment="1">
      <alignment vertical="center" wrapText="1"/>
    </xf>
    <xf numFmtId="0" fontId="21" fillId="20" borderId="13" xfId="0" applyFont="1" applyFill="1" applyBorder="1" applyAlignment="1">
      <alignment vertical="center" wrapText="1"/>
    </xf>
    <xf numFmtId="0" fontId="23" fillId="20" borderId="13" xfId="2" applyFill="1" applyBorder="1" applyAlignment="1">
      <alignment vertical="center" wrapText="1"/>
    </xf>
    <xf numFmtId="0" fontId="20" fillId="23" borderId="13" xfId="0" applyFont="1" applyFill="1" applyBorder="1" applyAlignment="1">
      <alignment vertical="center" wrapText="1"/>
    </xf>
    <xf numFmtId="0" fontId="20" fillId="24" borderId="13" xfId="0" applyFont="1" applyFill="1" applyBorder="1" applyAlignment="1">
      <alignment vertical="center" wrapText="1"/>
    </xf>
    <xf numFmtId="0" fontId="20" fillId="25" borderId="13" xfId="0" applyFont="1" applyFill="1" applyBorder="1" applyAlignment="1">
      <alignment vertical="center" wrapText="1"/>
    </xf>
    <xf numFmtId="0" fontId="20" fillId="26" borderId="13" xfId="0" applyFont="1" applyFill="1" applyBorder="1" applyAlignment="1">
      <alignment vertical="center" wrapText="1"/>
    </xf>
    <xf numFmtId="0" fontId="20" fillId="27" borderId="13" xfId="0" applyFont="1" applyFill="1" applyBorder="1" applyAlignment="1">
      <alignment vertical="center" wrapText="1"/>
    </xf>
    <xf numFmtId="0" fontId="20" fillId="28" borderId="13" xfId="0" applyFont="1" applyFill="1" applyBorder="1" applyAlignment="1">
      <alignment vertical="center" wrapText="1"/>
    </xf>
    <xf numFmtId="0" fontId="20" fillId="29" borderId="13" xfId="0" applyFont="1" applyFill="1" applyBorder="1" applyAlignment="1">
      <alignment vertical="center" wrapText="1"/>
    </xf>
    <xf numFmtId="0" fontId="22" fillId="20" borderId="13" xfId="0" applyFont="1" applyFill="1" applyBorder="1" applyAlignment="1">
      <alignment vertical="center" wrapText="1"/>
    </xf>
    <xf numFmtId="0" fontId="20" fillId="30" borderId="13" xfId="0" applyFont="1" applyFill="1" applyBorder="1" applyAlignment="1">
      <alignment vertical="center" wrapText="1"/>
    </xf>
    <xf numFmtId="0" fontId="20" fillId="31" borderId="13" xfId="0" applyFont="1" applyFill="1" applyBorder="1" applyAlignment="1">
      <alignment vertical="center" wrapText="1"/>
    </xf>
    <xf numFmtId="0" fontId="20" fillId="32" borderId="13" xfId="0" applyFont="1" applyFill="1" applyBorder="1" applyAlignment="1">
      <alignment vertical="center" wrapText="1"/>
    </xf>
    <xf numFmtId="0" fontId="23" fillId="21" borderId="14" xfId="2" applyFill="1" applyBorder="1" applyAlignment="1">
      <alignment horizontal="center" vertical="center" wrapText="1"/>
    </xf>
    <xf numFmtId="0" fontId="23" fillId="21" borderId="15" xfId="2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6" fillId="21" borderId="15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9"/>
  <sheetViews>
    <sheetView zoomScale="110" zoomScaleNormal="110" workbookViewId="0">
      <selection activeCell="J22" sqref="J22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  <row r="38" spans="1:4" x14ac:dyDescent="0.25">
      <c r="B38" s="84" t="s">
        <v>46</v>
      </c>
      <c r="C38" s="84" t="s">
        <v>49</v>
      </c>
    </row>
    <row r="39" spans="1:4" x14ac:dyDescent="0.25">
      <c r="A39" t="s">
        <v>43</v>
      </c>
      <c r="B39">
        <v>650</v>
      </c>
      <c r="C39">
        <f>B39+273.15</f>
        <v>923.15</v>
      </c>
    </row>
    <row r="40" spans="1:4" x14ac:dyDescent="0.25">
      <c r="A40" t="s">
        <v>45</v>
      </c>
      <c r="B40">
        <v>147</v>
      </c>
      <c r="C40">
        <f t="shared" ref="C40:C41" si="3">B40+273.15</f>
        <v>420.15</v>
      </c>
    </row>
    <row r="41" spans="1:4" x14ac:dyDescent="0.25">
      <c r="A41" t="s">
        <v>44</v>
      </c>
      <c r="B41">
        <v>132</v>
      </c>
      <c r="C41">
        <f t="shared" si="3"/>
        <v>405.15</v>
      </c>
    </row>
    <row r="42" spans="1:4" x14ac:dyDescent="0.25">
      <c r="A42" t="s">
        <v>47</v>
      </c>
      <c r="B42">
        <f>C42-273</f>
        <v>10.604999999999961</v>
      </c>
      <c r="C42">
        <f>C41*0.7</f>
        <v>283.60499999999996</v>
      </c>
    </row>
    <row r="43" spans="1:4" x14ac:dyDescent="0.25">
      <c r="A43" t="s">
        <v>48</v>
      </c>
      <c r="B43">
        <f>C43-273</f>
        <v>51.120000000000005</v>
      </c>
      <c r="C43">
        <f>C41*0.8</f>
        <v>324.12</v>
      </c>
    </row>
    <row r="45" spans="1:4" x14ac:dyDescent="0.25">
      <c r="A45" t="s">
        <v>129</v>
      </c>
    </row>
    <row r="46" spans="1:4" x14ac:dyDescent="0.25">
      <c r="B46" s="84" t="s">
        <v>46</v>
      </c>
      <c r="C46" s="84" t="s">
        <v>49</v>
      </c>
      <c r="D46" s="84" t="s">
        <v>133</v>
      </c>
    </row>
    <row r="47" spans="1:4" x14ac:dyDescent="0.25">
      <c r="A47" t="s">
        <v>130</v>
      </c>
      <c r="B47">
        <v>20</v>
      </c>
      <c r="C47">
        <f>273.15+B47</f>
        <v>293.14999999999998</v>
      </c>
      <c r="D47" s="129">
        <f>C47/C41</f>
        <v>0.7235591756139701</v>
      </c>
    </row>
    <row r="48" spans="1:4" x14ac:dyDescent="0.25">
      <c r="A48" t="s">
        <v>131</v>
      </c>
      <c r="C48">
        <v>20</v>
      </c>
      <c r="D48" s="129">
        <f>C48/C41</f>
        <v>4.9364432926076764E-2</v>
      </c>
    </row>
    <row r="49" spans="1:4" x14ac:dyDescent="0.25">
      <c r="A49" t="s">
        <v>132</v>
      </c>
      <c r="B49">
        <f>C49-273.15</f>
        <v>40</v>
      </c>
      <c r="C49">
        <f>C47+C48</f>
        <v>313.14999999999998</v>
      </c>
      <c r="D49" s="129">
        <f>C49/C41</f>
        <v>0.77292360854004694</v>
      </c>
    </row>
  </sheetData>
  <pageMargins left="0.7" right="0.7" top="0.75" bottom="0.75" header="0.3" footer="0.3"/>
  <pageSetup paperSize="9" orientation="landscape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3" customFormat="1" ht="47.25" customHeight="1" x14ac:dyDescent="0.25">
      <c r="A1" s="133" t="s">
        <v>35</v>
      </c>
      <c r="B1" s="133" t="s">
        <v>136</v>
      </c>
      <c r="C1" s="133" t="s">
        <v>135</v>
      </c>
      <c r="D1" s="133" t="s">
        <v>138</v>
      </c>
      <c r="E1" s="133" t="s">
        <v>145</v>
      </c>
      <c r="F1" s="133" t="s">
        <v>137</v>
      </c>
    </row>
    <row r="2" spans="1:6" x14ac:dyDescent="0.25">
      <c r="A2" s="83">
        <v>4.1269999999999998</v>
      </c>
      <c r="B2" s="83">
        <v>0</v>
      </c>
      <c r="C2">
        <f>IF(A2=0, 0, A2*B2)</f>
        <v>0</v>
      </c>
      <c r="D2">
        <f>SUM(C:C)</f>
        <v>0</v>
      </c>
      <c r="E2" s="131" t="s">
        <v>139</v>
      </c>
      <c r="F2" s="132">
        <f>'Charge XX'!F8</f>
        <v>0</v>
      </c>
    </row>
    <row r="3" spans="1:6" x14ac:dyDescent="0.25">
      <c r="A3" s="83">
        <v>5.1159999999999997</v>
      </c>
      <c r="B3" s="83">
        <v>0</v>
      </c>
      <c r="C3">
        <f t="shared" ref="C3:C51" si="0">IF(A3=0, 0, A3*B3)</f>
        <v>0</v>
      </c>
      <c r="E3" s="131" t="s">
        <v>135</v>
      </c>
      <c r="F3" s="132">
        <f>SUM(C:C)</f>
        <v>0</v>
      </c>
    </row>
    <row r="4" spans="1:6" x14ac:dyDescent="0.25">
      <c r="A4" s="83">
        <v>5.7830000000000004</v>
      </c>
      <c r="B4" s="83">
        <v>0</v>
      </c>
      <c r="C4">
        <f t="shared" si="0"/>
        <v>0</v>
      </c>
      <c r="E4" s="131" t="s">
        <v>66</v>
      </c>
      <c r="F4" s="132">
        <f>F3-F2</f>
        <v>0</v>
      </c>
    </row>
    <row r="5" spans="1:6" x14ac:dyDescent="0.25">
      <c r="A5" s="83">
        <v>2.669</v>
      </c>
      <c r="B5" s="83">
        <v>0</v>
      </c>
      <c r="C5">
        <f t="shared" si="0"/>
        <v>0</v>
      </c>
    </row>
    <row r="6" spans="1:6" x14ac:dyDescent="0.25">
      <c r="A6" s="83">
        <v>6.3630000000000004</v>
      </c>
      <c r="B6" s="83">
        <v>0</v>
      </c>
      <c r="C6">
        <f t="shared" si="0"/>
        <v>0</v>
      </c>
    </row>
    <row r="7" spans="1:6" x14ac:dyDescent="0.25">
      <c r="A7" s="83">
        <v>1.627</v>
      </c>
      <c r="B7" s="83">
        <v>0</v>
      </c>
      <c r="C7">
        <f t="shared" si="0"/>
        <v>0</v>
      </c>
    </row>
    <row r="8" spans="1:6" x14ac:dyDescent="0.25">
      <c r="A8" s="83">
        <v>2.1080000000000001</v>
      </c>
      <c r="B8" s="83">
        <v>0</v>
      </c>
      <c r="C8">
        <f t="shared" si="0"/>
        <v>0</v>
      </c>
    </row>
    <row r="9" spans="1:6" x14ac:dyDescent="0.25">
      <c r="A9" s="83">
        <v>1.4119999999999999</v>
      </c>
      <c r="B9" s="83">
        <v>0</v>
      </c>
      <c r="C9">
        <f t="shared" si="0"/>
        <v>0</v>
      </c>
    </row>
    <row r="10" spans="1:6" x14ac:dyDescent="0.25">
      <c r="A10" s="83">
        <v>8.0530000000000008</v>
      </c>
      <c r="B10" s="83">
        <v>0</v>
      </c>
      <c r="C10">
        <f t="shared" si="0"/>
        <v>0</v>
      </c>
    </row>
    <row r="11" spans="1:6" x14ac:dyDescent="0.25">
      <c r="A11" s="83">
        <v>3.8090000000000002</v>
      </c>
      <c r="B11" s="83">
        <v>0</v>
      </c>
      <c r="C11">
        <f t="shared" si="0"/>
        <v>0</v>
      </c>
    </row>
    <row r="12" spans="1:6" x14ac:dyDescent="0.25">
      <c r="A12" s="83">
        <v>2.6139999999999999</v>
      </c>
      <c r="B12" s="83">
        <v>0</v>
      </c>
      <c r="C12">
        <f t="shared" si="0"/>
        <v>0</v>
      </c>
    </row>
    <row r="13" spans="1:6" x14ac:dyDescent="0.25">
      <c r="A13" s="83">
        <v>3.5190000000000001</v>
      </c>
      <c r="B13" s="83">
        <v>0</v>
      </c>
      <c r="C13">
        <f t="shared" si="0"/>
        <v>0</v>
      </c>
    </row>
    <row r="14" spans="1:6" x14ac:dyDescent="0.25">
      <c r="A14" s="83">
        <v>8.4550000000000001</v>
      </c>
      <c r="B14" s="83">
        <v>0</v>
      </c>
      <c r="C14">
        <f t="shared" si="0"/>
        <v>0</v>
      </c>
    </row>
    <row r="15" spans="1:6" x14ac:dyDescent="0.25">
      <c r="A15" s="83">
        <v>5.8879999999999999</v>
      </c>
      <c r="B15" s="83">
        <v>0</v>
      </c>
      <c r="C15">
        <f t="shared" si="0"/>
        <v>0</v>
      </c>
    </row>
    <row r="16" spans="1:6" x14ac:dyDescent="0.25">
      <c r="A16" s="83">
        <v>8.1110000000000007</v>
      </c>
      <c r="B16" s="83">
        <v>0</v>
      </c>
      <c r="C16">
        <f t="shared" si="0"/>
        <v>0</v>
      </c>
    </row>
    <row r="17" spans="1:3" x14ac:dyDescent="0.25">
      <c r="A17" s="83">
        <v>5.0190000000000001</v>
      </c>
      <c r="B17" s="83">
        <v>0</v>
      </c>
      <c r="C17">
        <f t="shared" si="0"/>
        <v>0</v>
      </c>
    </row>
    <row r="18" spans="1:3" x14ac:dyDescent="0.25">
      <c r="A18" s="83">
        <v>7.85</v>
      </c>
      <c r="B18" s="83">
        <v>0</v>
      </c>
      <c r="C18">
        <f t="shared" si="0"/>
        <v>0</v>
      </c>
    </row>
    <row r="19" spans="1:3" x14ac:dyDescent="0.25">
      <c r="A19" s="83">
        <v>4.3769999999999998</v>
      </c>
      <c r="B19" s="83">
        <v>0</v>
      </c>
      <c r="C19">
        <f t="shared" si="0"/>
        <v>0</v>
      </c>
    </row>
    <row r="20" spans="1:3" x14ac:dyDescent="0.25">
      <c r="A20" s="83">
        <v>6.49</v>
      </c>
      <c r="B20" s="83">
        <v>0</v>
      </c>
      <c r="C20">
        <f t="shared" si="0"/>
        <v>0</v>
      </c>
    </row>
    <row r="21" spans="1:3" x14ac:dyDescent="0.25">
      <c r="A21" s="83">
        <v>7.4050000000000002</v>
      </c>
      <c r="B21" s="83">
        <v>0</v>
      </c>
      <c r="C21">
        <f t="shared" si="0"/>
        <v>0</v>
      </c>
    </row>
    <row r="22" spans="1:3" x14ac:dyDescent="0.25">
      <c r="A22" s="83">
        <v>2.8319999999999999</v>
      </c>
      <c r="B22" s="83">
        <v>0</v>
      </c>
      <c r="C22">
        <f t="shared" si="0"/>
        <v>0</v>
      </c>
    </row>
    <row r="23" spans="1:3" x14ac:dyDescent="0.25">
      <c r="A23" s="83">
        <v>3.2509999999999999</v>
      </c>
      <c r="B23" s="83">
        <v>0</v>
      </c>
      <c r="C23">
        <f t="shared" si="0"/>
        <v>0</v>
      </c>
    </row>
    <row r="24" spans="1:3" x14ac:dyDescent="0.25">
      <c r="A24" s="83">
        <v>3.2069999999999999</v>
      </c>
      <c r="B24" s="83">
        <v>0</v>
      </c>
      <c r="C24">
        <f t="shared" si="0"/>
        <v>0</v>
      </c>
    </row>
    <row r="25" spans="1:3" x14ac:dyDescent="0.25">
      <c r="A25" s="83">
        <v>8.4109999999999996</v>
      </c>
      <c r="B25" s="83">
        <v>0</v>
      </c>
      <c r="C25">
        <f t="shared" si="0"/>
        <v>0</v>
      </c>
    </row>
    <row r="26" spans="1:3" x14ac:dyDescent="0.25">
      <c r="A26" s="83">
        <v>4.9119999999999999</v>
      </c>
      <c r="B26" s="83">
        <v>0</v>
      </c>
      <c r="C26">
        <f t="shared" si="0"/>
        <v>0</v>
      </c>
    </row>
    <row r="27" spans="1:3" x14ac:dyDescent="0.25">
      <c r="A27" s="83">
        <v>7.851</v>
      </c>
      <c r="B27" s="83">
        <v>0</v>
      </c>
      <c r="C27">
        <f t="shared" si="0"/>
        <v>0</v>
      </c>
    </row>
    <row r="28" spans="1:3" x14ac:dyDescent="0.25">
      <c r="A28" s="83">
        <v>4.3890000000000002</v>
      </c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si="0"/>
        <v>0</v>
      </c>
    </row>
    <row r="35" spans="1:3" x14ac:dyDescent="0.25">
      <c r="A35" s="83"/>
      <c r="B35" s="83">
        <v>0</v>
      </c>
      <c r="C35">
        <f t="shared" si="0"/>
        <v>0</v>
      </c>
    </row>
    <row r="36" spans="1:3" x14ac:dyDescent="0.25">
      <c r="A36" s="83"/>
      <c r="B36" s="83">
        <v>0</v>
      </c>
      <c r="C36">
        <f t="shared" si="0"/>
        <v>0</v>
      </c>
    </row>
    <row r="37" spans="1:3" x14ac:dyDescent="0.25">
      <c r="A37" s="83"/>
      <c r="B37" s="83">
        <v>0</v>
      </c>
      <c r="C37">
        <f t="shared" si="0"/>
        <v>0</v>
      </c>
    </row>
    <row r="38" spans="1:3" x14ac:dyDescent="0.25">
      <c r="A38" s="83"/>
      <c r="B38" s="83">
        <v>0</v>
      </c>
      <c r="C38">
        <f t="shared" si="0"/>
        <v>0</v>
      </c>
    </row>
    <row r="39" spans="1:3" x14ac:dyDescent="0.25">
      <c r="A39" s="83"/>
      <c r="B39" s="83">
        <v>0</v>
      </c>
      <c r="C39">
        <f t="shared" si="0"/>
        <v>0</v>
      </c>
    </row>
    <row r="40" spans="1:3" x14ac:dyDescent="0.25">
      <c r="A40" s="83"/>
      <c r="B40" s="83">
        <v>0</v>
      </c>
      <c r="C40">
        <f t="shared" si="0"/>
        <v>0</v>
      </c>
    </row>
    <row r="41" spans="1:3" x14ac:dyDescent="0.25">
      <c r="A41" s="83"/>
      <c r="B41" s="83">
        <v>0</v>
      </c>
      <c r="C41">
        <f t="shared" si="0"/>
        <v>0</v>
      </c>
    </row>
    <row r="42" spans="1:3" x14ac:dyDescent="0.25">
      <c r="A42" s="83"/>
      <c r="B42" s="83">
        <v>0</v>
      </c>
      <c r="C42">
        <f t="shared" si="0"/>
        <v>0</v>
      </c>
    </row>
    <row r="43" spans="1:3" x14ac:dyDescent="0.25">
      <c r="A43" s="83"/>
      <c r="B43" s="83">
        <v>0</v>
      </c>
      <c r="C43">
        <f t="shared" si="0"/>
        <v>0</v>
      </c>
    </row>
    <row r="44" spans="1:3" x14ac:dyDescent="0.25">
      <c r="A44" s="83"/>
      <c r="B44" s="83">
        <v>0</v>
      </c>
      <c r="C44">
        <f t="shared" si="0"/>
        <v>0</v>
      </c>
    </row>
    <row r="45" spans="1:3" x14ac:dyDescent="0.25">
      <c r="A45" s="83"/>
      <c r="B45" s="83">
        <v>0</v>
      </c>
      <c r="C45">
        <f t="shared" si="0"/>
        <v>0</v>
      </c>
    </row>
    <row r="46" spans="1:3" x14ac:dyDescent="0.25">
      <c r="A46" s="83"/>
      <c r="B46" s="83">
        <v>0</v>
      </c>
      <c r="C46">
        <f t="shared" si="0"/>
        <v>0</v>
      </c>
    </row>
    <row r="47" spans="1:3" x14ac:dyDescent="0.25">
      <c r="A47" s="83"/>
      <c r="B47" s="83">
        <v>0</v>
      </c>
      <c r="C47">
        <f t="shared" si="0"/>
        <v>0</v>
      </c>
    </row>
    <row r="48" spans="1:3" x14ac:dyDescent="0.25">
      <c r="A48" s="83"/>
      <c r="B48" s="83">
        <v>0</v>
      </c>
      <c r="C48">
        <f t="shared" si="0"/>
        <v>0</v>
      </c>
    </row>
    <row r="49" spans="1:3" x14ac:dyDescent="0.25">
      <c r="A49" s="83"/>
      <c r="B49" s="83">
        <v>0</v>
      </c>
      <c r="C49">
        <f t="shared" si="0"/>
        <v>0</v>
      </c>
    </row>
    <row r="50" spans="1:3" x14ac:dyDescent="0.25">
      <c r="A50" s="83"/>
      <c r="B50" s="83">
        <v>0</v>
      </c>
      <c r="C50">
        <f t="shared" si="0"/>
        <v>0</v>
      </c>
    </row>
    <row r="51" spans="1:3" x14ac:dyDescent="0.25">
      <c r="A51" s="83"/>
      <c r="B51" s="83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>
      <selection activeCell="D10" sqref="D10"/>
    </sheetView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B1" workbookViewId="0">
      <selection activeCell="B1" sqref="B1:B2"/>
    </sheetView>
  </sheetViews>
  <sheetFormatPr defaultRowHeight="15" x14ac:dyDescent="0.25"/>
  <sheetData>
    <row r="1" spans="1:13" ht="30" x14ac:dyDescent="0.25">
      <c r="A1" s="241" t="s">
        <v>201</v>
      </c>
      <c r="B1" s="241" t="s">
        <v>202</v>
      </c>
      <c r="C1" s="241" t="s">
        <v>3</v>
      </c>
      <c r="D1" s="243" t="s">
        <v>203</v>
      </c>
      <c r="E1" s="241" t="s">
        <v>204</v>
      </c>
      <c r="F1" s="241" t="s">
        <v>205</v>
      </c>
      <c r="G1" s="221" t="s">
        <v>206</v>
      </c>
      <c r="H1" s="221" t="s">
        <v>208</v>
      </c>
      <c r="I1" s="221" t="s">
        <v>210</v>
      </c>
      <c r="J1" s="221" t="s">
        <v>211</v>
      </c>
      <c r="K1" s="221" t="s">
        <v>212</v>
      </c>
      <c r="L1" s="245" t="s">
        <v>214</v>
      </c>
      <c r="M1" s="221" t="s">
        <v>215</v>
      </c>
    </row>
    <row r="2" spans="1:13" ht="15.75" thickBot="1" x14ac:dyDescent="0.3">
      <c r="A2" s="242"/>
      <c r="B2" s="242"/>
      <c r="C2" s="242"/>
      <c r="D2" s="244"/>
      <c r="E2" s="242"/>
      <c r="F2" s="242"/>
      <c r="G2" s="222" t="s">
        <v>207</v>
      </c>
      <c r="H2" s="222" t="s">
        <v>209</v>
      </c>
      <c r="I2" s="223" t="s">
        <v>49</v>
      </c>
      <c r="J2" s="224" t="s">
        <v>49</v>
      </c>
      <c r="K2" s="222" t="s">
        <v>213</v>
      </c>
      <c r="L2" s="246"/>
      <c r="M2" s="224" t="s">
        <v>216</v>
      </c>
    </row>
    <row r="3" spans="1:13" ht="15.75" thickBot="1" x14ac:dyDescent="0.3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</row>
    <row r="4" spans="1:13" ht="150.75" thickBot="1" x14ac:dyDescent="0.3">
      <c r="A4" s="226">
        <v>1</v>
      </c>
      <c r="B4" s="227" t="s">
        <v>87</v>
      </c>
      <c r="C4" s="229" t="s">
        <v>217</v>
      </c>
      <c r="D4" s="229" t="s">
        <v>218</v>
      </c>
      <c r="E4" s="226">
        <v>1</v>
      </c>
      <c r="F4" s="226">
        <v>1</v>
      </c>
      <c r="G4" s="226" t="s">
        <v>219</v>
      </c>
      <c r="H4" s="226">
        <v>8.988E-5</v>
      </c>
      <c r="I4" s="226">
        <v>14.01</v>
      </c>
      <c r="J4" s="226">
        <v>20.28</v>
      </c>
      <c r="K4" s="226">
        <v>14.304</v>
      </c>
      <c r="L4" s="226">
        <v>2.2000000000000002</v>
      </c>
      <c r="M4" s="226">
        <v>1400</v>
      </c>
    </row>
    <row r="5" spans="1:13" ht="57.75" thickBot="1" x14ac:dyDescent="0.3">
      <c r="A5" s="226">
        <v>2</v>
      </c>
      <c r="B5" s="230" t="s">
        <v>86</v>
      </c>
      <c r="C5" s="229" t="s">
        <v>220</v>
      </c>
      <c r="D5" s="226" t="s">
        <v>221</v>
      </c>
      <c r="E5" s="226">
        <v>18</v>
      </c>
      <c r="F5" s="226">
        <v>1</v>
      </c>
      <c r="G5" s="226" t="s">
        <v>222</v>
      </c>
      <c r="H5" s="226">
        <v>1.785E-4</v>
      </c>
      <c r="I5" s="229">
        <v>0.95599999999999996</v>
      </c>
      <c r="J5" s="226">
        <v>4.22</v>
      </c>
      <c r="K5" s="226">
        <v>5.1929999999999996</v>
      </c>
      <c r="L5" s="226" t="s">
        <v>147</v>
      </c>
      <c r="M5" s="226">
        <v>8.0000000000000002E-3</v>
      </c>
    </row>
    <row r="6" spans="1:13" ht="57.75" thickBot="1" x14ac:dyDescent="0.3">
      <c r="A6" s="226">
        <v>3</v>
      </c>
      <c r="B6" s="231" t="s">
        <v>91</v>
      </c>
      <c r="C6" s="229" t="s">
        <v>223</v>
      </c>
      <c r="D6" s="226" t="s">
        <v>224</v>
      </c>
      <c r="E6" s="226">
        <v>1</v>
      </c>
      <c r="F6" s="226">
        <v>2</v>
      </c>
      <c r="G6" s="226" t="s">
        <v>225</v>
      </c>
      <c r="H6" s="226">
        <v>0.53400000000000003</v>
      </c>
      <c r="I6" s="226">
        <v>453.69</v>
      </c>
      <c r="J6" s="226">
        <v>1560</v>
      </c>
      <c r="K6" s="226">
        <v>3.5819999999999999</v>
      </c>
      <c r="L6" s="226">
        <v>0.98</v>
      </c>
      <c r="M6" s="226">
        <v>20</v>
      </c>
    </row>
    <row r="7" spans="1:13" ht="30.75" thickBot="1" x14ac:dyDescent="0.3">
      <c r="A7" s="226">
        <v>4</v>
      </c>
      <c r="B7" s="232" t="s">
        <v>70</v>
      </c>
      <c r="C7" s="229" t="s">
        <v>226</v>
      </c>
      <c r="D7" s="229" t="s">
        <v>227</v>
      </c>
      <c r="E7" s="226">
        <v>2</v>
      </c>
      <c r="F7" s="226">
        <v>2</v>
      </c>
      <c r="G7" s="226" t="s">
        <v>228</v>
      </c>
      <c r="H7" s="226">
        <v>1.85</v>
      </c>
      <c r="I7" s="226">
        <v>1560</v>
      </c>
      <c r="J7" s="226">
        <v>2742</v>
      </c>
      <c r="K7" s="226">
        <v>1.825</v>
      </c>
      <c r="L7" s="226">
        <v>1.57</v>
      </c>
      <c r="M7" s="226">
        <v>2.8</v>
      </c>
    </row>
    <row r="8" spans="1:13" ht="30.75" thickBot="1" x14ac:dyDescent="0.3">
      <c r="A8" s="226">
        <v>5</v>
      </c>
      <c r="B8" s="233" t="s">
        <v>71</v>
      </c>
      <c r="C8" s="229" t="s">
        <v>229</v>
      </c>
      <c r="D8" s="229" t="s">
        <v>230</v>
      </c>
      <c r="E8" s="226">
        <v>13</v>
      </c>
      <c r="F8" s="226">
        <v>2</v>
      </c>
      <c r="G8" s="226" t="s">
        <v>231</v>
      </c>
      <c r="H8" s="226">
        <v>2.34</v>
      </c>
      <c r="I8" s="226">
        <v>2349</v>
      </c>
      <c r="J8" s="226">
        <v>4200</v>
      </c>
      <c r="K8" s="226">
        <v>1.026</v>
      </c>
      <c r="L8" s="226">
        <v>2.04</v>
      </c>
      <c r="M8" s="226">
        <v>10</v>
      </c>
    </row>
    <row r="9" spans="1:13" ht="45.75" thickBot="1" x14ac:dyDescent="0.3">
      <c r="A9" s="226">
        <v>6</v>
      </c>
      <c r="B9" s="227" t="s">
        <v>46</v>
      </c>
      <c r="C9" s="229" t="s">
        <v>232</v>
      </c>
      <c r="D9" s="229" t="s">
        <v>233</v>
      </c>
      <c r="E9" s="226">
        <v>14</v>
      </c>
      <c r="F9" s="226">
        <v>2</v>
      </c>
      <c r="G9" s="226" t="s">
        <v>234</v>
      </c>
      <c r="H9" s="226">
        <v>2.2669999999999999</v>
      </c>
      <c r="I9" s="226">
        <v>3800</v>
      </c>
      <c r="J9" s="226">
        <v>4300</v>
      </c>
      <c r="K9" s="226">
        <v>0.70899999999999996</v>
      </c>
      <c r="L9" s="226">
        <v>2.5499999999999998</v>
      </c>
      <c r="M9" s="226">
        <v>200</v>
      </c>
    </row>
    <row r="10" spans="1:13" ht="105.75" thickBot="1" x14ac:dyDescent="0.3">
      <c r="A10" s="226">
        <v>7</v>
      </c>
      <c r="B10" s="234" t="s">
        <v>97</v>
      </c>
      <c r="C10" s="229" t="s">
        <v>235</v>
      </c>
      <c r="D10" s="229" t="s">
        <v>236</v>
      </c>
      <c r="E10" s="226">
        <v>15</v>
      </c>
      <c r="F10" s="226">
        <v>2</v>
      </c>
      <c r="G10" s="226" t="s">
        <v>237</v>
      </c>
      <c r="H10" s="226">
        <v>1.2505999999999999E-3</v>
      </c>
      <c r="I10" s="226">
        <v>63.15</v>
      </c>
      <c r="J10" s="226">
        <v>77.36</v>
      </c>
      <c r="K10" s="226">
        <v>1.04</v>
      </c>
      <c r="L10" s="226">
        <v>3.04</v>
      </c>
      <c r="M10" s="226">
        <v>19</v>
      </c>
    </row>
    <row r="11" spans="1:13" ht="171.75" thickBot="1" x14ac:dyDescent="0.3">
      <c r="A11" s="226">
        <v>8</v>
      </c>
      <c r="B11" s="234" t="s">
        <v>98</v>
      </c>
      <c r="C11" s="229" t="s">
        <v>238</v>
      </c>
      <c r="D11" s="226" t="s">
        <v>239</v>
      </c>
      <c r="E11" s="226">
        <v>16</v>
      </c>
      <c r="F11" s="226">
        <v>2</v>
      </c>
      <c r="G11" s="226" t="s">
        <v>240</v>
      </c>
      <c r="H11" s="226">
        <v>1.4289999999999999E-3</v>
      </c>
      <c r="I11" s="226">
        <v>54.36</v>
      </c>
      <c r="J11" s="226">
        <v>90.2</v>
      </c>
      <c r="K11" s="226">
        <v>0.91800000000000004</v>
      </c>
      <c r="L11" s="226">
        <v>3.44</v>
      </c>
      <c r="M11" s="226">
        <v>461000</v>
      </c>
    </row>
    <row r="12" spans="1:13" ht="57.75" thickBot="1" x14ac:dyDescent="0.3">
      <c r="A12" s="226">
        <v>9</v>
      </c>
      <c r="B12" s="234" t="s">
        <v>80</v>
      </c>
      <c r="C12" s="229" t="s">
        <v>241</v>
      </c>
      <c r="D12" s="226" t="s">
        <v>242</v>
      </c>
      <c r="E12" s="226">
        <v>17</v>
      </c>
      <c r="F12" s="226">
        <v>2</v>
      </c>
      <c r="G12" s="226" t="s">
        <v>243</v>
      </c>
      <c r="H12" s="226">
        <v>1.696E-3</v>
      </c>
      <c r="I12" s="226">
        <v>53.53</v>
      </c>
      <c r="J12" s="226">
        <v>85.03</v>
      </c>
      <c r="K12" s="226">
        <v>0.82399999999999995</v>
      </c>
      <c r="L12" s="226">
        <v>3.98</v>
      </c>
      <c r="M12" s="226">
        <v>585</v>
      </c>
    </row>
    <row r="13" spans="1:13" ht="72" thickBot="1" x14ac:dyDescent="0.3">
      <c r="A13" s="226">
        <v>10</v>
      </c>
      <c r="B13" s="230" t="s">
        <v>94</v>
      </c>
      <c r="C13" s="229" t="s">
        <v>244</v>
      </c>
      <c r="D13" s="226" t="s">
        <v>245</v>
      </c>
      <c r="E13" s="226">
        <v>18</v>
      </c>
      <c r="F13" s="226">
        <v>2</v>
      </c>
      <c r="G13" s="226" t="s">
        <v>246</v>
      </c>
      <c r="H13" s="226">
        <v>8.9990000000000003E-4</v>
      </c>
      <c r="I13" s="226">
        <v>24.56</v>
      </c>
      <c r="J13" s="226">
        <v>27.07</v>
      </c>
      <c r="K13" s="226">
        <v>1.03</v>
      </c>
      <c r="L13" s="226" t="s">
        <v>147</v>
      </c>
      <c r="M13" s="226">
        <v>5.0000000000000001E-3</v>
      </c>
    </row>
    <row r="14" spans="1:13" ht="72" thickBot="1" x14ac:dyDescent="0.3">
      <c r="A14" s="226">
        <v>11</v>
      </c>
      <c r="B14" s="231" t="s">
        <v>104</v>
      </c>
      <c r="C14" s="229" t="s">
        <v>247</v>
      </c>
      <c r="D14" s="226" t="s">
        <v>248</v>
      </c>
      <c r="E14" s="226">
        <v>1</v>
      </c>
      <c r="F14" s="226">
        <v>3</v>
      </c>
      <c r="G14" s="226" t="s">
        <v>249</v>
      </c>
      <c r="H14" s="226">
        <v>0.97099999999999997</v>
      </c>
      <c r="I14" s="226">
        <v>370.87</v>
      </c>
      <c r="J14" s="226">
        <v>1156</v>
      </c>
      <c r="K14" s="226">
        <v>1.228</v>
      </c>
      <c r="L14" s="226">
        <v>0.93</v>
      </c>
      <c r="M14" s="226">
        <v>23600</v>
      </c>
    </row>
    <row r="15" spans="1:13" ht="114.75" thickBot="1" x14ac:dyDescent="0.3">
      <c r="A15" s="226">
        <v>12</v>
      </c>
      <c r="B15" s="232" t="s">
        <v>0</v>
      </c>
      <c r="C15" s="229" t="s">
        <v>250</v>
      </c>
      <c r="D15" s="228" t="s">
        <v>251</v>
      </c>
      <c r="E15" s="226">
        <v>2</v>
      </c>
      <c r="F15" s="226">
        <v>3</v>
      </c>
      <c r="G15" s="229">
        <v>24.305900000000001</v>
      </c>
      <c r="H15" s="226">
        <v>1.738</v>
      </c>
      <c r="I15" s="226">
        <v>923</v>
      </c>
      <c r="J15" s="226">
        <v>1363</v>
      </c>
      <c r="K15" s="226">
        <v>1.0229999999999999</v>
      </c>
      <c r="L15" s="226">
        <v>1.31</v>
      </c>
      <c r="M15" s="226">
        <v>23300</v>
      </c>
    </row>
    <row r="16" spans="1:13" ht="105.75" thickBot="1" x14ac:dyDescent="0.3">
      <c r="A16" s="226">
        <v>13</v>
      </c>
      <c r="B16" s="235" t="s">
        <v>56</v>
      </c>
      <c r="C16" s="229" t="s">
        <v>252</v>
      </c>
      <c r="D16" s="229" t="s">
        <v>253</v>
      </c>
      <c r="E16" s="226">
        <v>13</v>
      </c>
      <c r="F16" s="226">
        <v>3</v>
      </c>
      <c r="G16" s="226" t="s">
        <v>254</v>
      </c>
      <c r="H16" s="226">
        <v>2.698</v>
      </c>
      <c r="I16" s="229" t="s">
        <v>255</v>
      </c>
      <c r="J16" s="226">
        <v>2792</v>
      </c>
      <c r="K16" s="226">
        <v>0.89700000000000002</v>
      </c>
      <c r="L16" s="226">
        <v>1.61</v>
      </c>
      <c r="M16" s="226">
        <v>82300</v>
      </c>
    </row>
    <row r="17" spans="1:13" ht="86.25" thickBot="1" x14ac:dyDescent="0.3">
      <c r="A17" s="226">
        <v>14</v>
      </c>
      <c r="B17" s="233" t="s">
        <v>102</v>
      </c>
      <c r="C17" s="229" t="s">
        <v>256</v>
      </c>
      <c r="D17" s="226" t="s">
        <v>257</v>
      </c>
      <c r="E17" s="226">
        <v>14</v>
      </c>
      <c r="F17" s="226">
        <v>3</v>
      </c>
      <c r="G17" s="226" t="s">
        <v>258</v>
      </c>
      <c r="H17" s="226">
        <v>2.3296000000000001</v>
      </c>
      <c r="I17" s="226">
        <v>1687</v>
      </c>
      <c r="J17" s="226">
        <v>3538</v>
      </c>
      <c r="K17" s="226">
        <v>0.70499999999999996</v>
      </c>
      <c r="L17" s="226">
        <v>1.9</v>
      </c>
      <c r="M17" s="226">
        <v>282000</v>
      </c>
    </row>
    <row r="18" spans="1:13" ht="86.25" thickBot="1" x14ac:dyDescent="0.3">
      <c r="A18" s="226">
        <v>15</v>
      </c>
      <c r="B18" s="227" t="s">
        <v>100</v>
      </c>
      <c r="C18" s="229" t="s">
        <v>259</v>
      </c>
      <c r="D18" s="226" t="s">
        <v>260</v>
      </c>
      <c r="E18" s="226">
        <v>15</v>
      </c>
      <c r="F18" s="226">
        <v>3</v>
      </c>
      <c r="G18" s="226" t="s">
        <v>261</v>
      </c>
      <c r="H18" s="226">
        <v>1.82</v>
      </c>
      <c r="I18" s="226">
        <v>317.3</v>
      </c>
      <c r="J18" s="226">
        <v>550</v>
      </c>
      <c r="K18" s="226">
        <v>0.76900000000000002</v>
      </c>
      <c r="L18" s="226">
        <v>2.19</v>
      </c>
      <c r="M18" s="226">
        <v>1050</v>
      </c>
    </row>
    <row r="19" spans="1:13" ht="43.5" thickBot="1" x14ac:dyDescent="0.3">
      <c r="A19" s="226">
        <v>16</v>
      </c>
      <c r="B19" s="227" t="s">
        <v>105</v>
      </c>
      <c r="C19" s="229" t="s">
        <v>262</v>
      </c>
      <c r="D19" s="226" t="s">
        <v>263</v>
      </c>
      <c r="E19" s="226">
        <v>16</v>
      </c>
      <c r="F19" s="226">
        <v>3</v>
      </c>
      <c r="G19" s="226" t="s">
        <v>264</v>
      </c>
      <c r="H19" s="226">
        <v>2.0670000000000002</v>
      </c>
      <c r="I19" s="226">
        <v>388.36</v>
      </c>
      <c r="J19" s="226">
        <v>717.87</v>
      </c>
      <c r="K19" s="226">
        <v>0.71</v>
      </c>
      <c r="L19" s="226">
        <v>2.58</v>
      </c>
      <c r="M19" s="226">
        <v>350</v>
      </c>
    </row>
    <row r="20" spans="1:13" ht="72" thickBot="1" x14ac:dyDescent="0.3">
      <c r="A20" s="226">
        <v>17</v>
      </c>
      <c r="B20" s="234" t="s">
        <v>77</v>
      </c>
      <c r="C20" s="229" t="s">
        <v>265</v>
      </c>
      <c r="D20" s="226" t="s">
        <v>266</v>
      </c>
      <c r="E20" s="226">
        <v>17</v>
      </c>
      <c r="F20" s="226">
        <v>3</v>
      </c>
      <c r="G20" s="226" t="s">
        <v>267</v>
      </c>
      <c r="H20" s="226">
        <v>3.2139999999999998E-3</v>
      </c>
      <c r="I20" s="226">
        <v>171.6</v>
      </c>
      <c r="J20" s="226">
        <v>239.11</v>
      </c>
      <c r="K20" s="226">
        <v>0.47899999999999998</v>
      </c>
      <c r="L20" s="226">
        <v>3.16</v>
      </c>
      <c r="M20" s="226">
        <v>145</v>
      </c>
    </row>
    <row r="21" spans="1:13" ht="57.75" thickBot="1" x14ac:dyDescent="0.3">
      <c r="A21" s="226">
        <v>18</v>
      </c>
      <c r="B21" s="230" t="s">
        <v>59</v>
      </c>
      <c r="C21" s="229" t="s">
        <v>268</v>
      </c>
      <c r="D21" s="226" t="s">
        <v>269</v>
      </c>
      <c r="E21" s="226">
        <v>18</v>
      </c>
      <c r="F21" s="226">
        <v>3</v>
      </c>
      <c r="G21" s="226" t="s">
        <v>270</v>
      </c>
      <c r="H21" s="226">
        <v>1.7837E-3</v>
      </c>
      <c r="I21" s="226">
        <v>83.8</v>
      </c>
      <c r="J21" s="226">
        <v>87.3</v>
      </c>
      <c r="K21" s="226">
        <v>0.52</v>
      </c>
      <c r="L21" s="226" t="s">
        <v>147</v>
      </c>
      <c r="M21" s="226">
        <v>3.5</v>
      </c>
    </row>
    <row r="22" spans="1:13" ht="86.25" thickBot="1" x14ac:dyDescent="0.3">
      <c r="A22" s="226">
        <v>19</v>
      </c>
      <c r="B22" s="231" t="s">
        <v>49</v>
      </c>
      <c r="C22" s="229" t="s">
        <v>271</v>
      </c>
      <c r="D22" s="228" t="s">
        <v>272</v>
      </c>
      <c r="E22" s="226">
        <v>1</v>
      </c>
      <c r="F22" s="226">
        <v>4</v>
      </c>
      <c r="G22" s="226" t="s">
        <v>273</v>
      </c>
      <c r="H22" s="226">
        <v>0.86199999999999999</v>
      </c>
      <c r="I22" s="226">
        <v>336.53</v>
      </c>
      <c r="J22" s="226">
        <v>1032</v>
      </c>
      <c r="K22" s="226">
        <v>0.75700000000000001</v>
      </c>
      <c r="L22" s="226">
        <v>0.82</v>
      </c>
      <c r="M22" s="226">
        <v>20900</v>
      </c>
    </row>
    <row r="23" spans="1:13" ht="43.5" thickBot="1" x14ac:dyDescent="0.3">
      <c r="A23" s="226">
        <v>20</v>
      </c>
      <c r="B23" s="232" t="s">
        <v>1</v>
      </c>
      <c r="C23" s="229" t="s">
        <v>274</v>
      </c>
      <c r="D23" s="226" t="s">
        <v>275</v>
      </c>
      <c r="E23" s="226">
        <v>2</v>
      </c>
      <c r="F23" s="226">
        <v>4</v>
      </c>
      <c r="G23" s="229" t="s">
        <v>276</v>
      </c>
      <c r="H23" s="226">
        <v>1.54</v>
      </c>
      <c r="I23" s="226">
        <v>1115</v>
      </c>
      <c r="J23" s="226">
        <v>1757</v>
      </c>
      <c r="K23" s="226">
        <v>0.64700000000000002</v>
      </c>
      <c r="L23" s="226">
        <v>1</v>
      </c>
      <c r="M23" s="226">
        <v>41500</v>
      </c>
    </row>
    <row r="24" spans="1:13" ht="75.75" thickBot="1" x14ac:dyDescent="0.3">
      <c r="A24" s="226">
        <v>21</v>
      </c>
      <c r="B24" s="236" t="s">
        <v>148</v>
      </c>
      <c r="C24" s="229" t="s">
        <v>277</v>
      </c>
      <c r="D24" s="229" t="s">
        <v>278</v>
      </c>
      <c r="E24" s="226">
        <v>3</v>
      </c>
      <c r="F24" s="226">
        <v>4</v>
      </c>
      <c r="G24" s="226" t="s">
        <v>279</v>
      </c>
      <c r="H24" s="226">
        <v>2.9889999999999999</v>
      </c>
      <c r="I24" s="226">
        <v>1814</v>
      </c>
      <c r="J24" s="226">
        <v>3109</v>
      </c>
      <c r="K24" s="226">
        <v>0.56799999999999995</v>
      </c>
      <c r="L24" s="226">
        <v>1.36</v>
      </c>
      <c r="M24" s="226">
        <v>22</v>
      </c>
    </row>
    <row r="25" spans="1:13" ht="120.75" thickBot="1" x14ac:dyDescent="0.3">
      <c r="A25" s="226">
        <v>22</v>
      </c>
      <c r="B25" s="236" t="s">
        <v>58</v>
      </c>
      <c r="C25" s="229" t="s">
        <v>280</v>
      </c>
      <c r="D25" s="229" t="s">
        <v>281</v>
      </c>
      <c r="E25" s="226">
        <v>4</v>
      </c>
      <c r="F25" s="226">
        <v>4</v>
      </c>
      <c r="G25" s="226" t="s">
        <v>282</v>
      </c>
      <c r="H25" s="226">
        <v>4.54</v>
      </c>
      <c r="I25" s="226">
        <v>1941</v>
      </c>
      <c r="J25" s="226">
        <v>3560</v>
      </c>
      <c r="K25" s="226">
        <v>0.52300000000000002</v>
      </c>
      <c r="L25" s="226">
        <v>1.54</v>
      </c>
      <c r="M25" s="226">
        <v>5650</v>
      </c>
    </row>
    <row r="26" spans="1:13" ht="129" thickBot="1" x14ac:dyDescent="0.3">
      <c r="A26" s="226">
        <v>23</v>
      </c>
      <c r="B26" s="236" t="s">
        <v>109</v>
      </c>
      <c r="C26" s="229" t="s">
        <v>283</v>
      </c>
      <c r="D26" s="228" t="s">
        <v>284</v>
      </c>
      <c r="E26" s="226">
        <v>5</v>
      </c>
      <c r="F26" s="226">
        <v>4</v>
      </c>
      <c r="G26" s="226" t="s">
        <v>285</v>
      </c>
      <c r="H26" s="226">
        <v>6.11</v>
      </c>
      <c r="I26" s="226">
        <v>2183</v>
      </c>
      <c r="J26" s="226">
        <v>3680</v>
      </c>
      <c r="K26" s="226">
        <v>0.48899999999999999</v>
      </c>
      <c r="L26" s="226">
        <v>1.63</v>
      </c>
      <c r="M26" s="226">
        <v>120</v>
      </c>
    </row>
    <row r="27" spans="1:13" ht="57.75" thickBot="1" x14ac:dyDescent="0.3">
      <c r="A27" s="226">
        <v>24</v>
      </c>
      <c r="B27" s="236" t="s">
        <v>78</v>
      </c>
      <c r="C27" s="229" t="s">
        <v>286</v>
      </c>
      <c r="D27" s="226" t="s">
        <v>287</v>
      </c>
      <c r="E27" s="226">
        <v>6</v>
      </c>
      <c r="F27" s="226">
        <v>4</v>
      </c>
      <c r="G27" s="226" t="s">
        <v>288</v>
      </c>
      <c r="H27" s="226">
        <v>7.15</v>
      </c>
      <c r="I27" s="226">
        <v>2180</v>
      </c>
      <c r="J27" s="226">
        <v>2944</v>
      </c>
      <c r="K27" s="226">
        <v>0.44900000000000001</v>
      </c>
      <c r="L27" s="226">
        <v>1.66</v>
      </c>
      <c r="M27" s="226">
        <v>102</v>
      </c>
    </row>
    <row r="28" spans="1:13" ht="114.75" thickBot="1" x14ac:dyDescent="0.3">
      <c r="A28" s="226">
        <v>25</v>
      </c>
      <c r="B28" s="236" t="s">
        <v>62</v>
      </c>
      <c r="C28" s="229" t="s">
        <v>289</v>
      </c>
      <c r="D28" s="226" t="s">
        <v>290</v>
      </c>
      <c r="E28" s="226">
        <v>7</v>
      </c>
      <c r="F28" s="226">
        <v>4</v>
      </c>
      <c r="G28" s="226" t="s">
        <v>291</v>
      </c>
      <c r="H28" s="226">
        <v>7.44</v>
      </c>
      <c r="I28" s="226">
        <v>1519</v>
      </c>
      <c r="J28" s="226">
        <v>2334</v>
      </c>
      <c r="K28" s="226">
        <v>0.47899999999999998</v>
      </c>
      <c r="L28" s="226">
        <v>1.55</v>
      </c>
      <c r="M28" s="226">
        <v>950</v>
      </c>
    </row>
    <row r="29" spans="1:13" ht="57.75" thickBot="1" x14ac:dyDescent="0.3">
      <c r="A29" s="226">
        <v>26</v>
      </c>
      <c r="B29" s="236" t="s">
        <v>89</v>
      </c>
      <c r="C29" s="229" t="s">
        <v>292</v>
      </c>
      <c r="D29" s="226" t="s">
        <v>293</v>
      </c>
      <c r="E29" s="226">
        <v>8</v>
      </c>
      <c r="F29" s="226">
        <v>4</v>
      </c>
      <c r="G29" s="226" t="s">
        <v>294</v>
      </c>
      <c r="H29" s="226">
        <v>7.8739999999999997</v>
      </c>
      <c r="I29" s="226">
        <v>1811</v>
      </c>
      <c r="J29" s="226">
        <v>3134</v>
      </c>
      <c r="K29" s="226">
        <v>0.44900000000000001</v>
      </c>
      <c r="L29" s="226">
        <v>1.83</v>
      </c>
      <c r="M29" s="226">
        <v>56300</v>
      </c>
    </row>
    <row r="30" spans="1:13" ht="60.75" thickBot="1" x14ac:dyDescent="0.3">
      <c r="A30" s="226">
        <v>27</v>
      </c>
      <c r="B30" s="236" t="s">
        <v>79</v>
      </c>
      <c r="C30" s="229" t="s">
        <v>295</v>
      </c>
      <c r="D30" s="229" t="s">
        <v>296</v>
      </c>
      <c r="E30" s="226">
        <v>9</v>
      </c>
      <c r="F30" s="226">
        <v>4</v>
      </c>
      <c r="G30" s="226" t="s">
        <v>297</v>
      </c>
      <c r="H30" s="226">
        <v>8.86</v>
      </c>
      <c r="I30" s="226">
        <v>1768</v>
      </c>
      <c r="J30" s="226">
        <v>3200</v>
      </c>
      <c r="K30" s="226">
        <v>0.42099999999999999</v>
      </c>
      <c r="L30" s="226">
        <v>1.88</v>
      </c>
      <c r="M30" s="226">
        <v>25</v>
      </c>
    </row>
    <row r="31" spans="1:13" ht="143.25" thickBot="1" x14ac:dyDescent="0.3">
      <c r="A31" s="226">
        <v>28</v>
      </c>
      <c r="B31" s="236" t="s">
        <v>68</v>
      </c>
      <c r="C31" s="229" t="s">
        <v>298</v>
      </c>
      <c r="D31" s="226" t="s">
        <v>299</v>
      </c>
      <c r="E31" s="226">
        <v>10</v>
      </c>
      <c r="F31" s="226">
        <v>4</v>
      </c>
      <c r="G31" s="226" t="s">
        <v>300</v>
      </c>
      <c r="H31" s="226">
        <v>8.9120000000000008</v>
      </c>
      <c r="I31" s="226">
        <v>1728</v>
      </c>
      <c r="J31" s="226">
        <v>3186</v>
      </c>
      <c r="K31" s="226">
        <v>0.44400000000000001</v>
      </c>
      <c r="L31" s="226">
        <v>1.91</v>
      </c>
      <c r="M31" s="226">
        <v>84</v>
      </c>
    </row>
    <row r="32" spans="1:13" ht="57.75" thickBot="1" x14ac:dyDescent="0.3">
      <c r="A32" s="226">
        <v>29</v>
      </c>
      <c r="B32" s="236" t="s">
        <v>67</v>
      </c>
      <c r="C32" s="229" t="s">
        <v>301</v>
      </c>
      <c r="D32" s="226" t="s">
        <v>302</v>
      </c>
      <c r="E32" s="226">
        <v>11</v>
      </c>
      <c r="F32" s="226">
        <v>4</v>
      </c>
      <c r="G32" s="229" t="s">
        <v>303</v>
      </c>
      <c r="H32" s="226">
        <v>8.9600000000000009</v>
      </c>
      <c r="I32" s="229" t="s">
        <v>304</v>
      </c>
      <c r="J32" s="226">
        <v>2835</v>
      </c>
      <c r="K32" s="226">
        <v>0.38500000000000001</v>
      </c>
      <c r="L32" s="226">
        <v>1.9</v>
      </c>
      <c r="M32" s="226">
        <v>60</v>
      </c>
    </row>
    <row r="33" spans="1:13" ht="43.5" thickBot="1" x14ac:dyDescent="0.3">
      <c r="A33" s="226">
        <v>30</v>
      </c>
      <c r="B33" s="236" t="s">
        <v>2</v>
      </c>
      <c r="C33" s="229" t="s">
        <v>305</v>
      </c>
      <c r="D33" s="226" t="s">
        <v>306</v>
      </c>
      <c r="E33" s="226">
        <v>12</v>
      </c>
      <c r="F33" s="226">
        <v>4</v>
      </c>
      <c r="G33" s="226" t="s">
        <v>307</v>
      </c>
      <c r="H33" s="226">
        <v>7.1340000000000003</v>
      </c>
      <c r="I33" s="226">
        <v>692.88</v>
      </c>
      <c r="J33" s="226">
        <v>1180</v>
      </c>
      <c r="K33" s="226">
        <v>0.38800000000000001</v>
      </c>
      <c r="L33" s="226">
        <v>1.65</v>
      </c>
      <c r="M33" s="226">
        <v>70</v>
      </c>
    </row>
    <row r="34" spans="1:13" ht="75.75" thickBot="1" x14ac:dyDescent="0.3">
      <c r="A34" s="226">
        <v>31</v>
      </c>
      <c r="B34" s="235" t="s">
        <v>81</v>
      </c>
      <c r="C34" s="229" t="s">
        <v>308</v>
      </c>
      <c r="D34" s="229" t="s">
        <v>309</v>
      </c>
      <c r="E34" s="226">
        <v>13</v>
      </c>
      <c r="F34" s="226">
        <v>4</v>
      </c>
      <c r="G34" s="226" t="s">
        <v>310</v>
      </c>
      <c r="H34" s="226">
        <v>5.907</v>
      </c>
      <c r="I34" s="226">
        <v>302.91460000000001</v>
      </c>
      <c r="J34" s="226">
        <v>2477</v>
      </c>
      <c r="K34" s="226">
        <v>0.371</v>
      </c>
      <c r="L34" s="226">
        <v>1.81</v>
      </c>
      <c r="M34" s="226">
        <v>19</v>
      </c>
    </row>
    <row r="35" spans="1:13" ht="90.75" thickBot="1" x14ac:dyDescent="0.3">
      <c r="A35" s="226">
        <v>32</v>
      </c>
      <c r="B35" s="233" t="s">
        <v>83</v>
      </c>
      <c r="C35" s="229" t="s">
        <v>311</v>
      </c>
      <c r="D35" s="229" t="s">
        <v>312</v>
      </c>
      <c r="E35" s="226">
        <v>14</v>
      </c>
      <c r="F35" s="226">
        <v>4</v>
      </c>
      <c r="G35" s="226" t="s">
        <v>313</v>
      </c>
      <c r="H35" s="226">
        <v>5.3230000000000004</v>
      </c>
      <c r="I35" s="226">
        <v>1211.4000000000001</v>
      </c>
      <c r="J35" s="226">
        <v>3106</v>
      </c>
      <c r="K35" s="226">
        <v>0.32</v>
      </c>
      <c r="L35" s="226">
        <v>2.0099999999999998</v>
      </c>
      <c r="M35" s="226">
        <v>1.5</v>
      </c>
    </row>
    <row r="36" spans="1:13" ht="72" thickBot="1" x14ac:dyDescent="0.3">
      <c r="A36" s="226">
        <v>33</v>
      </c>
      <c r="B36" s="233" t="s">
        <v>149</v>
      </c>
      <c r="C36" s="229" t="s">
        <v>314</v>
      </c>
      <c r="D36" s="226" t="s">
        <v>315</v>
      </c>
      <c r="E36" s="226">
        <v>15</v>
      </c>
      <c r="F36" s="226">
        <v>4</v>
      </c>
      <c r="G36" s="226" t="s">
        <v>316</v>
      </c>
      <c r="H36" s="226">
        <v>5.7759999999999998</v>
      </c>
      <c r="I36" s="229" t="s">
        <v>317</v>
      </c>
      <c r="J36" s="226">
        <v>887</v>
      </c>
      <c r="K36" s="226">
        <v>0.32900000000000001</v>
      </c>
      <c r="L36" s="226">
        <v>2.1800000000000002</v>
      </c>
      <c r="M36" s="226">
        <v>1.8</v>
      </c>
    </row>
    <row r="37" spans="1:13" ht="57.75" thickBot="1" x14ac:dyDescent="0.3">
      <c r="A37" s="226">
        <v>34</v>
      </c>
      <c r="B37" s="227" t="s">
        <v>150</v>
      </c>
      <c r="C37" s="229" t="s">
        <v>318</v>
      </c>
      <c r="D37" s="226" t="s">
        <v>319</v>
      </c>
      <c r="E37" s="226">
        <v>16</v>
      </c>
      <c r="F37" s="226">
        <v>4</v>
      </c>
      <c r="G37" s="229" t="s">
        <v>320</v>
      </c>
      <c r="H37" s="226">
        <v>4.8090000000000002</v>
      </c>
      <c r="I37" s="226">
        <v>453</v>
      </c>
      <c r="J37" s="226">
        <v>958</v>
      </c>
      <c r="K37" s="226">
        <v>0.32100000000000001</v>
      </c>
      <c r="L37" s="226">
        <v>2.5499999999999998</v>
      </c>
      <c r="M37" s="226">
        <v>0.05</v>
      </c>
    </row>
    <row r="38" spans="1:13" ht="57.75" thickBot="1" x14ac:dyDescent="0.3">
      <c r="A38" s="226">
        <v>35</v>
      </c>
      <c r="B38" s="234" t="s">
        <v>73</v>
      </c>
      <c r="C38" s="229" t="s">
        <v>321</v>
      </c>
      <c r="D38" s="226" t="s">
        <v>322</v>
      </c>
      <c r="E38" s="226">
        <v>17</v>
      </c>
      <c r="F38" s="226">
        <v>4</v>
      </c>
      <c r="G38" s="229">
        <v>79.904899999999998</v>
      </c>
      <c r="H38" s="226">
        <v>3.1219999999999999</v>
      </c>
      <c r="I38" s="226">
        <v>265.8</v>
      </c>
      <c r="J38" s="226">
        <v>332</v>
      </c>
      <c r="K38" s="226">
        <v>0.47399999999999998</v>
      </c>
      <c r="L38" s="226">
        <v>2.96</v>
      </c>
      <c r="M38" s="226">
        <v>2.4</v>
      </c>
    </row>
    <row r="39" spans="1:13" ht="57.75" thickBot="1" x14ac:dyDescent="0.3">
      <c r="A39" s="226">
        <v>36</v>
      </c>
      <c r="B39" s="230" t="s">
        <v>151</v>
      </c>
      <c r="C39" s="229" t="s">
        <v>323</v>
      </c>
      <c r="D39" s="226" t="s">
        <v>324</v>
      </c>
      <c r="E39" s="226">
        <v>18</v>
      </c>
      <c r="F39" s="226">
        <v>4</v>
      </c>
      <c r="G39" s="226" t="s">
        <v>325</v>
      </c>
      <c r="H39" s="226">
        <v>3.7330000000000002E-3</v>
      </c>
      <c r="I39" s="226">
        <v>115.79</v>
      </c>
      <c r="J39" s="226">
        <v>119.93</v>
      </c>
      <c r="K39" s="226">
        <v>0.248</v>
      </c>
      <c r="L39" s="226">
        <v>3</v>
      </c>
      <c r="M39" s="226" t="s">
        <v>326</v>
      </c>
    </row>
    <row r="40" spans="1:13" ht="72" thickBot="1" x14ac:dyDescent="0.3">
      <c r="A40" s="226">
        <v>37</v>
      </c>
      <c r="B40" s="231" t="s">
        <v>152</v>
      </c>
      <c r="C40" s="229" t="s">
        <v>327</v>
      </c>
      <c r="D40" s="226" t="s">
        <v>328</v>
      </c>
      <c r="E40" s="226">
        <v>1</v>
      </c>
      <c r="F40" s="226">
        <v>5</v>
      </c>
      <c r="G40" s="229" t="s">
        <v>329</v>
      </c>
      <c r="H40" s="226">
        <v>1.532</v>
      </c>
      <c r="I40" s="226">
        <v>312.45999999999998</v>
      </c>
      <c r="J40" s="226">
        <v>961</v>
      </c>
      <c r="K40" s="226">
        <v>0.36299999999999999</v>
      </c>
      <c r="L40" s="226">
        <v>0.82</v>
      </c>
      <c r="M40" s="226">
        <v>90</v>
      </c>
    </row>
    <row r="41" spans="1:13" ht="86.25" thickBot="1" x14ac:dyDescent="0.3">
      <c r="A41" s="226">
        <v>38</v>
      </c>
      <c r="B41" s="232" t="s">
        <v>153</v>
      </c>
      <c r="C41" s="229" t="s">
        <v>330</v>
      </c>
      <c r="D41" s="228" t="s">
        <v>331</v>
      </c>
      <c r="E41" s="226">
        <v>2</v>
      </c>
      <c r="F41" s="226">
        <v>5</v>
      </c>
      <c r="G41" s="226" t="s">
        <v>332</v>
      </c>
      <c r="H41" s="226">
        <v>2.64</v>
      </c>
      <c r="I41" s="226">
        <v>1050</v>
      </c>
      <c r="J41" s="226">
        <v>1655</v>
      </c>
      <c r="K41" s="226">
        <v>0.30099999999999999</v>
      </c>
      <c r="L41" s="226">
        <v>0.95</v>
      </c>
      <c r="M41" s="226">
        <v>370</v>
      </c>
    </row>
    <row r="42" spans="1:13" ht="29.25" thickBot="1" x14ac:dyDescent="0.3">
      <c r="A42" s="226">
        <v>39</v>
      </c>
      <c r="B42" s="236" t="s">
        <v>15</v>
      </c>
      <c r="C42" s="229" t="s">
        <v>333</v>
      </c>
      <c r="D42" s="228" t="s">
        <v>334</v>
      </c>
      <c r="E42" s="226">
        <v>3</v>
      </c>
      <c r="F42" s="226">
        <v>5</v>
      </c>
      <c r="G42" s="226" t="s">
        <v>335</v>
      </c>
      <c r="H42" s="226">
        <v>4.4690000000000003</v>
      </c>
      <c r="I42" s="226">
        <v>1799</v>
      </c>
      <c r="J42" s="226">
        <v>3609</v>
      </c>
      <c r="K42" s="226">
        <v>0.29799999999999999</v>
      </c>
      <c r="L42" s="226">
        <v>1.22</v>
      </c>
      <c r="M42" s="226">
        <v>33</v>
      </c>
    </row>
    <row r="43" spans="1:13" ht="45.75" thickBot="1" x14ac:dyDescent="0.3">
      <c r="A43" s="226">
        <v>40</v>
      </c>
      <c r="B43" s="236" t="s">
        <v>57</v>
      </c>
      <c r="C43" s="229" t="s">
        <v>336</v>
      </c>
      <c r="D43" s="229" t="s">
        <v>337</v>
      </c>
      <c r="E43" s="226">
        <v>4</v>
      </c>
      <c r="F43" s="226">
        <v>5</v>
      </c>
      <c r="G43" s="229" t="s">
        <v>338</v>
      </c>
      <c r="H43" s="226">
        <v>6.5060000000000002</v>
      </c>
      <c r="I43" s="226">
        <v>2128</v>
      </c>
      <c r="J43" s="226">
        <v>4682</v>
      </c>
      <c r="K43" s="226">
        <v>0.27800000000000002</v>
      </c>
      <c r="L43" s="226">
        <v>1.33</v>
      </c>
      <c r="M43" s="226">
        <v>165</v>
      </c>
    </row>
    <row r="44" spans="1:13" ht="114.75" thickBot="1" x14ac:dyDescent="0.3">
      <c r="A44" s="226">
        <v>41</v>
      </c>
      <c r="B44" s="236" t="s">
        <v>95</v>
      </c>
      <c r="C44" s="229" t="s">
        <v>339</v>
      </c>
      <c r="D44" s="228" t="s">
        <v>340</v>
      </c>
      <c r="E44" s="226">
        <v>5</v>
      </c>
      <c r="F44" s="226">
        <v>5</v>
      </c>
      <c r="G44" s="226" t="s">
        <v>341</v>
      </c>
      <c r="H44" s="226">
        <v>8.57</v>
      </c>
      <c r="I44" s="226">
        <v>2750</v>
      </c>
      <c r="J44" s="226">
        <v>5017</v>
      </c>
      <c r="K44" s="226">
        <v>0.26500000000000001</v>
      </c>
      <c r="L44" s="226">
        <v>1.6</v>
      </c>
      <c r="M44" s="226">
        <v>20</v>
      </c>
    </row>
    <row r="45" spans="1:13" ht="72" thickBot="1" x14ac:dyDescent="0.3">
      <c r="A45" s="226">
        <v>42</v>
      </c>
      <c r="B45" s="236" t="s">
        <v>93</v>
      </c>
      <c r="C45" s="229" t="s">
        <v>342</v>
      </c>
      <c r="D45" s="226" t="s">
        <v>343</v>
      </c>
      <c r="E45" s="226">
        <v>6</v>
      </c>
      <c r="F45" s="226">
        <v>5</v>
      </c>
      <c r="G45" s="229" t="s">
        <v>344</v>
      </c>
      <c r="H45" s="226">
        <v>10.220000000000001</v>
      </c>
      <c r="I45" s="226">
        <v>2896</v>
      </c>
      <c r="J45" s="226">
        <v>4912</v>
      </c>
      <c r="K45" s="226">
        <v>0.251</v>
      </c>
      <c r="L45" s="226">
        <v>2.16</v>
      </c>
      <c r="M45" s="226">
        <v>1.2</v>
      </c>
    </row>
    <row r="46" spans="1:13" ht="72" thickBot="1" x14ac:dyDescent="0.3">
      <c r="A46" s="226">
        <v>43</v>
      </c>
      <c r="B46" s="236" t="s">
        <v>154</v>
      </c>
      <c r="C46" s="229" t="s">
        <v>345</v>
      </c>
      <c r="D46" s="226" t="s">
        <v>346</v>
      </c>
      <c r="E46" s="226">
        <v>7</v>
      </c>
      <c r="F46" s="226">
        <v>5</v>
      </c>
      <c r="G46" s="229" t="s">
        <v>347</v>
      </c>
      <c r="H46" s="226">
        <v>11.5</v>
      </c>
      <c r="I46" s="226">
        <v>2430</v>
      </c>
      <c r="J46" s="226">
        <v>4538</v>
      </c>
      <c r="K46" s="226" t="s">
        <v>147</v>
      </c>
      <c r="L46" s="226">
        <v>1.9</v>
      </c>
      <c r="M46" s="226" t="s">
        <v>348</v>
      </c>
    </row>
    <row r="47" spans="1:13" ht="100.5" thickBot="1" x14ac:dyDescent="0.3">
      <c r="A47" s="226">
        <v>44</v>
      </c>
      <c r="B47" s="236" t="s">
        <v>155</v>
      </c>
      <c r="C47" s="229" t="s">
        <v>349</v>
      </c>
      <c r="D47" s="237" t="s">
        <v>350</v>
      </c>
      <c r="E47" s="226">
        <v>8</v>
      </c>
      <c r="F47" s="226">
        <v>5</v>
      </c>
      <c r="G47" s="229" t="s">
        <v>351</v>
      </c>
      <c r="H47" s="226">
        <v>12.37</v>
      </c>
      <c r="I47" s="226">
        <v>2607</v>
      </c>
      <c r="J47" s="226">
        <v>4423</v>
      </c>
      <c r="K47" s="226">
        <v>0.23799999999999999</v>
      </c>
      <c r="L47" s="226">
        <v>2.2000000000000002</v>
      </c>
      <c r="M47" s="226">
        <v>1E-3</v>
      </c>
    </row>
    <row r="48" spans="1:13" ht="100.5" thickBot="1" x14ac:dyDescent="0.3">
      <c r="A48" s="226">
        <v>45</v>
      </c>
      <c r="B48" s="236" t="s">
        <v>156</v>
      </c>
      <c r="C48" s="229" t="s">
        <v>352</v>
      </c>
      <c r="D48" s="226" t="s">
        <v>353</v>
      </c>
      <c r="E48" s="226">
        <v>9</v>
      </c>
      <c r="F48" s="226">
        <v>5</v>
      </c>
      <c r="G48" s="226" t="s">
        <v>354</v>
      </c>
      <c r="H48" s="226">
        <v>12.41</v>
      </c>
      <c r="I48" s="226">
        <v>2237</v>
      </c>
      <c r="J48" s="226">
        <v>3968</v>
      </c>
      <c r="K48" s="226">
        <v>0.24299999999999999</v>
      </c>
      <c r="L48" s="226">
        <v>2.2799999999999998</v>
      </c>
      <c r="M48" s="226">
        <v>1E-3</v>
      </c>
    </row>
    <row r="49" spans="1:13" ht="150.75" thickBot="1" x14ac:dyDescent="0.3">
      <c r="A49" s="226">
        <v>46</v>
      </c>
      <c r="B49" s="236" t="s">
        <v>157</v>
      </c>
      <c r="C49" s="229" t="s">
        <v>355</v>
      </c>
      <c r="D49" s="229" t="s">
        <v>356</v>
      </c>
      <c r="E49" s="226">
        <v>10</v>
      </c>
      <c r="F49" s="226">
        <v>5</v>
      </c>
      <c r="G49" s="229" t="s">
        <v>357</v>
      </c>
      <c r="H49" s="226">
        <v>12.02</v>
      </c>
      <c r="I49" s="226">
        <v>1828.05</v>
      </c>
      <c r="J49" s="226">
        <v>3236</v>
      </c>
      <c r="K49" s="226">
        <v>0.24399999999999999</v>
      </c>
      <c r="L49" s="226">
        <v>2.2000000000000002</v>
      </c>
      <c r="M49" s="226">
        <v>1.4999999999999999E-2</v>
      </c>
    </row>
    <row r="50" spans="1:13" ht="75.75" thickBot="1" x14ac:dyDescent="0.3">
      <c r="A50" s="226">
        <v>47</v>
      </c>
      <c r="B50" s="236" t="s">
        <v>103</v>
      </c>
      <c r="C50" s="229" t="s">
        <v>358</v>
      </c>
      <c r="D50" s="229" t="s">
        <v>359</v>
      </c>
      <c r="E50" s="226">
        <v>11</v>
      </c>
      <c r="F50" s="226">
        <v>5</v>
      </c>
      <c r="G50" s="229" t="s">
        <v>360</v>
      </c>
      <c r="H50" s="226">
        <v>10.500999999999999</v>
      </c>
      <c r="I50" s="229" t="s">
        <v>361</v>
      </c>
      <c r="J50" s="226">
        <v>2435</v>
      </c>
      <c r="K50" s="226">
        <v>0.23499999999999999</v>
      </c>
      <c r="L50" s="226">
        <v>1.93</v>
      </c>
      <c r="M50" s="226">
        <v>7.4999999999999997E-2</v>
      </c>
    </row>
    <row r="51" spans="1:13" ht="86.25" thickBot="1" x14ac:dyDescent="0.3">
      <c r="A51" s="226">
        <v>48</v>
      </c>
      <c r="B51" s="236" t="s">
        <v>75</v>
      </c>
      <c r="C51" s="229" t="s">
        <v>362</v>
      </c>
      <c r="D51" s="226" t="s">
        <v>363</v>
      </c>
      <c r="E51" s="226">
        <v>12</v>
      </c>
      <c r="F51" s="226">
        <v>5</v>
      </c>
      <c r="G51" s="229" t="s">
        <v>364</v>
      </c>
      <c r="H51" s="226">
        <v>8.69</v>
      </c>
      <c r="I51" s="226">
        <v>594.22</v>
      </c>
      <c r="J51" s="226">
        <v>1040</v>
      </c>
      <c r="K51" s="226">
        <v>0.23200000000000001</v>
      </c>
      <c r="L51" s="226">
        <v>1.69</v>
      </c>
      <c r="M51" s="226">
        <v>0.159</v>
      </c>
    </row>
    <row r="52" spans="1:13" ht="29.25" thickBot="1" x14ac:dyDescent="0.3">
      <c r="A52" s="226">
        <v>49</v>
      </c>
      <c r="B52" s="235" t="s">
        <v>158</v>
      </c>
      <c r="C52" s="229" t="s">
        <v>365</v>
      </c>
      <c r="D52" s="229" t="s">
        <v>366</v>
      </c>
      <c r="E52" s="226">
        <v>13</v>
      </c>
      <c r="F52" s="226">
        <v>5</v>
      </c>
      <c r="G52" s="226" t="s">
        <v>367</v>
      </c>
      <c r="H52" s="226">
        <v>7.31</v>
      </c>
      <c r="I52" s="226">
        <v>429.75</v>
      </c>
      <c r="J52" s="226">
        <v>2345</v>
      </c>
      <c r="K52" s="226">
        <v>0.23300000000000001</v>
      </c>
      <c r="L52" s="226">
        <v>1.78</v>
      </c>
      <c r="M52" s="226">
        <v>0.25</v>
      </c>
    </row>
    <row r="53" spans="1:13" ht="72" thickBot="1" x14ac:dyDescent="0.3">
      <c r="A53" s="226">
        <v>50</v>
      </c>
      <c r="B53" s="235" t="s">
        <v>106</v>
      </c>
      <c r="C53" s="229" t="s">
        <v>368</v>
      </c>
      <c r="D53" s="226" t="s">
        <v>369</v>
      </c>
      <c r="E53" s="226">
        <v>14</v>
      </c>
      <c r="F53" s="226">
        <v>5</v>
      </c>
      <c r="G53" s="229" t="s">
        <v>370</v>
      </c>
      <c r="H53" s="226">
        <v>7.2869999999999999</v>
      </c>
      <c r="I53" s="226">
        <v>505.08</v>
      </c>
      <c r="J53" s="226">
        <v>2875</v>
      </c>
      <c r="K53" s="226">
        <v>0.22800000000000001</v>
      </c>
      <c r="L53" s="226">
        <v>1.96</v>
      </c>
      <c r="M53" s="226">
        <v>2.2999999999999998</v>
      </c>
    </row>
    <row r="54" spans="1:13" ht="157.5" thickBot="1" x14ac:dyDescent="0.3">
      <c r="A54" s="226">
        <v>51</v>
      </c>
      <c r="B54" s="233" t="s">
        <v>159</v>
      </c>
      <c r="C54" s="229" t="s">
        <v>371</v>
      </c>
      <c r="D54" s="226" t="s">
        <v>372</v>
      </c>
      <c r="E54" s="226">
        <v>15</v>
      </c>
      <c r="F54" s="226">
        <v>5</v>
      </c>
      <c r="G54" s="229" t="s">
        <v>373</v>
      </c>
      <c r="H54" s="226">
        <v>6.6849999999999996</v>
      </c>
      <c r="I54" s="226">
        <v>903.78</v>
      </c>
      <c r="J54" s="226">
        <v>1860</v>
      </c>
      <c r="K54" s="226">
        <v>0.20699999999999999</v>
      </c>
      <c r="L54" s="226">
        <v>2.0499999999999998</v>
      </c>
      <c r="M54" s="226">
        <v>0.2</v>
      </c>
    </row>
    <row r="55" spans="1:13" ht="43.5" thickBot="1" x14ac:dyDescent="0.3">
      <c r="A55" s="226">
        <v>52</v>
      </c>
      <c r="B55" s="233" t="s">
        <v>160</v>
      </c>
      <c r="C55" s="229" t="s">
        <v>374</v>
      </c>
      <c r="D55" s="226" t="s">
        <v>375</v>
      </c>
      <c r="E55" s="226">
        <v>16</v>
      </c>
      <c r="F55" s="226">
        <v>5</v>
      </c>
      <c r="G55" s="229" t="s">
        <v>376</v>
      </c>
      <c r="H55" s="226">
        <v>6.2320000000000002</v>
      </c>
      <c r="I55" s="226">
        <v>722.66</v>
      </c>
      <c r="J55" s="226">
        <v>1261</v>
      </c>
      <c r="K55" s="226">
        <v>0.20200000000000001</v>
      </c>
      <c r="L55" s="226">
        <v>2.1</v>
      </c>
      <c r="M55" s="226">
        <v>1E-3</v>
      </c>
    </row>
    <row r="56" spans="1:13" ht="86.25" thickBot="1" x14ac:dyDescent="0.3">
      <c r="A56" s="226">
        <v>53</v>
      </c>
      <c r="B56" s="234" t="s">
        <v>88</v>
      </c>
      <c r="C56" s="229" t="s">
        <v>377</v>
      </c>
      <c r="D56" s="226" t="s">
        <v>378</v>
      </c>
      <c r="E56" s="226">
        <v>17</v>
      </c>
      <c r="F56" s="226">
        <v>5</v>
      </c>
      <c r="G56" s="226" t="s">
        <v>379</v>
      </c>
      <c r="H56" s="226">
        <v>4.93</v>
      </c>
      <c r="I56" s="226">
        <v>386.85</v>
      </c>
      <c r="J56" s="226">
        <v>457.4</v>
      </c>
      <c r="K56" s="226">
        <v>0.214</v>
      </c>
      <c r="L56" s="226">
        <v>2.66</v>
      </c>
      <c r="M56" s="226">
        <v>0.45</v>
      </c>
    </row>
    <row r="57" spans="1:13" ht="57.75" thickBot="1" x14ac:dyDescent="0.3">
      <c r="A57" s="226">
        <v>54</v>
      </c>
      <c r="B57" s="230" t="s">
        <v>161</v>
      </c>
      <c r="C57" s="229" t="s">
        <v>380</v>
      </c>
      <c r="D57" s="226" t="s">
        <v>381</v>
      </c>
      <c r="E57" s="226">
        <v>18</v>
      </c>
      <c r="F57" s="226">
        <v>5</v>
      </c>
      <c r="G57" s="226" t="s">
        <v>382</v>
      </c>
      <c r="H57" s="226">
        <v>5.8869999999999999E-3</v>
      </c>
      <c r="I57" s="226">
        <v>161.4</v>
      </c>
      <c r="J57" s="226">
        <v>165.03</v>
      </c>
      <c r="K57" s="226">
        <v>0.158</v>
      </c>
      <c r="L57" s="226">
        <v>2.6</v>
      </c>
      <c r="M57" s="226" t="s">
        <v>383</v>
      </c>
    </row>
    <row r="58" spans="1:13" ht="72" thickBot="1" x14ac:dyDescent="0.3">
      <c r="A58" s="226">
        <v>55</v>
      </c>
      <c r="B58" s="231" t="s">
        <v>76</v>
      </c>
      <c r="C58" s="229" t="s">
        <v>384</v>
      </c>
      <c r="D58" s="226" t="s">
        <v>385</v>
      </c>
      <c r="E58" s="226">
        <v>1</v>
      </c>
      <c r="F58" s="226">
        <v>6</v>
      </c>
      <c r="G58" s="226" t="s">
        <v>386</v>
      </c>
      <c r="H58" s="226">
        <v>1.873</v>
      </c>
      <c r="I58" s="226">
        <v>301.58999999999997</v>
      </c>
      <c r="J58" s="226">
        <v>944</v>
      </c>
      <c r="K58" s="226">
        <v>0.24199999999999999</v>
      </c>
      <c r="L58" s="226">
        <v>0.79</v>
      </c>
      <c r="M58" s="226">
        <v>3</v>
      </c>
    </row>
    <row r="59" spans="1:13" ht="57.75" thickBot="1" x14ac:dyDescent="0.3">
      <c r="A59" s="226">
        <v>56</v>
      </c>
      <c r="B59" s="232" t="s">
        <v>69</v>
      </c>
      <c r="C59" s="229" t="s">
        <v>387</v>
      </c>
      <c r="D59" s="226" t="s">
        <v>388</v>
      </c>
      <c r="E59" s="226">
        <v>2</v>
      </c>
      <c r="F59" s="226">
        <v>6</v>
      </c>
      <c r="G59" s="226" t="s">
        <v>389</v>
      </c>
      <c r="H59" s="226">
        <v>3.5939999999999999</v>
      </c>
      <c r="I59" s="226">
        <v>1000</v>
      </c>
      <c r="J59" s="226">
        <v>2170</v>
      </c>
      <c r="K59" s="226">
        <v>0.20399999999999999</v>
      </c>
      <c r="L59" s="226">
        <v>0.89</v>
      </c>
      <c r="M59" s="226">
        <v>425</v>
      </c>
    </row>
    <row r="60" spans="1:13" ht="72" thickBot="1" x14ac:dyDescent="0.3">
      <c r="A60" s="226">
        <v>57</v>
      </c>
      <c r="B60" s="238" t="s">
        <v>162</v>
      </c>
      <c r="C60" s="229" t="s">
        <v>390</v>
      </c>
      <c r="D60" s="226" t="s">
        <v>391</v>
      </c>
      <c r="E60" s="226"/>
      <c r="F60" s="226">
        <v>6</v>
      </c>
      <c r="G60" s="229" t="s">
        <v>392</v>
      </c>
      <c r="H60" s="226">
        <v>6.1449999999999996</v>
      </c>
      <c r="I60" s="226">
        <v>1193</v>
      </c>
      <c r="J60" s="226">
        <v>3737</v>
      </c>
      <c r="K60" s="226">
        <v>0.19500000000000001</v>
      </c>
      <c r="L60" s="226">
        <v>1.1000000000000001</v>
      </c>
      <c r="M60" s="226">
        <v>39</v>
      </c>
    </row>
    <row r="61" spans="1:13" ht="150.75" thickBot="1" x14ac:dyDescent="0.3">
      <c r="A61" s="226">
        <v>58</v>
      </c>
      <c r="B61" s="238" t="s">
        <v>163</v>
      </c>
      <c r="C61" s="229" t="s">
        <v>393</v>
      </c>
      <c r="D61" s="229" t="s">
        <v>394</v>
      </c>
      <c r="E61" s="226"/>
      <c r="F61" s="226">
        <v>6</v>
      </c>
      <c r="G61" s="229" t="s">
        <v>395</v>
      </c>
      <c r="H61" s="226">
        <v>6.77</v>
      </c>
      <c r="I61" s="226">
        <v>1068</v>
      </c>
      <c r="J61" s="226">
        <v>3716</v>
      </c>
      <c r="K61" s="226">
        <v>0.192</v>
      </c>
      <c r="L61" s="226">
        <v>1.1200000000000001</v>
      </c>
      <c r="M61" s="226">
        <v>66.5</v>
      </c>
    </row>
    <row r="62" spans="1:13" ht="114.75" thickBot="1" x14ac:dyDescent="0.3">
      <c r="A62" s="226">
        <v>59</v>
      </c>
      <c r="B62" s="238" t="s">
        <v>164</v>
      </c>
      <c r="C62" s="229" t="s">
        <v>396</v>
      </c>
      <c r="D62" s="226" t="s">
        <v>397</v>
      </c>
      <c r="E62" s="226"/>
      <c r="F62" s="226">
        <v>6</v>
      </c>
      <c r="G62" s="226" t="s">
        <v>398</v>
      </c>
      <c r="H62" s="226">
        <v>6.7729999999999997</v>
      </c>
      <c r="I62" s="226">
        <v>1208</v>
      </c>
      <c r="J62" s="226">
        <v>3793</v>
      </c>
      <c r="K62" s="226">
        <v>0.193</v>
      </c>
      <c r="L62" s="226">
        <v>1.1299999999999999</v>
      </c>
      <c r="M62" s="226">
        <v>9.1999999999999993</v>
      </c>
    </row>
    <row r="63" spans="1:13" ht="100.5" thickBot="1" x14ac:dyDescent="0.3">
      <c r="A63" s="226">
        <v>60</v>
      </c>
      <c r="B63" s="238" t="s">
        <v>165</v>
      </c>
      <c r="C63" s="229" t="s">
        <v>399</v>
      </c>
      <c r="D63" s="226" t="s">
        <v>400</v>
      </c>
      <c r="E63" s="226"/>
      <c r="F63" s="226">
        <v>6</v>
      </c>
      <c r="G63" s="229" t="s">
        <v>401</v>
      </c>
      <c r="H63" s="226">
        <v>7.0069999999999997</v>
      </c>
      <c r="I63" s="226">
        <v>1297</v>
      </c>
      <c r="J63" s="226">
        <v>3347</v>
      </c>
      <c r="K63" s="226">
        <v>0.19</v>
      </c>
      <c r="L63" s="226">
        <v>1.1399999999999999</v>
      </c>
      <c r="M63" s="226">
        <v>41.5</v>
      </c>
    </row>
    <row r="64" spans="1:13" ht="150.75" thickBot="1" x14ac:dyDescent="0.3">
      <c r="A64" s="226">
        <v>61</v>
      </c>
      <c r="B64" s="238" t="s">
        <v>166</v>
      </c>
      <c r="C64" s="229" t="s">
        <v>402</v>
      </c>
      <c r="D64" s="229" t="s">
        <v>403</v>
      </c>
      <c r="E64" s="226"/>
      <c r="F64" s="226">
        <v>6</v>
      </c>
      <c r="G64" s="229" t="s">
        <v>404</v>
      </c>
      <c r="H64" s="226">
        <v>7.26</v>
      </c>
      <c r="I64" s="226">
        <v>1315</v>
      </c>
      <c r="J64" s="226">
        <v>3273</v>
      </c>
      <c r="K64" s="226" t="s">
        <v>147</v>
      </c>
      <c r="L64" s="226">
        <v>1.1299999999999999</v>
      </c>
      <c r="M64" s="226" t="s">
        <v>405</v>
      </c>
    </row>
    <row r="65" spans="1:13" ht="135.75" thickBot="1" x14ac:dyDescent="0.3">
      <c r="A65" s="226">
        <v>62</v>
      </c>
      <c r="B65" s="238" t="s">
        <v>167</v>
      </c>
      <c r="C65" s="229" t="s">
        <v>406</v>
      </c>
      <c r="D65" s="229" t="s">
        <v>407</v>
      </c>
      <c r="E65" s="226"/>
      <c r="F65" s="226">
        <v>6</v>
      </c>
      <c r="G65" s="229" t="s">
        <v>408</v>
      </c>
      <c r="H65" s="226">
        <v>7.52</v>
      </c>
      <c r="I65" s="226">
        <v>1345</v>
      </c>
      <c r="J65" s="226">
        <v>2067</v>
      </c>
      <c r="K65" s="226">
        <v>0.19700000000000001</v>
      </c>
      <c r="L65" s="226">
        <v>1.17</v>
      </c>
      <c r="M65" s="226">
        <v>7.05</v>
      </c>
    </row>
    <row r="66" spans="1:13" ht="30.75" thickBot="1" x14ac:dyDescent="0.3">
      <c r="A66" s="226">
        <v>63</v>
      </c>
      <c r="B66" s="238" t="s">
        <v>168</v>
      </c>
      <c r="C66" s="229" t="s">
        <v>409</v>
      </c>
      <c r="D66" s="229" t="s">
        <v>410</v>
      </c>
      <c r="E66" s="226"/>
      <c r="F66" s="226">
        <v>6</v>
      </c>
      <c r="G66" s="229" t="s">
        <v>411</v>
      </c>
      <c r="H66" s="226">
        <v>5.2430000000000003</v>
      </c>
      <c r="I66" s="226">
        <v>1099</v>
      </c>
      <c r="J66" s="226">
        <v>1802</v>
      </c>
      <c r="K66" s="226">
        <v>0.182</v>
      </c>
      <c r="L66" s="226">
        <v>1.2</v>
      </c>
      <c r="M66" s="226">
        <v>2</v>
      </c>
    </row>
    <row r="67" spans="1:13" ht="105.75" thickBot="1" x14ac:dyDescent="0.3">
      <c r="A67" s="226">
        <v>64</v>
      </c>
      <c r="B67" s="238" t="s">
        <v>169</v>
      </c>
      <c r="C67" s="229" t="s">
        <v>412</v>
      </c>
      <c r="D67" s="229" t="s">
        <v>413</v>
      </c>
      <c r="E67" s="226"/>
      <c r="F67" s="226">
        <v>6</v>
      </c>
      <c r="G67" s="229" t="s">
        <v>414</v>
      </c>
      <c r="H67" s="226">
        <v>7.8949999999999996</v>
      </c>
      <c r="I67" s="226">
        <v>1585</v>
      </c>
      <c r="J67" s="226">
        <v>3546</v>
      </c>
      <c r="K67" s="226">
        <v>0.23599999999999999</v>
      </c>
      <c r="L67" s="226">
        <v>1.2</v>
      </c>
      <c r="M67" s="226">
        <v>6.2</v>
      </c>
    </row>
    <row r="68" spans="1:13" ht="30.75" thickBot="1" x14ac:dyDescent="0.3">
      <c r="A68" s="226">
        <v>65</v>
      </c>
      <c r="B68" s="238" t="s">
        <v>170</v>
      </c>
      <c r="C68" s="229" t="s">
        <v>415</v>
      </c>
      <c r="D68" s="229" t="s">
        <v>416</v>
      </c>
      <c r="E68" s="226"/>
      <c r="F68" s="226">
        <v>6</v>
      </c>
      <c r="G68" s="226" t="s">
        <v>417</v>
      </c>
      <c r="H68" s="226">
        <v>8.2289999999999992</v>
      </c>
      <c r="I68" s="226">
        <v>1629</v>
      </c>
      <c r="J68" s="226">
        <v>3503</v>
      </c>
      <c r="K68" s="226">
        <v>0.182</v>
      </c>
      <c r="L68" s="226">
        <v>1.2</v>
      </c>
      <c r="M68" s="226">
        <v>1.2</v>
      </c>
    </row>
    <row r="69" spans="1:13" ht="86.25" thickBot="1" x14ac:dyDescent="0.3">
      <c r="A69" s="226">
        <v>66</v>
      </c>
      <c r="B69" s="238" t="s">
        <v>171</v>
      </c>
      <c r="C69" s="229" t="s">
        <v>418</v>
      </c>
      <c r="D69" s="226" t="s">
        <v>419</v>
      </c>
      <c r="E69" s="226"/>
      <c r="F69" s="226">
        <v>6</v>
      </c>
      <c r="G69" s="229" t="s">
        <v>420</v>
      </c>
      <c r="H69" s="226">
        <v>8.5500000000000007</v>
      </c>
      <c r="I69" s="226">
        <v>1680</v>
      </c>
      <c r="J69" s="226">
        <v>2840</v>
      </c>
      <c r="K69" s="226">
        <v>0.17</v>
      </c>
      <c r="L69" s="226">
        <v>1.22</v>
      </c>
      <c r="M69" s="226">
        <v>5.2</v>
      </c>
    </row>
    <row r="70" spans="1:13" ht="86.25" thickBot="1" x14ac:dyDescent="0.3">
      <c r="A70" s="226">
        <v>67</v>
      </c>
      <c r="B70" s="238" t="s">
        <v>172</v>
      </c>
      <c r="C70" s="229" t="s">
        <v>421</v>
      </c>
      <c r="D70" s="237" t="s">
        <v>422</v>
      </c>
      <c r="E70" s="226"/>
      <c r="F70" s="226">
        <v>6</v>
      </c>
      <c r="G70" s="226" t="s">
        <v>423</v>
      </c>
      <c r="H70" s="226">
        <v>8.7949999999999999</v>
      </c>
      <c r="I70" s="226">
        <v>1734</v>
      </c>
      <c r="J70" s="226">
        <v>2993</v>
      </c>
      <c r="K70" s="226">
        <v>0.16500000000000001</v>
      </c>
      <c r="L70" s="226">
        <v>1.23</v>
      </c>
      <c r="M70" s="226">
        <v>1.3</v>
      </c>
    </row>
    <row r="71" spans="1:13" ht="30.75" thickBot="1" x14ac:dyDescent="0.3">
      <c r="A71" s="226">
        <v>68</v>
      </c>
      <c r="B71" s="238" t="s">
        <v>173</v>
      </c>
      <c r="C71" s="229" t="s">
        <v>424</v>
      </c>
      <c r="D71" s="229" t="s">
        <v>416</v>
      </c>
      <c r="E71" s="226"/>
      <c r="F71" s="226">
        <v>6</v>
      </c>
      <c r="G71" s="229" t="s">
        <v>425</v>
      </c>
      <c r="H71" s="226">
        <v>9.0660000000000007</v>
      </c>
      <c r="I71" s="226">
        <v>1802</v>
      </c>
      <c r="J71" s="226">
        <v>3141</v>
      </c>
      <c r="K71" s="226">
        <v>0.16800000000000001</v>
      </c>
      <c r="L71" s="226">
        <v>1.24</v>
      </c>
      <c r="M71" s="226">
        <v>3.5</v>
      </c>
    </row>
    <row r="72" spans="1:13" ht="90.75" thickBot="1" x14ac:dyDescent="0.3">
      <c r="A72" s="226">
        <v>69</v>
      </c>
      <c r="B72" s="238" t="s">
        <v>43</v>
      </c>
      <c r="C72" s="229" t="s">
        <v>426</v>
      </c>
      <c r="D72" s="229" t="s">
        <v>427</v>
      </c>
      <c r="E72" s="226"/>
      <c r="F72" s="226">
        <v>6</v>
      </c>
      <c r="G72" s="226" t="s">
        <v>428</v>
      </c>
      <c r="H72" s="226">
        <v>9.3209999999999997</v>
      </c>
      <c r="I72" s="226">
        <v>1818</v>
      </c>
      <c r="J72" s="226">
        <v>2223</v>
      </c>
      <c r="K72" s="226">
        <v>0.16</v>
      </c>
      <c r="L72" s="226">
        <v>1.25</v>
      </c>
      <c r="M72" s="226">
        <v>0.52</v>
      </c>
    </row>
    <row r="73" spans="1:13" ht="30.75" thickBot="1" x14ac:dyDescent="0.3">
      <c r="A73" s="226">
        <v>70</v>
      </c>
      <c r="B73" s="238" t="s">
        <v>174</v>
      </c>
      <c r="C73" s="229" t="s">
        <v>429</v>
      </c>
      <c r="D73" s="229" t="s">
        <v>416</v>
      </c>
      <c r="E73" s="226"/>
      <c r="F73" s="226">
        <v>6</v>
      </c>
      <c r="G73" s="229" t="s">
        <v>430</v>
      </c>
      <c r="H73" s="226">
        <v>6.9649999999999999</v>
      </c>
      <c r="I73" s="226">
        <v>1097</v>
      </c>
      <c r="J73" s="226">
        <v>1469</v>
      </c>
      <c r="K73" s="226">
        <v>0.155</v>
      </c>
      <c r="L73" s="226">
        <v>1.1000000000000001</v>
      </c>
      <c r="M73" s="226">
        <v>3.2</v>
      </c>
    </row>
    <row r="74" spans="1:13" ht="60.75" thickBot="1" x14ac:dyDescent="0.3">
      <c r="A74" s="226">
        <v>71</v>
      </c>
      <c r="B74" s="238" t="s">
        <v>175</v>
      </c>
      <c r="C74" s="229" t="s">
        <v>431</v>
      </c>
      <c r="D74" s="229" t="s">
        <v>432</v>
      </c>
      <c r="E74" s="226">
        <v>3</v>
      </c>
      <c r="F74" s="226">
        <v>6</v>
      </c>
      <c r="G74" s="229" t="s">
        <v>433</v>
      </c>
      <c r="H74" s="226">
        <v>9.84</v>
      </c>
      <c r="I74" s="226">
        <v>1925</v>
      </c>
      <c r="J74" s="226">
        <v>3675</v>
      </c>
      <c r="K74" s="226">
        <v>0.154</v>
      </c>
      <c r="L74" s="226">
        <v>1.27</v>
      </c>
      <c r="M74" s="226">
        <v>0.8</v>
      </c>
    </row>
    <row r="75" spans="1:13" ht="90.75" thickBot="1" x14ac:dyDescent="0.3">
      <c r="A75" s="226">
        <v>72</v>
      </c>
      <c r="B75" s="236" t="s">
        <v>176</v>
      </c>
      <c r="C75" s="229" t="s">
        <v>434</v>
      </c>
      <c r="D75" s="229" t="s">
        <v>435</v>
      </c>
      <c r="E75" s="226">
        <v>4</v>
      </c>
      <c r="F75" s="226">
        <v>6</v>
      </c>
      <c r="G75" s="226" t="s">
        <v>436</v>
      </c>
      <c r="H75" s="226">
        <v>13.31</v>
      </c>
      <c r="I75" s="226">
        <v>2506</v>
      </c>
      <c r="J75" s="226">
        <v>4876</v>
      </c>
      <c r="K75" s="226">
        <v>0.14399999999999999</v>
      </c>
      <c r="L75" s="226">
        <v>1.3</v>
      </c>
      <c r="M75" s="226">
        <v>3</v>
      </c>
    </row>
    <row r="76" spans="1:13" ht="120.75" thickBot="1" x14ac:dyDescent="0.3">
      <c r="A76" s="226">
        <v>73</v>
      </c>
      <c r="B76" s="236" t="s">
        <v>177</v>
      </c>
      <c r="C76" s="229" t="s">
        <v>437</v>
      </c>
      <c r="D76" s="229" t="s">
        <v>438</v>
      </c>
      <c r="E76" s="226">
        <v>5</v>
      </c>
      <c r="F76" s="226">
        <v>6</v>
      </c>
      <c r="G76" s="226" t="s">
        <v>439</v>
      </c>
      <c r="H76" s="226">
        <v>16.654</v>
      </c>
      <c r="I76" s="226">
        <v>3290</v>
      </c>
      <c r="J76" s="226">
        <v>5731</v>
      </c>
      <c r="K76" s="226">
        <v>0.14000000000000001</v>
      </c>
      <c r="L76" s="226">
        <v>1.5</v>
      </c>
      <c r="M76" s="226">
        <v>2</v>
      </c>
    </row>
    <row r="77" spans="1:13" ht="240.75" thickBot="1" x14ac:dyDescent="0.3">
      <c r="A77" s="226">
        <v>74</v>
      </c>
      <c r="B77" s="236" t="s">
        <v>108</v>
      </c>
      <c r="C77" s="229" t="s">
        <v>440</v>
      </c>
      <c r="D77" s="229" t="s">
        <v>441</v>
      </c>
      <c r="E77" s="226">
        <v>6</v>
      </c>
      <c r="F77" s="226">
        <v>6</v>
      </c>
      <c r="G77" s="226" t="s">
        <v>442</v>
      </c>
      <c r="H77" s="226">
        <v>19.25</v>
      </c>
      <c r="I77" s="226">
        <v>3695</v>
      </c>
      <c r="J77" s="226">
        <v>5828</v>
      </c>
      <c r="K77" s="226">
        <v>0.13200000000000001</v>
      </c>
      <c r="L77" s="226">
        <v>2.36</v>
      </c>
      <c r="M77" s="226">
        <v>1.3</v>
      </c>
    </row>
    <row r="78" spans="1:13" ht="90.75" thickBot="1" x14ac:dyDescent="0.3">
      <c r="A78" s="226">
        <v>75</v>
      </c>
      <c r="B78" s="236" t="s">
        <v>178</v>
      </c>
      <c r="C78" s="229" t="s">
        <v>443</v>
      </c>
      <c r="D78" s="229" t="s">
        <v>444</v>
      </c>
      <c r="E78" s="226">
        <v>7</v>
      </c>
      <c r="F78" s="226">
        <v>6</v>
      </c>
      <c r="G78" s="226" t="s">
        <v>445</v>
      </c>
      <c r="H78" s="226">
        <v>21.02</v>
      </c>
      <c r="I78" s="226">
        <v>3459</v>
      </c>
      <c r="J78" s="226">
        <v>5869</v>
      </c>
      <c r="K78" s="226">
        <v>0.13700000000000001</v>
      </c>
      <c r="L78" s="226">
        <v>1.9</v>
      </c>
      <c r="M78" s="226" t="s">
        <v>446</v>
      </c>
    </row>
    <row r="79" spans="1:13" ht="72" thickBot="1" x14ac:dyDescent="0.3">
      <c r="A79" s="226">
        <v>76</v>
      </c>
      <c r="B79" s="236" t="s">
        <v>179</v>
      </c>
      <c r="C79" s="229" t="s">
        <v>447</v>
      </c>
      <c r="D79" s="226" t="s">
        <v>448</v>
      </c>
      <c r="E79" s="226">
        <v>8</v>
      </c>
      <c r="F79" s="226">
        <v>6</v>
      </c>
      <c r="G79" s="229" t="s">
        <v>449</v>
      </c>
      <c r="H79" s="226">
        <v>22.61</v>
      </c>
      <c r="I79" s="226">
        <v>3306</v>
      </c>
      <c r="J79" s="226">
        <v>5285</v>
      </c>
      <c r="K79" s="226">
        <v>0.13</v>
      </c>
      <c r="L79" s="226">
        <v>2.2000000000000002</v>
      </c>
      <c r="M79" s="226">
        <v>2E-3</v>
      </c>
    </row>
    <row r="80" spans="1:13" ht="75.75" thickBot="1" x14ac:dyDescent="0.3">
      <c r="A80" s="226">
        <v>77</v>
      </c>
      <c r="B80" s="236" t="s">
        <v>180</v>
      </c>
      <c r="C80" s="229" t="s">
        <v>450</v>
      </c>
      <c r="D80" s="229" t="s">
        <v>451</v>
      </c>
      <c r="E80" s="226">
        <v>9</v>
      </c>
      <c r="F80" s="226">
        <v>6</v>
      </c>
      <c r="G80" s="226" t="s">
        <v>452</v>
      </c>
      <c r="H80" s="226">
        <v>22.56</v>
      </c>
      <c r="I80" s="226">
        <v>2719</v>
      </c>
      <c r="J80" s="226">
        <v>4701</v>
      </c>
      <c r="K80" s="226">
        <v>0.13100000000000001</v>
      </c>
      <c r="L80" s="226">
        <v>2.2000000000000002</v>
      </c>
      <c r="M80" s="226">
        <v>1E-3</v>
      </c>
    </row>
    <row r="81" spans="1:13" ht="90.75" thickBot="1" x14ac:dyDescent="0.3">
      <c r="A81" s="226">
        <v>78</v>
      </c>
      <c r="B81" s="236" t="s">
        <v>101</v>
      </c>
      <c r="C81" s="229" t="s">
        <v>453</v>
      </c>
      <c r="D81" s="229" t="s">
        <v>454</v>
      </c>
      <c r="E81" s="226">
        <v>10</v>
      </c>
      <c r="F81" s="226">
        <v>6</v>
      </c>
      <c r="G81" s="226" t="s">
        <v>455</v>
      </c>
      <c r="H81" s="226">
        <v>21.46</v>
      </c>
      <c r="I81" s="229" t="s">
        <v>456</v>
      </c>
      <c r="J81" s="226">
        <v>4098</v>
      </c>
      <c r="K81" s="226">
        <v>0.13300000000000001</v>
      </c>
      <c r="L81" s="226">
        <v>2.2799999999999998</v>
      </c>
      <c r="M81" s="226">
        <v>5.0000000000000001E-3</v>
      </c>
    </row>
    <row r="82" spans="1:13" ht="57.75" thickBot="1" x14ac:dyDescent="0.3">
      <c r="A82" s="226">
        <v>79</v>
      </c>
      <c r="B82" s="236" t="s">
        <v>85</v>
      </c>
      <c r="C82" s="229" t="s">
        <v>457</v>
      </c>
      <c r="D82" s="226" t="s">
        <v>458</v>
      </c>
      <c r="E82" s="226">
        <v>11</v>
      </c>
      <c r="F82" s="226">
        <v>6</v>
      </c>
      <c r="G82" s="226" t="s">
        <v>459</v>
      </c>
      <c r="H82" s="226">
        <v>19.282</v>
      </c>
      <c r="I82" s="229" t="s">
        <v>460</v>
      </c>
      <c r="J82" s="226">
        <v>3129</v>
      </c>
      <c r="K82" s="226">
        <v>0.129</v>
      </c>
      <c r="L82" s="226">
        <v>2.54</v>
      </c>
      <c r="M82" s="226">
        <v>4.0000000000000001E-3</v>
      </c>
    </row>
    <row r="83" spans="1:13" ht="285.75" thickBot="1" x14ac:dyDescent="0.3">
      <c r="A83" s="226">
        <v>80</v>
      </c>
      <c r="B83" s="236" t="s">
        <v>92</v>
      </c>
      <c r="C83" s="229" t="s">
        <v>461</v>
      </c>
      <c r="D83" s="226" t="s">
        <v>462</v>
      </c>
      <c r="E83" s="226">
        <v>12</v>
      </c>
      <c r="F83" s="226">
        <v>6</v>
      </c>
      <c r="G83" s="226" t="s">
        <v>463</v>
      </c>
      <c r="H83" s="226">
        <v>13.5336</v>
      </c>
      <c r="I83" s="226">
        <v>234.43</v>
      </c>
      <c r="J83" s="226">
        <v>629.88</v>
      </c>
      <c r="K83" s="226">
        <v>0.14000000000000001</v>
      </c>
      <c r="L83" s="226">
        <v>2</v>
      </c>
      <c r="M83" s="226">
        <v>8.5000000000000006E-2</v>
      </c>
    </row>
    <row r="84" spans="1:13" ht="72" thickBot="1" x14ac:dyDescent="0.3">
      <c r="A84" s="226">
        <v>81</v>
      </c>
      <c r="B84" s="235" t="s">
        <v>181</v>
      </c>
      <c r="C84" s="229" t="s">
        <v>464</v>
      </c>
      <c r="D84" s="226" t="s">
        <v>465</v>
      </c>
      <c r="E84" s="226">
        <v>13</v>
      </c>
      <c r="F84" s="226">
        <v>6</v>
      </c>
      <c r="G84" s="229">
        <v>204.38900000000001</v>
      </c>
      <c r="H84" s="226">
        <v>11.85</v>
      </c>
      <c r="I84" s="226">
        <v>577</v>
      </c>
      <c r="J84" s="226">
        <v>1746</v>
      </c>
      <c r="K84" s="226">
        <v>0.129</v>
      </c>
      <c r="L84" s="226">
        <v>1.62</v>
      </c>
      <c r="M84" s="226">
        <v>0.85</v>
      </c>
    </row>
    <row r="85" spans="1:13" ht="75.75" thickBot="1" x14ac:dyDescent="0.3">
      <c r="A85" s="226">
        <v>82</v>
      </c>
      <c r="B85" s="235" t="s">
        <v>90</v>
      </c>
      <c r="C85" s="229" t="s">
        <v>466</v>
      </c>
      <c r="D85" s="229" t="s">
        <v>467</v>
      </c>
      <c r="E85" s="226">
        <v>14</v>
      </c>
      <c r="F85" s="226">
        <v>6</v>
      </c>
      <c r="G85" s="226" t="s">
        <v>468</v>
      </c>
      <c r="H85" s="226">
        <v>11.342000000000001</v>
      </c>
      <c r="I85" s="226">
        <v>600.61</v>
      </c>
      <c r="J85" s="226">
        <v>2022</v>
      </c>
      <c r="K85" s="226">
        <v>0.129</v>
      </c>
      <c r="L85" s="226">
        <v>1.87</v>
      </c>
      <c r="M85" s="226">
        <v>14</v>
      </c>
    </row>
    <row r="86" spans="1:13" ht="57.75" thickBot="1" x14ac:dyDescent="0.3">
      <c r="A86" s="226">
        <v>83</v>
      </c>
      <c r="B86" s="235" t="s">
        <v>182</v>
      </c>
      <c r="C86" s="229" t="s">
        <v>469</v>
      </c>
      <c r="D86" s="226" t="s">
        <v>470</v>
      </c>
      <c r="E86" s="226">
        <v>15</v>
      </c>
      <c r="F86" s="226">
        <v>6</v>
      </c>
      <c r="G86" s="229" t="s">
        <v>471</v>
      </c>
      <c r="H86" s="226">
        <v>9.8070000000000004</v>
      </c>
      <c r="I86" s="226">
        <v>544.70000000000005</v>
      </c>
      <c r="J86" s="226">
        <v>1837</v>
      </c>
      <c r="K86" s="226">
        <v>0.122</v>
      </c>
      <c r="L86" s="226">
        <v>2.02</v>
      </c>
      <c r="M86" s="226">
        <v>8.9999999999999993E-3</v>
      </c>
    </row>
    <row r="87" spans="1:13" ht="90.75" thickBot="1" x14ac:dyDescent="0.3">
      <c r="A87" s="226">
        <v>84</v>
      </c>
      <c r="B87" s="235" t="s">
        <v>183</v>
      </c>
      <c r="C87" s="229" t="s">
        <v>472</v>
      </c>
      <c r="D87" s="229" t="s">
        <v>473</v>
      </c>
      <c r="E87" s="226">
        <v>16</v>
      </c>
      <c r="F87" s="226">
        <v>6</v>
      </c>
      <c r="G87" s="229" t="s">
        <v>474</v>
      </c>
      <c r="H87" s="226">
        <v>9.32</v>
      </c>
      <c r="I87" s="226">
        <v>527</v>
      </c>
      <c r="J87" s="226">
        <v>1235</v>
      </c>
      <c r="K87" s="226" t="s">
        <v>147</v>
      </c>
      <c r="L87" s="226">
        <v>2</v>
      </c>
      <c r="M87" s="226" t="s">
        <v>475</v>
      </c>
    </row>
    <row r="88" spans="1:13" ht="72" thickBot="1" x14ac:dyDescent="0.3">
      <c r="A88" s="226">
        <v>85</v>
      </c>
      <c r="B88" s="233" t="s">
        <v>184</v>
      </c>
      <c r="C88" s="229" t="s">
        <v>476</v>
      </c>
      <c r="D88" s="226" t="s">
        <v>477</v>
      </c>
      <c r="E88" s="226">
        <v>17</v>
      </c>
      <c r="F88" s="226">
        <v>6</v>
      </c>
      <c r="G88" s="229" t="s">
        <v>478</v>
      </c>
      <c r="H88" s="226">
        <v>7</v>
      </c>
      <c r="I88" s="226">
        <v>575</v>
      </c>
      <c r="J88" s="226">
        <v>610</v>
      </c>
      <c r="K88" s="226" t="s">
        <v>147</v>
      </c>
      <c r="L88" s="226">
        <v>2.2000000000000002</v>
      </c>
      <c r="M88" s="226" t="s">
        <v>479</v>
      </c>
    </row>
    <row r="89" spans="1:13" ht="186" thickBot="1" x14ac:dyDescent="0.3">
      <c r="A89" s="226">
        <v>86</v>
      </c>
      <c r="B89" s="230" t="s">
        <v>185</v>
      </c>
      <c r="C89" s="229" t="s">
        <v>480</v>
      </c>
      <c r="D89" s="226" t="s">
        <v>481</v>
      </c>
      <c r="E89" s="226">
        <v>18</v>
      </c>
      <c r="F89" s="226">
        <v>6</v>
      </c>
      <c r="G89" s="229" t="s">
        <v>482</v>
      </c>
      <c r="H89" s="226">
        <v>9.7300000000000008E-3</v>
      </c>
      <c r="I89" s="226">
        <v>202</v>
      </c>
      <c r="J89" s="226">
        <v>211.3</v>
      </c>
      <c r="K89" s="226">
        <v>9.4E-2</v>
      </c>
      <c r="L89" s="226">
        <v>2.2000000000000002</v>
      </c>
      <c r="M89" s="226" t="s">
        <v>483</v>
      </c>
    </row>
    <row r="90" spans="1:13" ht="86.25" thickBot="1" x14ac:dyDescent="0.3">
      <c r="A90" s="226">
        <v>87</v>
      </c>
      <c r="B90" s="231" t="s">
        <v>186</v>
      </c>
      <c r="C90" s="229" t="s">
        <v>484</v>
      </c>
      <c r="D90" s="237" t="s">
        <v>485</v>
      </c>
      <c r="E90" s="226">
        <v>1</v>
      </c>
      <c r="F90" s="226">
        <v>7</v>
      </c>
      <c r="G90" s="229" t="s">
        <v>486</v>
      </c>
      <c r="H90" s="226">
        <v>1.87</v>
      </c>
      <c r="I90" s="226">
        <v>300</v>
      </c>
      <c r="J90" s="226">
        <v>950</v>
      </c>
      <c r="K90" s="226" t="s">
        <v>147</v>
      </c>
      <c r="L90" s="226">
        <v>0.7</v>
      </c>
      <c r="M90" s="226" t="s">
        <v>487</v>
      </c>
    </row>
    <row r="91" spans="1:13" ht="57.75" thickBot="1" x14ac:dyDescent="0.3">
      <c r="A91" s="226">
        <v>88</v>
      </c>
      <c r="B91" s="232" t="s">
        <v>187</v>
      </c>
      <c r="C91" s="229" t="s">
        <v>488</v>
      </c>
      <c r="D91" s="226" t="s">
        <v>489</v>
      </c>
      <c r="E91" s="226">
        <v>2</v>
      </c>
      <c r="F91" s="226">
        <v>7</v>
      </c>
      <c r="G91" s="229" t="s">
        <v>490</v>
      </c>
      <c r="H91" s="226">
        <v>5.5</v>
      </c>
      <c r="I91" s="226">
        <v>973</v>
      </c>
      <c r="J91" s="226">
        <v>2010</v>
      </c>
      <c r="K91" s="226">
        <v>9.4E-2</v>
      </c>
      <c r="L91" s="226">
        <v>0.9</v>
      </c>
      <c r="M91" s="226" t="s">
        <v>491</v>
      </c>
    </row>
    <row r="92" spans="1:13" ht="57.75" thickBot="1" x14ac:dyDescent="0.3">
      <c r="A92" s="226">
        <v>89</v>
      </c>
      <c r="B92" s="239" t="s">
        <v>188</v>
      </c>
      <c r="C92" s="229" t="s">
        <v>492</v>
      </c>
      <c r="D92" s="226" t="s">
        <v>493</v>
      </c>
      <c r="E92" s="226"/>
      <c r="F92" s="226">
        <v>7</v>
      </c>
      <c r="G92" s="229" t="s">
        <v>494</v>
      </c>
      <c r="H92" s="226">
        <v>10.07</v>
      </c>
      <c r="I92" s="226">
        <v>1323</v>
      </c>
      <c r="J92" s="226">
        <v>3471</v>
      </c>
      <c r="K92" s="226">
        <v>0.12</v>
      </c>
      <c r="L92" s="226">
        <v>1.1000000000000001</v>
      </c>
      <c r="M92" s="226" t="s">
        <v>495</v>
      </c>
    </row>
    <row r="93" spans="1:13" ht="75.75" thickBot="1" x14ac:dyDescent="0.3">
      <c r="A93" s="226">
        <v>90</v>
      </c>
      <c r="B93" s="239" t="s">
        <v>189</v>
      </c>
      <c r="C93" s="229" t="s">
        <v>496</v>
      </c>
      <c r="D93" s="229" t="s">
        <v>497</v>
      </c>
      <c r="E93" s="226"/>
      <c r="F93" s="226">
        <v>7</v>
      </c>
      <c r="G93" s="226" t="s">
        <v>498</v>
      </c>
      <c r="H93" s="226">
        <v>11.72</v>
      </c>
      <c r="I93" s="226">
        <v>2115</v>
      </c>
      <c r="J93" s="226">
        <v>5061</v>
      </c>
      <c r="K93" s="226">
        <v>0.113</v>
      </c>
      <c r="L93" s="226">
        <v>1.3</v>
      </c>
      <c r="M93" s="226">
        <v>9.6</v>
      </c>
    </row>
    <row r="94" spans="1:13" ht="240.75" thickBot="1" x14ac:dyDescent="0.3">
      <c r="A94" s="226">
        <v>91</v>
      </c>
      <c r="B94" s="239" t="s">
        <v>190</v>
      </c>
      <c r="C94" s="229" t="s">
        <v>499</v>
      </c>
      <c r="D94" s="229" t="s">
        <v>500</v>
      </c>
      <c r="E94" s="226"/>
      <c r="F94" s="226">
        <v>7</v>
      </c>
      <c r="G94" s="229" t="s">
        <v>501</v>
      </c>
      <c r="H94" s="226">
        <v>15.37</v>
      </c>
      <c r="I94" s="226">
        <v>1841</v>
      </c>
      <c r="J94" s="226">
        <v>4300</v>
      </c>
      <c r="K94" s="226" t="s">
        <v>147</v>
      </c>
      <c r="L94" s="226">
        <v>1.5</v>
      </c>
      <c r="M94" s="226" t="s">
        <v>502</v>
      </c>
    </row>
    <row r="95" spans="1:13" ht="90.75" thickBot="1" x14ac:dyDescent="0.3">
      <c r="A95" s="226">
        <v>92</v>
      </c>
      <c r="B95" s="239" t="s">
        <v>191</v>
      </c>
      <c r="C95" s="229" t="s">
        <v>503</v>
      </c>
      <c r="D95" s="229" t="s">
        <v>504</v>
      </c>
      <c r="E95" s="226"/>
      <c r="F95" s="226">
        <v>7</v>
      </c>
      <c r="G95" s="229" t="s">
        <v>505</v>
      </c>
      <c r="H95" s="226">
        <v>18.95</v>
      </c>
      <c r="I95" s="226">
        <v>1405.3</v>
      </c>
      <c r="J95" s="226">
        <v>4404</v>
      </c>
      <c r="K95" s="226">
        <v>0.11600000000000001</v>
      </c>
      <c r="L95" s="226">
        <v>1.38</v>
      </c>
      <c r="M95" s="226">
        <v>2.7</v>
      </c>
    </row>
    <row r="96" spans="1:13" ht="90.75" thickBot="1" x14ac:dyDescent="0.3">
      <c r="A96" s="226">
        <v>93</v>
      </c>
      <c r="B96" s="239" t="s">
        <v>192</v>
      </c>
      <c r="C96" s="229" t="s">
        <v>506</v>
      </c>
      <c r="D96" s="229" t="s">
        <v>507</v>
      </c>
      <c r="E96" s="226"/>
      <c r="F96" s="226">
        <v>7</v>
      </c>
      <c r="G96" s="229" t="s">
        <v>508</v>
      </c>
      <c r="H96" s="226">
        <v>20.45</v>
      </c>
      <c r="I96" s="226">
        <v>917</v>
      </c>
      <c r="J96" s="226">
        <v>4273</v>
      </c>
      <c r="K96" s="226" t="s">
        <v>147</v>
      </c>
      <c r="L96" s="226">
        <v>1.36</v>
      </c>
      <c r="M96" s="226" t="s">
        <v>509</v>
      </c>
    </row>
    <row r="97" spans="1:13" ht="75.75" thickBot="1" x14ac:dyDescent="0.3">
      <c r="A97" s="226">
        <v>94</v>
      </c>
      <c r="B97" s="239" t="s">
        <v>193</v>
      </c>
      <c r="C97" s="229" t="s">
        <v>510</v>
      </c>
      <c r="D97" s="229" t="s">
        <v>511</v>
      </c>
      <c r="E97" s="226"/>
      <c r="F97" s="226">
        <v>7</v>
      </c>
      <c r="G97" s="229" t="s">
        <v>512</v>
      </c>
      <c r="H97" s="226">
        <v>19.84</v>
      </c>
      <c r="I97" s="226">
        <v>912.5</v>
      </c>
      <c r="J97" s="226">
        <v>3501</v>
      </c>
      <c r="K97" s="226" t="s">
        <v>147</v>
      </c>
      <c r="L97" s="226">
        <v>1.28</v>
      </c>
      <c r="M97" s="226" t="s">
        <v>513</v>
      </c>
    </row>
    <row r="98" spans="1:13" ht="210.75" thickBot="1" x14ac:dyDescent="0.3">
      <c r="A98" s="226">
        <v>95</v>
      </c>
      <c r="B98" s="239" t="s">
        <v>194</v>
      </c>
      <c r="C98" s="229" t="s">
        <v>514</v>
      </c>
      <c r="D98" s="229" t="s">
        <v>515</v>
      </c>
      <c r="E98" s="226"/>
      <c r="F98" s="226">
        <v>7</v>
      </c>
      <c r="G98" s="229" t="s">
        <v>516</v>
      </c>
      <c r="H98" s="226">
        <v>13.69</v>
      </c>
      <c r="I98" s="226">
        <v>1449</v>
      </c>
      <c r="J98" s="226">
        <v>2880</v>
      </c>
      <c r="K98" s="226" t="s">
        <v>147</v>
      </c>
      <c r="L98" s="226">
        <v>1.1299999999999999</v>
      </c>
      <c r="M98" s="226" t="s">
        <v>517</v>
      </c>
    </row>
    <row r="99" spans="1:13" ht="271.5" thickBot="1" x14ac:dyDescent="0.3">
      <c r="A99" s="226">
        <v>96</v>
      </c>
      <c r="B99" s="239" t="s">
        <v>195</v>
      </c>
      <c r="C99" s="229" t="s">
        <v>518</v>
      </c>
      <c r="D99" s="228" t="s">
        <v>519</v>
      </c>
      <c r="E99" s="226"/>
      <c r="F99" s="226">
        <v>7</v>
      </c>
      <c r="G99" s="229" t="s">
        <v>520</v>
      </c>
      <c r="H99" s="226">
        <v>13.51</v>
      </c>
      <c r="I99" s="226">
        <v>1613</v>
      </c>
      <c r="J99" s="226">
        <v>3383</v>
      </c>
      <c r="K99" s="226" t="s">
        <v>147</v>
      </c>
      <c r="L99" s="226">
        <v>1.28</v>
      </c>
      <c r="M99" s="226" t="s">
        <v>521</v>
      </c>
    </row>
    <row r="100" spans="1:13" ht="180.75" thickBot="1" x14ac:dyDescent="0.3">
      <c r="A100" s="226">
        <v>97</v>
      </c>
      <c r="B100" s="239" t="s">
        <v>196</v>
      </c>
      <c r="C100" s="229" t="s">
        <v>522</v>
      </c>
      <c r="D100" s="229" t="s">
        <v>523</v>
      </c>
      <c r="E100" s="226"/>
      <c r="F100" s="226">
        <v>7</v>
      </c>
      <c r="G100" s="229" t="s">
        <v>520</v>
      </c>
      <c r="H100" s="226">
        <v>14.79</v>
      </c>
      <c r="I100" s="226">
        <v>1259</v>
      </c>
      <c r="J100" s="226">
        <v>2900</v>
      </c>
      <c r="K100" s="226" t="s">
        <v>147</v>
      </c>
      <c r="L100" s="226">
        <v>1.3</v>
      </c>
      <c r="M100" s="226" t="s">
        <v>524</v>
      </c>
    </row>
    <row r="101" spans="1:13" ht="105.75" thickBot="1" x14ac:dyDescent="0.3">
      <c r="A101" s="226">
        <v>98</v>
      </c>
      <c r="B101" s="239" t="s">
        <v>197</v>
      </c>
      <c r="C101" s="229" t="s">
        <v>525</v>
      </c>
      <c r="D101" s="229" t="s">
        <v>526</v>
      </c>
      <c r="E101" s="226"/>
      <c r="F101" s="226">
        <v>7</v>
      </c>
      <c r="G101" s="229" t="s">
        <v>527</v>
      </c>
      <c r="H101" s="226">
        <v>15.1</v>
      </c>
      <c r="I101" s="226">
        <v>1173</v>
      </c>
      <c r="J101" s="229" t="s">
        <v>528</v>
      </c>
      <c r="K101" s="226" t="s">
        <v>147</v>
      </c>
      <c r="L101" s="226">
        <v>1.3</v>
      </c>
      <c r="M101" s="226" t="s">
        <v>524</v>
      </c>
    </row>
    <row r="102" spans="1:13" ht="45.75" thickBot="1" x14ac:dyDescent="0.3">
      <c r="A102" s="226">
        <v>99</v>
      </c>
      <c r="B102" s="239" t="s">
        <v>198</v>
      </c>
      <c r="C102" s="229" t="s">
        <v>529</v>
      </c>
      <c r="D102" s="229" t="s">
        <v>530</v>
      </c>
      <c r="E102" s="226"/>
      <c r="F102" s="226">
        <v>7</v>
      </c>
      <c r="G102" s="229" t="s">
        <v>531</v>
      </c>
      <c r="H102" s="226">
        <v>8.84</v>
      </c>
      <c r="I102" s="226">
        <v>1133</v>
      </c>
      <c r="J102" s="229" t="s">
        <v>532</v>
      </c>
      <c r="K102" s="226" t="s">
        <v>147</v>
      </c>
      <c r="L102" s="226">
        <v>1.3</v>
      </c>
      <c r="M102" s="229" t="s">
        <v>533</v>
      </c>
    </row>
    <row r="103" spans="1:13" ht="45.75" thickBot="1" x14ac:dyDescent="0.3">
      <c r="A103" s="226">
        <v>100</v>
      </c>
      <c r="B103" s="239" t="s">
        <v>199</v>
      </c>
      <c r="C103" s="229" t="s">
        <v>534</v>
      </c>
      <c r="D103" s="229" t="s">
        <v>535</v>
      </c>
      <c r="E103" s="226"/>
      <c r="F103" s="226">
        <v>7</v>
      </c>
      <c r="G103" s="229" t="s">
        <v>536</v>
      </c>
      <c r="H103" s="226" t="s">
        <v>147</v>
      </c>
      <c r="I103" s="229" t="s">
        <v>537</v>
      </c>
      <c r="J103" s="226" t="s">
        <v>147</v>
      </c>
      <c r="K103" s="226" t="s">
        <v>147</v>
      </c>
      <c r="L103" s="226">
        <v>1.3</v>
      </c>
      <c r="M103" s="229" t="s">
        <v>533</v>
      </c>
    </row>
    <row r="104" spans="1:13" ht="90.75" thickBot="1" x14ac:dyDescent="0.3">
      <c r="A104" s="226">
        <v>101</v>
      </c>
      <c r="B104" s="239" t="s">
        <v>538</v>
      </c>
      <c r="C104" s="229" t="s">
        <v>539</v>
      </c>
      <c r="D104" s="229" t="s">
        <v>540</v>
      </c>
      <c r="E104" s="226"/>
      <c r="F104" s="226">
        <v>7</v>
      </c>
      <c r="G104" s="229" t="s">
        <v>541</v>
      </c>
      <c r="H104" s="226" t="s">
        <v>147</v>
      </c>
      <c r="I104" s="229" t="s">
        <v>542</v>
      </c>
      <c r="J104" s="226" t="s">
        <v>147</v>
      </c>
      <c r="K104" s="226" t="s">
        <v>147</v>
      </c>
      <c r="L104" s="226">
        <v>1.3</v>
      </c>
      <c r="M104" s="229" t="s">
        <v>533</v>
      </c>
    </row>
    <row r="105" spans="1:13" ht="165.75" thickBot="1" x14ac:dyDescent="0.3">
      <c r="A105" s="226">
        <v>102</v>
      </c>
      <c r="B105" s="239" t="s">
        <v>543</v>
      </c>
      <c r="C105" s="229" t="s">
        <v>544</v>
      </c>
      <c r="D105" s="229" t="s">
        <v>545</v>
      </c>
      <c r="E105" s="226"/>
      <c r="F105" s="226">
        <v>7</v>
      </c>
      <c r="G105" s="229" t="s">
        <v>546</v>
      </c>
      <c r="H105" s="226" t="s">
        <v>147</v>
      </c>
      <c r="I105" s="229" t="s">
        <v>542</v>
      </c>
      <c r="J105" s="226" t="s">
        <v>147</v>
      </c>
      <c r="K105" s="226" t="s">
        <v>147</v>
      </c>
      <c r="L105" s="226">
        <v>1.3</v>
      </c>
      <c r="M105" s="229" t="s">
        <v>533</v>
      </c>
    </row>
    <row r="106" spans="1:13" ht="60.75" thickBot="1" x14ac:dyDescent="0.3">
      <c r="A106" s="226">
        <v>103</v>
      </c>
      <c r="B106" s="239" t="s">
        <v>547</v>
      </c>
      <c r="C106" s="229" t="s">
        <v>548</v>
      </c>
      <c r="D106" s="229" t="s">
        <v>549</v>
      </c>
      <c r="E106" s="226">
        <v>3</v>
      </c>
      <c r="F106" s="226">
        <v>7</v>
      </c>
      <c r="G106" s="229" t="s">
        <v>550</v>
      </c>
      <c r="H106" s="226" t="s">
        <v>147</v>
      </c>
      <c r="I106" s="229" t="s">
        <v>551</v>
      </c>
      <c r="J106" s="226" t="s">
        <v>147</v>
      </c>
      <c r="K106" s="226" t="s">
        <v>147</v>
      </c>
      <c r="L106" s="226">
        <v>1.3</v>
      </c>
      <c r="M106" s="229" t="s">
        <v>533</v>
      </c>
    </row>
    <row r="107" spans="1:13" ht="90.75" thickBot="1" x14ac:dyDescent="0.3">
      <c r="A107" s="226">
        <v>104</v>
      </c>
      <c r="B107" s="236" t="s">
        <v>552</v>
      </c>
      <c r="C107" s="229" t="s">
        <v>553</v>
      </c>
      <c r="D107" s="229" t="s">
        <v>554</v>
      </c>
      <c r="E107" s="226">
        <v>4</v>
      </c>
      <c r="F107" s="226">
        <v>7</v>
      </c>
      <c r="G107" s="229" t="s">
        <v>555</v>
      </c>
      <c r="H107" s="229" t="s">
        <v>556</v>
      </c>
      <c r="I107" s="229" t="s">
        <v>557</v>
      </c>
      <c r="J107" s="229" t="s">
        <v>558</v>
      </c>
      <c r="K107" s="226" t="s">
        <v>147</v>
      </c>
      <c r="L107" s="226" t="s">
        <v>147</v>
      </c>
      <c r="M107" s="229" t="s">
        <v>533</v>
      </c>
    </row>
    <row r="108" spans="1:13" ht="30.75" thickBot="1" x14ac:dyDescent="0.3">
      <c r="A108" s="226">
        <v>105</v>
      </c>
      <c r="B108" s="236" t="s">
        <v>559</v>
      </c>
      <c r="C108" s="229" t="s">
        <v>560</v>
      </c>
      <c r="D108" s="229" t="s">
        <v>561</v>
      </c>
      <c r="E108" s="226">
        <v>5</v>
      </c>
      <c r="F108" s="226">
        <v>7</v>
      </c>
      <c r="G108" s="229" t="s">
        <v>562</v>
      </c>
      <c r="H108" s="229" t="s">
        <v>563</v>
      </c>
      <c r="I108" s="226" t="s">
        <v>147</v>
      </c>
      <c r="J108" s="226" t="s">
        <v>147</v>
      </c>
      <c r="K108" s="226" t="s">
        <v>147</v>
      </c>
      <c r="L108" s="226" t="s">
        <v>147</v>
      </c>
      <c r="M108" s="229" t="s">
        <v>533</v>
      </c>
    </row>
    <row r="109" spans="1:13" ht="45.75" thickBot="1" x14ac:dyDescent="0.3">
      <c r="A109" s="226">
        <v>106</v>
      </c>
      <c r="B109" s="236" t="s">
        <v>564</v>
      </c>
      <c r="C109" s="229" t="s">
        <v>565</v>
      </c>
      <c r="D109" s="229" t="s">
        <v>566</v>
      </c>
      <c r="E109" s="226">
        <v>6</v>
      </c>
      <c r="F109" s="226">
        <v>7</v>
      </c>
      <c r="G109" s="229" t="s">
        <v>567</v>
      </c>
      <c r="H109" s="229" t="s">
        <v>568</v>
      </c>
      <c r="I109" s="226" t="s">
        <v>147</v>
      </c>
      <c r="J109" s="226" t="s">
        <v>147</v>
      </c>
      <c r="K109" s="226" t="s">
        <v>147</v>
      </c>
      <c r="L109" s="226" t="s">
        <v>147</v>
      </c>
      <c r="M109" s="229" t="s">
        <v>533</v>
      </c>
    </row>
    <row r="110" spans="1:13" ht="45.75" thickBot="1" x14ac:dyDescent="0.3">
      <c r="A110" s="226">
        <v>107</v>
      </c>
      <c r="B110" s="236" t="s">
        <v>569</v>
      </c>
      <c r="C110" s="229" t="s">
        <v>570</v>
      </c>
      <c r="D110" s="229" t="s">
        <v>571</v>
      </c>
      <c r="E110" s="226">
        <v>7</v>
      </c>
      <c r="F110" s="226">
        <v>7</v>
      </c>
      <c r="G110" s="229" t="s">
        <v>572</v>
      </c>
      <c r="H110" s="229" t="s">
        <v>573</v>
      </c>
      <c r="I110" s="226" t="s">
        <v>147</v>
      </c>
      <c r="J110" s="226" t="s">
        <v>147</v>
      </c>
      <c r="K110" s="226" t="s">
        <v>147</v>
      </c>
      <c r="L110" s="226" t="s">
        <v>147</v>
      </c>
      <c r="M110" s="229" t="s">
        <v>533</v>
      </c>
    </row>
    <row r="111" spans="1:13" ht="120.75" thickBot="1" x14ac:dyDescent="0.3">
      <c r="A111" s="226">
        <v>108</v>
      </c>
      <c r="B111" s="236" t="s">
        <v>574</v>
      </c>
      <c r="C111" s="229" t="s">
        <v>575</v>
      </c>
      <c r="D111" s="229" t="s">
        <v>576</v>
      </c>
      <c r="E111" s="226">
        <v>8</v>
      </c>
      <c r="F111" s="226">
        <v>7</v>
      </c>
      <c r="G111" s="229" t="s">
        <v>567</v>
      </c>
      <c r="H111" s="229" t="s">
        <v>577</v>
      </c>
      <c r="I111" s="226" t="s">
        <v>147</v>
      </c>
      <c r="J111" s="226" t="s">
        <v>147</v>
      </c>
      <c r="K111" s="226" t="s">
        <v>147</v>
      </c>
      <c r="L111" s="226" t="s">
        <v>147</v>
      </c>
      <c r="M111" s="229" t="s">
        <v>533</v>
      </c>
    </row>
    <row r="112" spans="1:13" ht="45.75" thickBot="1" x14ac:dyDescent="0.3">
      <c r="A112" s="226">
        <v>109</v>
      </c>
      <c r="B112" s="240" t="s">
        <v>578</v>
      </c>
      <c r="C112" s="229" t="s">
        <v>579</v>
      </c>
      <c r="D112" s="229" t="s">
        <v>580</v>
      </c>
      <c r="E112" s="226">
        <v>9</v>
      </c>
      <c r="F112" s="226">
        <v>7</v>
      </c>
      <c r="G112" s="229" t="s">
        <v>581</v>
      </c>
      <c r="H112" s="229" t="s">
        <v>582</v>
      </c>
      <c r="I112" s="226" t="s">
        <v>147</v>
      </c>
      <c r="J112" s="226" t="s">
        <v>147</v>
      </c>
      <c r="K112" s="226" t="s">
        <v>147</v>
      </c>
      <c r="L112" s="226" t="s">
        <v>147</v>
      </c>
      <c r="M112" s="229" t="s">
        <v>533</v>
      </c>
    </row>
    <row r="113" spans="1:13" ht="135.75" thickBot="1" x14ac:dyDescent="0.3">
      <c r="A113" s="226">
        <v>110</v>
      </c>
      <c r="B113" s="240" t="s">
        <v>583</v>
      </c>
      <c r="C113" s="229" t="s">
        <v>584</v>
      </c>
      <c r="D113" s="229" t="s">
        <v>585</v>
      </c>
      <c r="E113" s="226">
        <v>10</v>
      </c>
      <c r="F113" s="226">
        <v>7</v>
      </c>
      <c r="G113" s="229" t="s">
        <v>586</v>
      </c>
      <c r="H113" s="229" t="s">
        <v>587</v>
      </c>
      <c r="I113" s="226" t="s">
        <v>147</v>
      </c>
      <c r="J113" s="226" t="s">
        <v>147</v>
      </c>
      <c r="K113" s="226" t="s">
        <v>147</v>
      </c>
      <c r="L113" s="226" t="s">
        <v>147</v>
      </c>
      <c r="M113" s="229" t="s">
        <v>533</v>
      </c>
    </row>
    <row r="114" spans="1:13" ht="60.75" thickBot="1" x14ac:dyDescent="0.3">
      <c r="A114" s="226">
        <v>111</v>
      </c>
      <c r="B114" s="240" t="s">
        <v>588</v>
      </c>
      <c r="C114" s="229" t="s">
        <v>589</v>
      </c>
      <c r="D114" s="229" t="s">
        <v>590</v>
      </c>
      <c r="E114" s="226">
        <v>11</v>
      </c>
      <c r="F114" s="226">
        <v>7</v>
      </c>
      <c r="G114" s="229" t="s">
        <v>586</v>
      </c>
      <c r="H114" s="229" t="s">
        <v>591</v>
      </c>
      <c r="I114" s="226" t="s">
        <v>147</v>
      </c>
      <c r="J114" s="226" t="s">
        <v>147</v>
      </c>
      <c r="K114" s="226" t="s">
        <v>147</v>
      </c>
      <c r="L114" s="226" t="s">
        <v>147</v>
      </c>
      <c r="M114" s="229" t="s">
        <v>533</v>
      </c>
    </row>
    <row r="115" spans="1:13" ht="75.75" thickBot="1" x14ac:dyDescent="0.3">
      <c r="A115" s="226">
        <v>112</v>
      </c>
      <c r="B115" s="236" t="s">
        <v>592</v>
      </c>
      <c r="C115" s="229" t="s">
        <v>593</v>
      </c>
      <c r="D115" s="229" t="s">
        <v>594</v>
      </c>
      <c r="E115" s="226">
        <v>12</v>
      </c>
      <c r="F115" s="226">
        <v>7</v>
      </c>
      <c r="G115" s="229" t="s">
        <v>595</v>
      </c>
      <c r="H115" s="229" t="s">
        <v>596</v>
      </c>
      <c r="I115" s="226" t="s">
        <v>147</v>
      </c>
      <c r="J115" s="229" t="s">
        <v>597</v>
      </c>
      <c r="K115" s="226" t="s">
        <v>147</v>
      </c>
      <c r="L115" s="226" t="s">
        <v>147</v>
      </c>
      <c r="M115" s="229" t="s">
        <v>533</v>
      </c>
    </row>
    <row r="116" spans="1:13" ht="72" thickBot="1" x14ac:dyDescent="0.3">
      <c r="A116" s="226">
        <v>113</v>
      </c>
      <c r="B116" s="240" t="s">
        <v>598</v>
      </c>
      <c r="C116" s="229" t="s">
        <v>599</v>
      </c>
      <c r="D116" s="228" t="s">
        <v>600</v>
      </c>
      <c r="E116" s="226">
        <v>13</v>
      </c>
      <c r="F116" s="226">
        <v>7</v>
      </c>
      <c r="G116" s="229" t="s">
        <v>601</v>
      </c>
      <c r="H116" s="229" t="s">
        <v>602</v>
      </c>
      <c r="I116" s="229" t="s">
        <v>603</v>
      </c>
      <c r="J116" s="229" t="s">
        <v>604</v>
      </c>
      <c r="K116" s="226" t="s">
        <v>147</v>
      </c>
      <c r="L116" s="226" t="s">
        <v>147</v>
      </c>
      <c r="M116" s="229" t="s">
        <v>533</v>
      </c>
    </row>
    <row r="117" spans="1:13" ht="45.75" thickBot="1" x14ac:dyDescent="0.3">
      <c r="A117" s="226">
        <v>114</v>
      </c>
      <c r="B117" s="240" t="s">
        <v>605</v>
      </c>
      <c r="C117" s="229" t="s">
        <v>606</v>
      </c>
      <c r="D117" s="229" t="s">
        <v>607</v>
      </c>
      <c r="E117" s="226">
        <v>14</v>
      </c>
      <c r="F117" s="226">
        <v>7</v>
      </c>
      <c r="G117" s="229" t="s">
        <v>608</v>
      </c>
      <c r="H117" s="229" t="s">
        <v>609</v>
      </c>
      <c r="I117" s="229" t="s">
        <v>610</v>
      </c>
      <c r="J117" s="229" t="s">
        <v>611</v>
      </c>
      <c r="K117" s="226" t="s">
        <v>147</v>
      </c>
      <c r="L117" s="226" t="s">
        <v>147</v>
      </c>
      <c r="M117" s="229" t="s">
        <v>533</v>
      </c>
    </row>
    <row r="118" spans="1:13" ht="72" thickBot="1" x14ac:dyDescent="0.3">
      <c r="A118" s="226">
        <v>115</v>
      </c>
      <c r="B118" s="240" t="s">
        <v>612</v>
      </c>
      <c r="C118" s="229" t="s">
        <v>613</v>
      </c>
      <c r="D118" s="228" t="s">
        <v>600</v>
      </c>
      <c r="E118" s="226">
        <v>15</v>
      </c>
      <c r="F118" s="226">
        <v>7</v>
      </c>
      <c r="G118" s="229" t="s">
        <v>608</v>
      </c>
      <c r="H118" s="229" t="s">
        <v>614</v>
      </c>
      <c r="I118" s="229" t="s">
        <v>603</v>
      </c>
      <c r="J118" s="229" t="s">
        <v>604</v>
      </c>
      <c r="K118" s="226" t="s">
        <v>147</v>
      </c>
      <c r="L118" s="226" t="s">
        <v>147</v>
      </c>
      <c r="M118" s="229" t="s">
        <v>533</v>
      </c>
    </row>
    <row r="119" spans="1:13" ht="228.75" thickBot="1" x14ac:dyDescent="0.3">
      <c r="A119" s="226">
        <v>116</v>
      </c>
      <c r="B119" s="240" t="s">
        <v>615</v>
      </c>
      <c r="C119" s="229" t="s">
        <v>616</v>
      </c>
      <c r="D119" s="228" t="s">
        <v>617</v>
      </c>
      <c r="E119" s="226">
        <v>16</v>
      </c>
      <c r="F119" s="226">
        <v>7</v>
      </c>
      <c r="G119" s="229" t="s">
        <v>618</v>
      </c>
      <c r="H119" s="229" t="s">
        <v>619</v>
      </c>
      <c r="I119" s="229" t="s">
        <v>620</v>
      </c>
      <c r="J119" s="229" t="s">
        <v>621</v>
      </c>
      <c r="K119" s="226" t="s">
        <v>147</v>
      </c>
      <c r="L119" s="226" t="s">
        <v>147</v>
      </c>
      <c r="M119" s="229" t="s">
        <v>533</v>
      </c>
    </row>
    <row r="120" spans="1:13" ht="72" thickBot="1" x14ac:dyDescent="0.3">
      <c r="A120" s="226">
        <v>117</v>
      </c>
      <c r="B120" s="240" t="s">
        <v>622</v>
      </c>
      <c r="C120" s="229" t="s">
        <v>623</v>
      </c>
      <c r="D120" s="228" t="s">
        <v>600</v>
      </c>
      <c r="E120" s="226">
        <v>17</v>
      </c>
      <c r="F120" s="226">
        <v>7</v>
      </c>
      <c r="G120" s="229" t="s">
        <v>624</v>
      </c>
      <c r="H120" s="229" t="s">
        <v>625</v>
      </c>
      <c r="I120" s="229" t="s">
        <v>626</v>
      </c>
      <c r="J120" s="229" t="s">
        <v>627</v>
      </c>
      <c r="K120" s="226" t="s">
        <v>147</v>
      </c>
      <c r="L120" s="226" t="s">
        <v>147</v>
      </c>
      <c r="M120" s="229" t="s">
        <v>533</v>
      </c>
    </row>
    <row r="121" spans="1:13" ht="72" thickBot="1" x14ac:dyDescent="0.3">
      <c r="A121" s="226">
        <v>118</v>
      </c>
      <c r="B121" s="240" t="s">
        <v>628</v>
      </c>
      <c r="C121" s="229" t="s">
        <v>629</v>
      </c>
      <c r="D121" s="228" t="s">
        <v>600</v>
      </c>
      <c r="E121" s="226">
        <v>18</v>
      </c>
      <c r="F121" s="226">
        <v>7</v>
      </c>
      <c r="G121" s="229" t="s">
        <v>624</v>
      </c>
      <c r="H121" s="226" t="s">
        <v>630</v>
      </c>
      <c r="I121" s="229" t="s">
        <v>631</v>
      </c>
      <c r="J121" s="229" t="s">
        <v>632</v>
      </c>
      <c r="K121" s="226" t="s">
        <v>147</v>
      </c>
      <c r="L121" s="226" t="s">
        <v>147</v>
      </c>
      <c r="M121" s="229" t="s">
        <v>533</v>
      </c>
    </row>
  </sheetData>
  <mergeCells count="7"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 activeCell="F31" sqref="F31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247" t="s">
        <v>3</v>
      </c>
      <c r="B1" s="248" t="s">
        <v>7</v>
      </c>
      <c r="C1" s="248" t="s">
        <v>4</v>
      </c>
      <c r="D1" s="248" t="s">
        <v>5</v>
      </c>
      <c r="E1" s="249" t="s">
        <v>6</v>
      </c>
      <c r="F1" s="248" t="s">
        <v>633</v>
      </c>
      <c r="G1" s="248" t="s">
        <v>8</v>
      </c>
      <c r="H1" s="248" t="s">
        <v>11</v>
      </c>
      <c r="I1" s="248" t="s">
        <v>12</v>
      </c>
      <c r="J1" s="249" t="s">
        <v>14</v>
      </c>
    </row>
    <row r="2" spans="1:10" x14ac:dyDescent="0.25">
      <c r="A2" s="90" t="s">
        <v>87</v>
      </c>
      <c r="B2" s="91">
        <v>1</v>
      </c>
      <c r="C2" s="4">
        <v>1.008</v>
      </c>
      <c r="D2" s="4">
        <v>8.988E-5</v>
      </c>
      <c r="E2" s="204">
        <v>-259</v>
      </c>
      <c r="F2" s="3">
        <v>-252.72</v>
      </c>
      <c r="G2" s="4">
        <v>0</v>
      </c>
      <c r="H2" s="4">
        <v>0</v>
      </c>
      <c r="I2" s="4">
        <v>0.154</v>
      </c>
      <c r="J2" s="5" t="s">
        <v>54</v>
      </c>
    </row>
    <row r="3" spans="1:10" x14ac:dyDescent="0.25">
      <c r="A3" s="90" t="s">
        <v>86</v>
      </c>
      <c r="B3" s="91">
        <v>2</v>
      </c>
      <c r="C3" s="4">
        <v>4.0030000000000001</v>
      </c>
      <c r="D3" s="4">
        <v>1.785E-4</v>
      </c>
      <c r="E3" s="204">
        <v>-272</v>
      </c>
      <c r="F3" s="3">
        <v>-268.77999999999997</v>
      </c>
      <c r="G3" s="4">
        <v>0</v>
      </c>
      <c r="H3" s="4">
        <v>0</v>
      </c>
      <c r="I3" s="4">
        <v>0</v>
      </c>
      <c r="J3" s="5" t="s">
        <v>60</v>
      </c>
    </row>
    <row r="4" spans="1:10" x14ac:dyDescent="0.25">
      <c r="A4" s="90" t="s">
        <v>91</v>
      </c>
      <c r="B4" s="91">
        <v>3</v>
      </c>
      <c r="C4" s="4">
        <v>6.94</v>
      </c>
      <c r="D4" s="4">
        <v>0.53400000000000003</v>
      </c>
      <c r="E4" s="204">
        <v>181</v>
      </c>
      <c r="F4" s="3">
        <v>1287</v>
      </c>
      <c r="G4" s="4" t="s">
        <v>64</v>
      </c>
      <c r="H4" s="4">
        <v>0.152</v>
      </c>
      <c r="I4" s="4">
        <v>6.8000000000000005E-2</v>
      </c>
      <c r="J4" s="5" t="s">
        <v>54</v>
      </c>
    </row>
    <row r="5" spans="1:10" x14ac:dyDescent="0.25">
      <c r="A5" s="90" t="s">
        <v>70</v>
      </c>
      <c r="B5" s="91">
        <v>4</v>
      </c>
      <c r="C5" s="4">
        <v>9.0120000000000005</v>
      </c>
      <c r="D5" s="4">
        <v>1.85</v>
      </c>
      <c r="E5" s="204">
        <v>1278</v>
      </c>
      <c r="F5" s="3">
        <v>2469</v>
      </c>
      <c r="G5" s="4" t="s">
        <v>9</v>
      </c>
      <c r="H5" s="4">
        <v>0.114</v>
      </c>
      <c r="I5" s="4">
        <v>3.5000000000000003E-2</v>
      </c>
      <c r="J5" s="5" t="s">
        <v>13</v>
      </c>
    </row>
    <row r="6" spans="1:10" x14ac:dyDescent="0.25">
      <c r="A6" s="90" t="s">
        <v>71</v>
      </c>
      <c r="B6" s="91">
        <v>5</v>
      </c>
      <c r="C6" s="4">
        <v>10.81</v>
      </c>
      <c r="D6" s="4">
        <v>2.34</v>
      </c>
      <c r="E6" s="204">
        <v>2300</v>
      </c>
      <c r="F6" s="3">
        <v>3927</v>
      </c>
      <c r="G6" s="4" t="s">
        <v>72</v>
      </c>
      <c r="H6" s="4">
        <v>0</v>
      </c>
      <c r="I6" s="4">
        <v>2.3E-2</v>
      </c>
      <c r="J6" s="5" t="s">
        <v>18</v>
      </c>
    </row>
    <row r="7" spans="1:10" x14ac:dyDescent="0.25">
      <c r="A7" s="90" t="s">
        <v>46</v>
      </c>
      <c r="B7" s="91">
        <v>6</v>
      </c>
      <c r="C7" s="4">
        <v>12.010999999999999</v>
      </c>
      <c r="D7" s="4">
        <v>2.25</v>
      </c>
      <c r="E7" s="204">
        <v>3367</v>
      </c>
      <c r="F7" s="3">
        <v>4027</v>
      </c>
      <c r="G7" s="4" t="s">
        <v>61</v>
      </c>
      <c r="H7" s="4">
        <v>7.0999999999999994E-2</v>
      </c>
      <c r="I7" s="4">
        <v>1.6E-2</v>
      </c>
      <c r="J7" s="5" t="s">
        <v>55</v>
      </c>
    </row>
    <row r="8" spans="1:10" x14ac:dyDescent="0.25">
      <c r="A8" s="90" t="s">
        <v>97</v>
      </c>
      <c r="B8" s="91">
        <v>7</v>
      </c>
      <c r="C8" s="4">
        <v>14.007</v>
      </c>
      <c r="D8" s="4">
        <v>1.2505999999999999E-3</v>
      </c>
      <c r="E8" s="204">
        <v>-209.9</v>
      </c>
      <c r="F8" s="3">
        <v>-195.64</v>
      </c>
      <c r="G8" s="4">
        <v>0</v>
      </c>
      <c r="H8" s="4">
        <v>0</v>
      </c>
      <c r="I8" s="4">
        <v>1.4999999999999999E-2</v>
      </c>
      <c r="J8" s="5" t="s">
        <v>96</v>
      </c>
    </row>
    <row r="9" spans="1:10" x14ac:dyDescent="0.25">
      <c r="A9" s="90" t="s">
        <v>98</v>
      </c>
      <c r="B9" s="91">
        <v>8</v>
      </c>
      <c r="C9" s="4">
        <v>16</v>
      </c>
      <c r="D9" s="4">
        <v>1.4289999999999999E-3</v>
      </c>
      <c r="E9" s="204">
        <v>-218.4</v>
      </c>
      <c r="F9" s="3">
        <v>-182.8</v>
      </c>
      <c r="G9" s="4">
        <v>0</v>
      </c>
      <c r="H9" s="4">
        <v>0</v>
      </c>
      <c r="I9" s="4">
        <v>0.14000000000000001</v>
      </c>
      <c r="J9" s="5" t="s">
        <v>99</v>
      </c>
    </row>
    <row r="10" spans="1:10" x14ac:dyDescent="0.25">
      <c r="A10" s="90" t="s">
        <v>80</v>
      </c>
      <c r="B10" s="91">
        <v>9</v>
      </c>
      <c r="C10" s="4">
        <v>19</v>
      </c>
      <c r="D10" s="4">
        <v>1.696E-3</v>
      </c>
      <c r="E10" s="204">
        <v>-220</v>
      </c>
      <c r="F10" s="3">
        <v>-187.97</v>
      </c>
      <c r="G10" s="4">
        <v>0</v>
      </c>
      <c r="H10" s="4">
        <v>0</v>
      </c>
      <c r="I10" s="4">
        <v>0.13300000000000001</v>
      </c>
      <c r="J10" s="5" t="s">
        <v>74</v>
      </c>
    </row>
    <row r="11" spans="1:10" x14ac:dyDescent="0.25">
      <c r="A11" s="90" t="s">
        <v>94</v>
      </c>
      <c r="B11" s="91">
        <v>10</v>
      </c>
      <c r="C11" s="4">
        <v>20.18</v>
      </c>
      <c r="D11" s="4">
        <v>8.9990000000000003E-4</v>
      </c>
      <c r="E11" s="204">
        <v>-248.7</v>
      </c>
      <c r="F11" s="3">
        <v>-245.93</v>
      </c>
      <c r="G11" s="4">
        <v>0</v>
      </c>
      <c r="H11" s="4">
        <v>0</v>
      </c>
      <c r="I11" s="4">
        <v>0</v>
      </c>
      <c r="J11" s="5" t="s">
        <v>60</v>
      </c>
    </row>
    <row r="12" spans="1:10" x14ac:dyDescent="0.25">
      <c r="A12" s="90" t="s">
        <v>104</v>
      </c>
      <c r="B12" s="91">
        <v>11</v>
      </c>
      <c r="C12" s="4">
        <v>22.99</v>
      </c>
      <c r="D12" s="4">
        <v>0.97099999999999997</v>
      </c>
      <c r="E12" s="204">
        <v>98</v>
      </c>
      <c r="F12" s="3">
        <v>883</v>
      </c>
      <c r="G12" s="4" t="s">
        <v>64</v>
      </c>
      <c r="H12" s="4">
        <v>0.186</v>
      </c>
      <c r="I12" s="4">
        <v>0.10199999999999999</v>
      </c>
      <c r="J12" s="5" t="s">
        <v>54</v>
      </c>
    </row>
    <row r="13" spans="1:10" x14ac:dyDescent="0.25">
      <c r="A13" s="90" t="s">
        <v>0</v>
      </c>
      <c r="B13" s="86">
        <v>12</v>
      </c>
      <c r="C13" s="3">
        <v>24.305</v>
      </c>
      <c r="D13" s="4">
        <v>1.738</v>
      </c>
      <c r="E13" s="5">
        <v>650</v>
      </c>
      <c r="F13" s="3">
        <v>1090</v>
      </c>
      <c r="G13" s="3" t="s">
        <v>9</v>
      </c>
      <c r="H13" s="4">
        <v>0.16</v>
      </c>
      <c r="I13" s="3">
        <v>7.1999999999999995E-2</v>
      </c>
      <c r="J13" s="5" t="s">
        <v>13</v>
      </c>
    </row>
    <row r="14" spans="1:10" x14ac:dyDescent="0.25">
      <c r="A14" s="90" t="s">
        <v>56</v>
      </c>
      <c r="B14" s="91">
        <v>13</v>
      </c>
      <c r="C14" s="4">
        <v>26.98</v>
      </c>
      <c r="D14" s="4">
        <v>2.71</v>
      </c>
      <c r="E14" s="204">
        <v>660.4</v>
      </c>
      <c r="F14" s="3">
        <v>2519</v>
      </c>
      <c r="G14" s="4" t="s">
        <v>10</v>
      </c>
      <c r="H14" s="4">
        <v>0.14299999999999999</v>
      </c>
      <c r="I14" s="4">
        <v>5.2999999999999999E-2</v>
      </c>
      <c r="J14" s="5" t="s">
        <v>18</v>
      </c>
    </row>
    <row r="15" spans="1:10" x14ac:dyDescent="0.25">
      <c r="A15" s="90" t="s">
        <v>102</v>
      </c>
      <c r="B15" s="91">
        <v>14</v>
      </c>
      <c r="C15" s="4">
        <v>28.09</v>
      </c>
      <c r="D15" s="4">
        <v>2.33</v>
      </c>
      <c r="E15" s="204">
        <v>1410</v>
      </c>
      <c r="F15" s="3">
        <v>3265</v>
      </c>
      <c r="G15" s="4" t="s">
        <v>84</v>
      </c>
      <c r="H15" s="4">
        <v>0.11799999999999999</v>
      </c>
      <c r="I15" s="4">
        <v>0.04</v>
      </c>
      <c r="J15" s="5" t="s">
        <v>55</v>
      </c>
    </row>
    <row r="16" spans="1:10" x14ac:dyDescent="0.25">
      <c r="A16" s="90" t="s">
        <v>100</v>
      </c>
      <c r="B16" s="91">
        <v>15</v>
      </c>
      <c r="C16" s="4">
        <v>30.97</v>
      </c>
      <c r="D16" s="4">
        <v>1.82</v>
      </c>
      <c r="E16" s="204">
        <v>44.1</v>
      </c>
      <c r="F16" s="3">
        <v>277</v>
      </c>
      <c r="G16" s="4" t="s">
        <v>82</v>
      </c>
      <c r="H16" s="4">
        <v>0.109</v>
      </c>
      <c r="I16" s="4">
        <v>3.5000000000000003E-2</v>
      </c>
      <c r="J16" s="5" t="s">
        <v>96</v>
      </c>
    </row>
    <row r="17" spans="1:10" x14ac:dyDescent="0.25">
      <c r="A17" s="90" t="s">
        <v>105</v>
      </c>
      <c r="B17" s="91">
        <v>16</v>
      </c>
      <c r="C17" s="4">
        <v>32.06</v>
      </c>
      <c r="D17" s="4">
        <v>2.0699999999999998</v>
      </c>
      <c r="E17" s="204">
        <v>113</v>
      </c>
      <c r="F17" s="3">
        <v>444.87</v>
      </c>
      <c r="G17" s="4" t="s">
        <v>82</v>
      </c>
      <c r="H17" s="4">
        <v>0.106</v>
      </c>
      <c r="I17" s="4">
        <v>0.184</v>
      </c>
      <c r="J17" s="5" t="s">
        <v>99</v>
      </c>
    </row>
    <row r="18" spans="1:10" x14ac:dyDescent="0.25">
      <c r="A18" s="90" t="s">
        <v>77</v>
      </c>
      <c r="B18" s="91">
        <v>17</v>
      </c>
      <c r="C18" s="4">
        <v>35.450000000000003</v>
      </c>
      <c r="D18" s="4">
        <v>3.2139999999999998E-3</v>
      </c>
      <c r="E18" s="204">
        <v>-101</v>
      </c>
      <c r="F18" s="3">
        <v>-33.889999999999986</v>
      </c>
      <c r="G18" s="4">
        <v>0</v>
      </c>
      <c r="H18" s="4">
        <v>0</v>
      </c>
      <c r="I18" s="4">
        <v>0.18099999999999999</v>
      </c>
      <c r="J18" s="5" t="s">
        <v>74</v>
      </c>
    </row>
    <row r="19" spans="1:10" x14ac:dyDescent="0.25">
      <c r="A19" s="90" t="s">
        <v>59</v>
      </c>
      <c r="B19" s="91">
        <v>18</v>
      </c>
      <c r="C19" s="4">
        <v>39.950000000000003</v>
      </c>
      <c r="D19" s="4">
        <v>1.7837E-3</v>
      </c>
      <c r="E19" s="204">
        <v>-189.2</v>
      </c>
      <c r="F19" s="3">
        <v>-185.7</v>
      </c>
      <c r="G19" s="4">
        <v>0</v>
      </c>
      <c r="H19" s="4">
        <v>0</v>
      </c>
      <c r="I19" s="4">
        <v>0</v>
      </c>
      <c r="J19" s="5" t="s">
        <v>60</v>
      </c>
    </row>
    <row r="20" spans="1:10" x14ac:dyDescent="0.25">
      <c r="A20" s="90" t="s">
        <v>49</v>
      </c>
      <c r="B20" s="91">
        <v>19</v>
      </c>
      <c r="C20" s="4">
        <v>39.1</v>
      </c>
      <c r="D20" s="4">
        <v>0.86199999999999999</v>
      </c>
      <c r="E20" s="204">
        <v>63</v>
      </c>
      <c r="F20" s="3">
        <v>759</v>
      </c>
      <c r="G20" s="4" t="s">
        <v>64</v>
      </c>
      <c r="H20" s="4">
        <v>0.23100000000000001</v>
      </c>
      <c r="I20" s="4">
        <v>0.13800000000000001</v>
      </c>
      <c r="J20" s="5" t="s">
        <v>54</v>
      </c>
    </row>
    <row r="21" spans="1:10" x14ac:dyDescent="0.25">
      <c r="A21" s="90" t="s">
        <v>1</v>
      </c>
      <c r="B21" s="86">
        <v>20</v>
      </c>
      <c r="C21" s="3">
        <v>40.078000000000003</v>
      </c>
      <c r="D21" s="4">
        <v>1.55</v>
      </c>
      <c r="E21" s="5">
        <v>842</v>
      </c>
      <c r="F21" s="3">
        <v>1484</v>
      </c>
      <c r="G21" s="3" t="s">
        <v>10</v>
      </c>
      <c r="H21" s="4">
        <v>0.14899999999999999</v>
      </c>
      <c r="I21" s="3">
        <v>9.5000000000000001E-2</v>
      </c>
      <c r="J21" s="5" t="s">
        <v>13</v>
      </c>
    </row>
    <row r="22" spans="1:10" x14ac:dyDescent="0.25">
      <c r="A22" s="90" t="s">
        <v>148</v>
      </c>
      <c r="B22" s="91">
        <v>21</v>
      </c>
      <c r="C22" s="4">
        <v>44.955911999999998</v>
      </c>
      <c r="D22" s="4">
        <v>2.9889999999999999</v>
      </c>
      <c r="E22" s="204">
        <v>1541</v>
      </c>
      <c r="F22" s="3">
        <v>2836</v>
      </c>
      <c r="G22" s="3"/>
      <c r="H22" s="3"/>
      <c r="I22" s="3"/>
      <c r="J22" s="5"/>
    </row>
    <row r="23" spans="1:10" x14ac:dyDescent="0.25">
      <c r="A23" s="90" t="s">
        <v>58</v>
      </c>
      <c r="B23" s="91">
        <v>22</v>
      </c>
      <c r="C23" s="4">
        <v>47.87</v>
      </c>
      <c r="D23" s="4">
        <v>4.51</v>
      </c>
      <c r="E23" s="204">
        <v>1668</v>
      </c>
      <c r="F23" s="3">
        <v>3287</v>
      </c>
      <c r="G23" s="4" t="s">
        <v>9</v>
      </c>
      <c r="H23" s="4">
        <v>0.14499999999999999</v>
      </c>
      <c r="I23" s="4">
        <v>6.8000000000000005E-2</v>
      </c>
      <c r="J23" s="5" t="s">
        <v>55</v>
      </c>
    </row>
    <row r="24" spans="1:10" x14ac:dyDescent="0.25">
      <c r="A24" s="90" t="s">
        <v>109</v>
      </c>
      <c r="B24" s="91">
        <v>23</v>
      </c>
      <c r="C24" s="4">
        <v>50.94</v>
      </c>
      <c r="D24" s="4">
        <v>6.1</v>
      </c>
      <c r="E24" s="204">
        <v>1890</v>
      </c>
      <c r="F24" s="3">
        <v>3407</v>
      </c>
      <c r="G24" s="4" t="s">
        <v>64</v>
      </c>
      <c r="H24" s="4">
        <v>0.13200000000000001</v>
      </c>
      <c r="I24" s="4">
        <v>5.8999999999999997E-2</v>
      </c>
      <c r="J24" s="5" t="s">
        <v>96</v>
      </c>
    </row>
    <row r="25" spans="1:10" x14ac:dyDescent="0.25">
      <c r="A25" s="90" t="s">
        <v>78</v>
      </c>
      <c r="B25" s="91">
        <v>24</v>
      </c>
      <c r="C25" s="4">
        <v>52</v>
      </c>
      <c r="D25" s="4">
        <v>7.19</v>
      </c>
      <c r="E25" s="204">
        <v>1875</v>
      </c>
      <c r="F25" s="3">
        <v>2671</v>
      </c>
      <c r="G25" s="4" t="s">
        <v>64</v>
      </c>
      <c r="H25" s="4">
        <v>0.125</v>
      </c>
      <c r="I25" s="4">
        <v>6.3E-2</v>
      </c>
      <c r="J25" s="5" t="s">
        <v>18</v>
      </c>
    </row>
    <row r="26" spans="1:10" x14ac:dyDescent="0.25">
      <c r="A26" s="90" t="s">
        <v>62</v>
      </c>
      <c r="B26" s="91">
        <v>25</v>
      </c>
      <c r="C26" s="4">
        <v>54.94</v>
      </c>
      <c r="D26" s="4">
        <v>7.44</v>
      </c>
      <c r="E26" s="204">
        <v>1244</v>
      </c>
      <c r="F26" s="3">
        <v>2061</v>
      </c>
      <c r="G26" s="4" t="s">
        <v>63</v>
      </c>
      <c r="H26" s="4">
        <v>0.112</v>
      </c>
      <c r="I26" s="4">
        <v>6.7000000000000004E-2</v>
      </c>
      <c r="J26" s="5" t="s">
        <v>13</v>
      </c>
    </row>
    <row r="27" spans="1:10" x14ac:dyDescent="0.25">
      <c r="A27" s="90" t="s">
        <v>89</v>
      </c>
      <c r="B27" s="91">
        <v>26</v>
      </c>
      <c r="C27" s="4">
        <v>55.85</v>
      </c>
      <c r="D27" s="4">
        <v>7.87</v>
      </c>
      <c r="E27" s="204">
        <v>1538</v>
      </c>
      <c r="F27" s="3">
        <v>2861</v>
      </c>
      <c r="G27" s="4" t="s">
        <v>64</v>
      </c>
      <c r="H27" s="4">
        <v>0.124</v>
      </c>
      <c r="I27" s="4">
        <v>7.6999999999999999E-2</v>
      </c>
      <c r="J27" s="5" t="s">
        <v>13</v>
      </c>
    </row>
    <row r="28" spans="1:10" x14ac:dyDescent="0.25">
      <c r="A28" s="90" t="s">
        <v>79</v>
      </c>
      <c r="B28" s="91">
        <v>27</v>
      </c>
      <c r="C28" s="4">
        <v>58.93</v>
      </c>
      <c r="D28" s="4">
        <v>8.9</v>
      </c>
      <c r="E28" s="204">
        <v>1495</v>
      </c>
      <c r="F28" s="3">
        <v>2927</v>
      </c>
      <c r="G28" s="4" t="s">
        <v>9</v>
      </c>
      <c r="H28" s="4">
        <v>0.125</v>
      </c>
      <c r="I28" s="4">
        <v>7.1999999999999995E-2</v>
      </c>
      <c r="J28" s="5" t="s">
        <v>13</v>
      </c>
    </row>
    <row r="29" spans="1:10" x14ac:dyDescent="0.25">
      <c r="A29" s="90" t="s">
        <v>68</v>
      </c>
      <c r="B29" s="91">
        <v>28</v>
      </c>
      <c r="C29" s="4">
        <v>58.69</v>
      </c>
      <c r="D29" s="4">
        <v>8.9</v>
      </c>
      <c r="E29" s="204">
        <v>1455</v>
      </c>
      <c r="F29" s="3">
        <v>2913</v>
      </c>
      <c r="G29" s="4" t="s">
        <v>10</v>
      </c>
      <c r="H29" s="4">
        <v>0.125</v>
      </c>
      <c r="I29" s="4">
        <v>6.9000000000000006E-2</v>
      </c>
      <c r="J29" s="5" t="s">
        <v>13</v>
      </c>
    </row>
    <row r="30" spans="1:10" x14ac:dyDescent="0.25">
      <c r="A30" s="90" t="s">
        <v>67</v>
      </c>
      <c r="B30" s="91">
        <v>29</v>
      </c>
      <c r="C30" s="4">
        <v>63.55</v>
      </c>
      <c r="D30" s="4">
        <v>8.94</v>
      </c>
      <c r="E30" s="204">
        <v>1085</v>
      </c>
      <c r="F30" s="3">
        <v>2562</v>
      </c>
      <c r="G30" s="4" t="s">
        <v>10</v>
      </c>
      <c r="H30" s="4">
        <v>0.128</v>
      </c>
      <c r="I30" s="4">
        <v>9.6000000000000002E-2</v>
      </c>
      <c r="J30" s="5" t="s">
        <v>54</v>
      </c>
    </row>
    <row r="31" spans="1:10" x14ac:dyDescent="0.25">
      <c r="A31" s="90" t="s">
        <v>2</v>
      </c>
      <c r="B31" s="86">
        <v>30</v>
      </c>
      <c r="C31" s="3">
        <v>65.382000000000005</v>
      </c>
      <c r="D31" s="4">
        <v>7.14</v>
      </c>
      <c r="E31" s="5">
        <v>420</v>
      </c>
      <c r="F31" s="3">
        <v>907</v>
      </c>
      <c r="G31" s="3" t="s">
        <v>9</v>
      </c>
      <c r="H31" s="4">
        <v>0.13300000000000001</v>
      </c>
      <c r="I31" s="3">
        <v>7.3999999999999996E-2</v>
      </c>
      <c r="J31" s="5" t="s">
        <v>13</v>
      </c>
    </row>
    <row r="32" spans="1:10" x14ac:dyDescent="0.25">
      <c r="A32" s="90" t="s">
        <v>81</v>
      </c>
      <c r="B32" s="91">
        <v>31</v>
      </c>
      <c r="C32" s="4">
        <v>69.72</v>
      </c>
      <c r="D32" s="4">
        <v>5.9</v>
      </c>
      <c r="E32" s="204">
        <v>29.8</v>
      </c>
      <c r="F32" s="3">
        <v>2204</v>
      </c>
      <c r="G32" s="4" t="s">
        <v>82</v>
      </c>
      <c r="H32" s="4">
        <v>0.122</v>
      </c>
      <c r="I32" s="4">
        <v>6.2E-2</v>
      </c>
      <c r="J32" s="5" t="s">
        <v>18</v>
      </c>
    </row>
    <row r="33" spans="1:10" x14ac:dyDescent="0.25">
      <c r="A33" s="90" t="s">
        <v>83</v>
      </c>
      <c r="B33" s="91">
        <v>32</v>
      </c>
      <c r="C33" s="4">
        <v>72.64</v>
      </c>
      <c r="D33" s="4">
        <v>5.32</v>
      </c>
      <c r="E33" s="204">
        <v>937</v>
      </c>
      <c r="F33" s="3">
        <v>2833</v>
      </c>
      <c r="G33" s="4" t="s">
        <v>84</v>
      </c>
      <c r="H33" s="4">
        <v>0.122</v>
      </c>
      <c r="I33" s="4">
        <v>5.2999999999999999E-2</v>
      </c>
      <c r="J33" s="5" t="s">
        <v>55</v>
      </c>
    </row>
    <row r="34" spans="1:10" x14ac:dyDescent="0.25">
      <c r="A34" s="90" t="s">
        <v>149</v>
      </c>
      <c r="B34" s="91">
        <v>33</v>
      </c>
      <c r="C34" s="4">
        <v>74.921599999999998</v>
      </c>
      <c r="D34" s="4">
        <v>5.7759999999999998</v>
      </c>
      <c r="E34" s="204">
        <v>817</v>
      </c>
      <c r="F34" s="3">
        <v>614</v>
      </c>
      <c r="G34" s="3"/>
      <c r="H34" s="3"/>
      <c r="I34" s="3"/>
      <c r="J34" s="5"/>
    </row>
    <row r="35" spans="1:10" x14ac:dyDescent="0.25">
      <c r="A35" s="90" t="s">
        <v>150</v>
      </c>
      <c r="B35" s="91">
        <v>34</v>
      </c>
      <c r="C35" s="4">
        <v>78.959999999999994</v>
      </c>
      <c r="D35" s="4">
        <v>4.8090000000000002</v>
      </c>
      <c r="E35" s="204">
        <v>180</v>
      </c>
      <c r="F35" s="3">
        <v>685</v>
      </c>
      <c r="G35" s="3"/>
      <c r="H35" s="3"/>
      <c r="I35" s="3"/>
      <c r="J35" s="5"/>
    </row>
    <row r="36" spans="1:10" x14ac:dyDescent="0.25">
      <c r="A36" s="90" t="s">
        <v>73</v>
      </c>
      <c r="B36" s="91">
        <v>35</v>
      </c>
      <c r="C36" s="4">
        <v>79.900000000000006</v>
      </c>
      <c r="D36" s="4">
        <v>3.1219999999999999</v>
      </c>
      <c r="E36" s="204">
        <v>-7.2</v>
      </c>
      <c r="F36" s="3">
        <v>59</v>
      </c>
      <c r="G36" s="4">
        <v>0</v>
      </c>
      <c r="H36" s="4">
        <v>0</v>
      </c>
      <c r="I36" s="4">
        <v>0.19600000000000001</v>
      </c>
      <c r="J36" s="5" t="s">
        <v>74</v>
      </c>
    </row>
    <row r="37" spans="1:10" x14ac:dyDescent="0.25">
      <c r="A37" s="90" t="s">
        <v>151</v>
      </c>
      <c r="B37" s="91">
        <v>36</v>
      </c>
      <c r="C37" s="4">
        <v>83.798000000000002</v>
      </c>
      <c r="D37" s="4">
        <v>3.7330000000000002E-3</v>
      </c>
      <c r="E37" s="204">
        <v>-157.20999999999998</v>
      </c>
      <c r="F37" s="3">
        <v>-153.07</v>
      </c>
      <c r="G37" s="3"/>
      <c r="H37" s="3"/>
      <c r="I37" s="3"/>
      <c r="J37" s="5"/>
    </row>
    <row r="38" spans="1:10" x14ac:dyDescent="0.25">
      <c r="A38" s="90" t="s">
        <v>152</v>
      </c>
      <c r="B38" s="91">
        <v>37</v>
      </c>
      <c r="C38" s="4">
        <v>85.467799999999997</v>
      </c>
      <c r="D38" s="4">
        <v>1.532</v>
      </c>
      <c r="E38" s="204">
        <v>39.45999999999998</v>
      </c>
      <c r="F38" s="3">
        <v>688</v>
      </c>
      <c r="G38" s="3"/>
      <c r="H38" s="3"/>
      <c r="I38" s="3"/>
      <c r="J38" s="5"/>
    </row>
    <row r="39" spans="1:10" x14ac:dyDescent="0.25">
      <c r="A39" s="90" t="s">
        <v>153</v>
      </c>
      <c r="B39" s="91">
        <v>38</v>
      </c>
      <c r="C39" s="4">
        <v>87.62</v>
      </c>
      <c r="D39" s="4">
        <v>2.64</v>
      </c>
      <c r="E39" s="204">
        <v>777</v>
      </c>
      <c r="F39" s="3">
        <v>1382</v>
      </c>
      <c r="G39" s="3"/>
      <c r="H39" s="3"/>
      <c r="I39" s="3"/>
      <c r="J39" s="5"/>
    </row>
    <row r="40" spans="1:10" x14ac:dyDescent="0.25">
      <c r="A40" s="90" t="s">
        <v>15</v>
      </c>
      <c r="B40" s="91">
        <v>39</v>
      </c>
      <c r="C40" s="3">
        <v>88.905839999999998</v>
      </c>
      <c r="D40" s="4">
        <v>4.4720000000000004</v>
      </c>
      <c r="E40" s="5">
        <v>1526</v>
      </c>
      <c r="F40" s="3">
        <v>3336</v>
      </c>
      <c r="G40" s="3" t="s">
        <v>9</v>
      </c>
      <c r="H40" s="4">
        <v>0.18</v>
      </c>
      <c r="I40" s="4">
        <v>0</v>
      </c>
      <c r="J40" s="5" t="s">
        <v>18</v>
      </c>
    </row>
    <row r="41" spans="1:10" x14ac:dyDescent="0.25">
      <c r="A41" s="90" t="s">
        <v>57</v>
      </c>
      <c r="B41" s="91">
        <v>40</v>
      </c>
      <c r="C41" s="4">
        <v>91.22</v>
      </c>
      <c r="D41" s="4">
        <v>6.51</v>
      </c>
      <c r="E41" s="204">
        <v>1852</v>
      </c>
      <c r="F41" s="3">
        <v>4409</v>
      </c>
      <c r="G41" s="4" t="s">
        <v>9</v>
      </c>
      <c r="H41" s="4">
        <v>0.159</v>
      </c>
      <c r="I41" s="4">
        <v>7.9000000000000001E-2</v>
      </c>
      <c r="J41" s="5" t="s">
        <v>55</v>
      </c>
    </row>
    <row r="42" spans="1:10" x14ac:dyDescent="0.25">
      <c r="A42" s="90" t="s">
        <v>95</v>
      </c>
      <c r="B42" s="91">
        <v>41</v>
      </c>
      <c r="C42" s="4">
        <v>92.91</v>
      </c>
      <c r="D42" s="4">
        <v>8.57</v>
      </c>
      <c r="E42" s="204">
        <v>2468</v>
      </c>
      <c r="F42" s="3">
        <v>4744</v>
      </c>
      <c r="G42" s="4" t="s">
        <v>64</v>
      </c>
      <c r="H42" s="4">
        <v>0.14299999999999999</v>
      </c>
      <c r="I42" s="4">
        <v>6.9000000000000006E-2</v>
      </c>
      <c r="J42" s="5" t="s">
        <v>96</v>
      </c>
    </row>
    <row r="43" spans="1:10" x14ac:dyDescent="0.25">
      <c r="A43" s="90" t="s">
        <v>93</v>
      </c>
      <c r="B43" s="91">
        <v>42</v>
      </c>
      <c r="C43" s="4">
        <v>95.94</v>
      </c>
      <c r="D43" s="4">
        <v>10.220000000000001</v>
      </c>
      <c r="E43" s="204">
        <v>2617</v>
      </c>
      <c r="F43" s="3">
        <v>4639</v>
      </c>
      <c r="G43" s="4" t="s">
        <v>64</v>
      </c>
      <c r="H43" s="4">
        <v>0.13600000000000001</v>
      </c>
      <c r="I43" s="4">
        <v>7.0000000000000007E-2</v>
      </c>
      <c r="J43" s="5" t="s">
        <v>55</v>
      </c>
    </row>
    <row r="44" spans="1:10" x14ac:dyDescent="0.25">
      <c r="A44" s="90" t="s">
        <v>154</v>
      </c>
      <c r="B44" s="91">
        <v>43</v>
      </c>
      <c r="C44" s="4">
        <v>98</v>
      </c>
      <c r="D44" s="4">
        <v>11.5</v>
      </c>
      <c r="E44" s="204">
        <v>2157</v>
      </c>
      <c r="F44" s="3">
        <v>4265</v>
      </c>
      <c r="G44" s="3"/>
      <c r="H44" s="3"/>
      <c r="I44" s="3"/>
      <c r="J44" s="5"/>
    </row>
    <row r="45" spans="1:10" x14ac:dyDescent="0.25">
      <c r="A45" s="90" t="s">
        <v>155</v>
      </c>
      <c r="B45" s="91">
        <v>44</v>
      </c>
      <c r="C45" s="4">
        <v>101.07</v>
      </c>
      <c r="D45" s="4">
        <v>12.37</v>
      </c>
      <c r="E45" s="204">
        <v>2334</v>
      </c>
      <c r="F45" s="3">
        <v>4150</v>
      </c>
      <c r="G45" s="3"/>
      <c r="H45" s="3"/>
      <c r="I45" s="3"/>
      <c r="J45" s="5"/>
    </row>
    <row r="46" spans="1:10" x14ac:dyDescent="0.25">
      <c r="A46" s="90" t="s">
        <v>156</v>
      </c>
      <c r="B46" s="91">
        <v>45</v>
      </c>
      <c r="C46" s="4">
        <v>102.9055</v>
      </c>
      <c r="D46" s="4">
        <v>12.41</v>
      </c>
      <c r="E46" s="204">
        <v>1964</v>
      </c>
      <c r="F46" s="3">
        <v>3695</v>
      </c>
      <c r="G46" s="3"/>
      <c r="H46" s="3"/>
      <c r="I46" s="3"/>
      <c r="J46" s="5"/>
    </row>
    <row r="47" spans="1:10" x14ac:dyDescent="0.25">
      <c r="A47" s="90" t="s">
        <v>157</v>
      </c>
      <c r="B47" s="91">
        <v>46</v>
      </c>
      <c r="C47" s="4">
        <v>106.42</v>
      </c>
      <c r="D47" s="4">
        <v>12.02</v>
      </c>
      <c r="E47" s="204">
        <v>1555.05</v>
      </c>
      <c r="F47" s="3">
        <v>2963</v>
      </c>
      <c r="G47" s="3"/>
      <c r="H47" s="3"/>
      <c r="I47" s="3"/>
      <c r="J47" s="5"/>
    </row>
    <row r="48" spans="1:10" x14ac:dyDescent="0.25">
      <c r="A48" s="90" t="s">
        <v>103</v>
      </c>
      <c r="B48" s="91">
        <v>47</v>
      </c>
      <c r="C48" s="4">
        <v>107.87</v>
      </c>
      <c r="D48" s="4">
        <v>10.49</v>
      </c>
      <c r="E48" s="204">
        <v>962</v>
      </c>
      <c r="F48" s="3">
        <v>2162</v>
      </c>
      <c r="G48" s="4" t="s">
        <v>10</v>
      </c>
      <c r="H48" s="4">
        <v>0.14399999999999999</v>
      </c>
      <c r="I48" s="4">
        <v>0.126</v>
      </c>
      <c r="J48" s="5" t="s">
        <v>54</v>
      </c>
    </row>
    <row r="49" spans="1:10" x14ac:dyDescent="0.25">
      <c r="A49" s="90" t="s">
        <v>75</v>
      </c>
      <c r="B49" s="91">
        <v>48</v>
      </c>
      <c r="C49" s="4">
        <v>112.41</v>
      </c>
      <c r="D49" s="4">
        <v>8.65</v>
      </c>
      <c r="E49" s="204">
        <v>321</v>
      </c>
      <c r="F49" s="3">
        <v>767</v>
      </c>
      <c r="G49" s="4" t="s">
        <v>9</v>
      </c>
      <c r="H49" s="4">
        <v>0.14899999999999999</v>
      </c>
      <c r="I49" s="4">
        <v>9.5000000000000001E-2</v>
      </c>
      <c r="J49" s="5" t="s">
        <v>13</v>
      </c>
    </row>
    <row r="50" spans="1:10" x14ac:dyDescent="0.25">
      <c r="A50" s="90" t="s">
        <v>158</v>
      </c>
      <c r="B50" s="91">
        <v>49</v>
      </c>
      <c r="C50" s="4">
        <v>114.818</v>
      </c>
      <c r="D50" s="4">
        <v>7.31</v>
      </c>
      <c r="E50" s="204">
        <v>156.75</v>
      </c>
      <c r="F50" s="3">
        <v>2072</v>
      </c>
      <c r="G50" s="3"/>
      <c r="H50" s="3"/>
      <c r="I50" s="3"/>
      <c r="J50" s="5"/>
    </row>
    <row r="51" spans="1:10" x14ac:dyDescent="0.25">
      <c r="A51" s="90" t="s">
        <v>106</v>
      </c>
      <c r="B51" s="91">
        <v>50</v>
      </c>
      <c r="C51" s="4">
        <v>118.71</v>
      </c>
      <c r="D51" s="4">
        <v>7.27</v>
      </c>
      <c r="E51" s="204">
        <v>232</v>
      </c>
      <c r="F51" s="3">
        <v>2602</v>
      </c>
      <c r="G51" s="4" t="s">
        <v>107</v>
      </c>
      <c r="H51" s="4">
        <v>0.151</v>
      </c>
      <c r="I51" s="4">
        <v>7.0999999999999994E-2</v>
      </c>
      <c r="J51" s="5" t="s">
        <v>55</v>
      </c>
    </row>
    <row r="52" spans="1:10" x14ac:dyDescent="0.25">
      <c r="A52" s="90" t="s">
        <v>159</v>
      </c>
      <c r="B52" s="91">
        <v>51</v>
      </c>
      <c r="C52" s="4">
        <v>121.76</v>
      </c>
      <c r="D52" s="4">
        <v>6.6849999999999996</v>
      </c>
      <c r="E52" s="204">
        <v>630.78</v>
      </c>
      <c r="F52" s="3">
        <v>1587</v>
      </c>
      <c r="G52" s="3"/>
      <c r="H52" s="3"/>
      <c r="I52" s="3"/>
      <c r="J52" s="5"/>
    </row>
    <row r="53" spans="1:10" x14ac:dyDescent="0.25">
      <c r="A53" s="90" t="s">
        <v>160</v>
      </c>
      <c r="B53" s="91">
        <v>52</v>
      </c>
      <c r="C53" s="4">
        <v>127.6</v>
      </c>
      <c r="D53" s="4">
        <v>6.2320000000000002</v>
      </c>
      <c r="E53" s="204">
        <v>449.65999999999997</v>
      </c>
      <c r="F53" s="3">
        <v>988</v>
      </c>
      <c r="G53" s="3"/>
      <c r="H53" s="3"/>
      <c r="I53" s="3"/>
      <c r="J53" s="5"/>
    </row>
    <row r="54" spans="1:10" x14ac:dyDescent="0.25">
      <c r="A54" s="90" t="s">
        <v>88</v>
      </c>
      <c r="B54" s="91">
        <v>53</v>
      </c>
      <c r="C54" s="4">
        <v>126.91</v>
      </c>
      <c r="D54" s="4">
        <v>4.93</v>
      </c>
      <c r="E54" s="204">
        <v>114</v>
      </c>
      <c r="F54" s="3">
        <v>184.39999999999998</v>
      </c>
      <c r="G54" s="4" t="s">
        <v>82</v>
      </c>
      <c r="H54" s="4">
        <v>0.13600000000000001</v>
      </c>
      <c r="I54" s="4">
        <v>0.22</v>
      </c>
      <c r="J54" s="5" t="s">
        <v>74</v>
      </c>
    </row>
    <row r="55" spans="1:10" x14ac:dyDescent="0.25">
      <c r="A55" s="90" t="s">
        <v>161</v>
      </c>
      <c r="B55" s="91">
        <v>54</v>
      </c>
      <c r="C55" s="4">
        <v>131.29300000000001</v>
      </c>
      <c r="D55" s="4">
        <v>5.8869999999999999E-3</v>
      </c>
      <c r="E55" s="204">
        <v>-111.6</v>
      </c>
      <c r="F55" s="3">
        <v>-107.97</v>
      </c>
      <c r="G55" s="3"/>
      <c r="H55" s="3"/>
      <c r="I55" s="3"/>
      <c r="J55" s="5"/>
    </row>
    <row r="56" spans="1:10" x14ac:dyDescent="0.25">
      <c r="A56" s="90" t="s">
        <v>76</v>
      </c>
      <c r="B56" s="91">
        <v>55</v>
      </c>
      <c r="C56" s="4">
        <v>132.91</v>
      </c>
      <c r="D56" s="4">
        <v>1.87</v>
      </c>
      <c r="E56" s="204">
        <v>28.4</v>
      </c>
      <c r="F56" s="3">
        <v>671</v>
      </c>
      <c r="G56" s="4" t="s">
        <v>64</v>
      </c>
      <c r="H56" s="4">
        <v>0.26500000000000001</v>
      </c>
      <c r="I56" s="4">
        <v>0.17</v>
      </c>
      <c r="J56" s="5" t="s">
        <v>54</v>
      </c>
    </row>
    <row r="57" spans="1:10" x14ac:dyDescent="0.25">
      <c r="A57" s="90" t="s">
        <v>69</v>
      </c>
      <c r="B57" s="91">
        <v>56</v>
      </c>
      <c r="C57" s="4">
        <v>137.33000000000001</v>
      </c>
      <c r="D57" s="4">
        <v>3.5</v>
      </c>
      <c r="E57" s="204">
        <v>725</v>
      </c>
      <c r="F57" s="3">
        <v>1897</v>
      </c>
      <c r="G57" s="4" t="s">
        <v>64</v>
      </c>
      <c r="H57" s="4">
        <v>0.217</v>
      </c>
      <c r="I57" s="4">
        <v>0.13600000000000001</v>
      </c>
      <c r="J57" s="5" t="s">
        <v>13</v>
      </c>
    </row>
    <row r="58" spans="1:10" x14ac:dyDescent="0.25">
      <c r="A58" s="90" t="s">
        <v>162</v>
      </c>
      <c r="B58" s="91">
        <v>57</v>
      </c>
      <c r="C58" s="4">
        <v>138.90547000000001</v>
      </c>
      <c r="D58" s="4">
        <v>6.1449999999999996</v>
      </c>
      <c r="E58" s="204">
        <v>920</v>
      </c>
      <c r="F58" s="3">
        <v>3464</v>
      </c>
      <c r="G58" s="3"/>
      <c r="H58" s="3"/>
      <c r="I58" s="3"/>
      <c r="J58" s="5"/>
    </row>
    <row r="59" spans="1:10" x14ac:dyDescent="0.25">
      <c r="A59" s="90" t="s">
        <v>163</v>
      </c>
      <c r="B59" s="91">
        <v>58</v>
      </c>
      <c r="C59" s="4">
        <v>140.11600000000001</v>
      </c>
      <c r="D59" s="4">
        <v>6.77</v>
      </c>
      <c r="E59" s="204">
        <v>795</v>
      </c>
      <c r="F59" s="3">
        <v>3443</v>
      </c>
      <c r="G59" s="3"/>
      <c r="H59" s="3"/>
      <c r="I59" s="3"/>
      <c r="J59" s="5"/>
    </row>
    <row r="60" spans="1:10" x14ac:dyDescent="0.25">
      <c r="A60" s="90" t="s">
        <v>164</v>
      </c>
      <c r="B60" s="91">
        <v>59</v>
      </c>
      <c r="C60" s="4">
        <v>140.90764999999999</v>
      </c>
      <c r="D60" s="4">
        <v>6.7729999999999997</v>
      </c>
      <c r="E60" s="204">
        <v>935</v>
      </c>
      <c r="F60" s="3">
        <v>3520</v>
      </c>
      <c r="G60" s="3"/>
      <c r="H60" s="3"/>
      <c r="I60" s="3"/>
      <c r="J60" s="5"/>
    </row>
    <row r="61" spans="1:10" x14ac:dyDescent="0.25">
      <c r="A61" s="90" t="s">
        <v>165</v>
      </c>
      <c r="B61" s="91">
        <v>60</v>
      </c>
      <c r="C61" s="4">
        <v>144.24199999999999</v>
      </c>
      <c r="D61" s="4">
        <v>7.0069999999999997</v>
      </c>
      <c r="E61" s="204">
        <v>1024</v>
      </c>
      <c r="F61" s="3">
        <v>3074</v>
      </c>
      <c r="G61" s="3"/>
      <c r="H61" s="3"/>
      <c r="I61" s="3"/>
      <c r="J61" s="5"/>
    </row>
    <row r="62" spans="1:10" x14ac:dyDescent="0.25">
      <c r="A62" s="90" t="s">
        <v>166</v>
      </c>
      <c r="B62" s="91">
        <v>61</v>
      </c>
      <c r="C62" s="4">
        <v>145</v>
      </c>
      <c r="D62" s="4">
        <v>7.26</v>
      </c>
      <c r="E62" s="204">
        <v>1042</v>
      </c>
      <c r="F62" s="3">
        <v>3000</v>
      </c>
      <c r="G62" s="3"/>
      <c r="H62" s="3"/>
      <c r="I62" s="3"/>
      <c r="J62" s="5"/>
    </row>
    <row r="63" spans="1:10" x14ac:dyDescent="0.25">
      <c r="A63" s="90" t="s">
        <v>167</v>
      </c>
      <c r="B63" s="91">
        <v>62</v>
      </c>
      <c r="C63" s="4">
        <v>150.36000000000001</v>
      </c>
      <c r="D63" s="4">
        <v>7.52</v>
      </c>
      <c r="E63" s="204">
        <v>1072</v>
      </c>
      <c r="F63" s="3">
        <v>1794</v>
      </c>
      <c r="G63" s="3"/>
      <c r="H63" s="3"/>
      <c r="I63" s="3"/>
      <c r="J63" s="5"/>
    </row>
    <row r="64" spans="1:10" x14ac:dyDescent="0.25">
      <c r="A64" s="90" t="s">
        <v>168</v>
      </c>
      <c r="B64" s="91">
        <v>63</v>
      </c>
      <c r="C64" s="4">
        <v>151.964</v>
      </c>
      <c r="D64" s="4">
        <v>5.2430000000000003</v>
      </c>
      <c r="E64" s="204">
        <v>826</v>
      </c>
      <c r="F64" s="3">
        <v>1529</v>
      </c>
      <c r="G64" s="3"/>
      <c r="H64" s="3"/>
      <c r="I64" s="3"/>
      <c r="J64" s="5"/>
    </row>
    <row r="65" spans="1:10" x14ac:dyDescent="0.25">
      <c r="A65" s="90" t="s">
        <v>169</v>
      </c>
      <c r="B65" s="91">
        <v>64</v>
      </c>
      <c r="C65" s="4">
        <v>157.25</v>
      </c>
      <c r="D65" s="4">
        <v>7.8949999999999996</v>
      </c>
      <c r="E65" s="204">
        <v>1312</v>
      </c>
      <c r="F65" s="3">
        <v>3273</v>
      </c>
      <c r="G65" s="3"/>
      <c r="H65" s="3"/>
      <c r="I65" s="3"/>
      <c r="J65" s="5"/>
    </row>
    <row r="66" spans="1:10" x14ac:dyDescent="0.25">
      <c r="A66" s="90" t="s">
        <v>170</v>
      </c>
      <c r="B66" s="91">
        <v>65</v>
      </c>
      <c r="C66" s="4">
        <v>158.92535000000001</v>
      </c>
      <c r="D66" s="4">
        <v>8.2289999999999992</v>
      </c>
      <c r="E66" s="204">
        <v>1356</v>
      </c>
      <c r="F66" s="3">
        <v>3230</v>
      </c>
      <c r="G66" s="3"/>
      <c r="H66" s="3"/>
      <c r="I66" s="3"/>
      <c r="J66" s="5"/>
    </row>
    <row r="67" spans="1:10" x14ac:dyDescent="0.25">
      <c r="A67" s="90" t="s">
        <v>171</v>
      </c>
      <c r="B67" s="91">
        <v>66</v>
      </c>
      <c r="C67" s="4">
        <v>162.5</v>
      </c>
      <c r="D67" s="4">
        <v>8.5500000000000007</v>
      </c>
      <c r="E67" s="204">
        <v>1407</v>
      </c>
      <c r="F67" s="3">
        <v>2567</v>
      </c>
      <c r="G67" s="3"/>
      <c r="H67" s="3"/>
      <c r="I67" s="3"/>
      <c r="J67" s="5"/>
    </row>
    <row r="68" spans="1:10" x14ac:dyDescent="0.25">
      <c r="A68" s="90" t="s">
        <v>172</v>
      </c>
      <c r="B68" s="91">
        <v>67</v>
      </c>
      <c r="C68" s="4">
        <v>164.93031999999999</v>
      </c>
      <c r="D68" s="4">
        <v>8.7949999999999999</v>
      </c>
      <c r="E68" s="204">
        <v>1461</v>
      </c>
      <c r="F68" s="3">
        <v>2720</v>
      </c>
      <c r="G68" s="3"/>
      <c r="H68" s="3"/>
      <c r="I68" s="3"/>
      <c r="J68" s="5"/>
    </row>
    <row r="69" spans="1:10" x14ac:dyDescent="0.25">
      <c r="A69" s="90" t="s">
        <v>173</v>
      </c>
      <c r="B69" s="91">
        <v>68</v>
      </c>
      <c r="C69" s="4">
        <v>167.25899999999999</v>
      </c>
      <c r="D69" s="4">
        <v>9.0660000000000007</v>
      </c>
      <c r="E69" s="204">
        <v>1529</v>
      </c>
      <c r="F69" s="3">
        <v>2868</v>
      </c>
      <c r="G69" s="3"/>
      <c r="H69" s="3"/>
      <c r="I69" s="3"/>
      <c r="J69" s="5"/>
    </row>
    <row r="70" spans="1:10" x14ac:dyDescent="0.25">
      <c r="A70" s="90" t="s">
        <v>43</v>
      </c>
      <c r="B70" s="91">
        <v>69</v>
      </c>
      <c r="C70" s="4">
        <v>168.93421000000001</v>
      </c>
      <c r="D70" s="4">
        <v>9.3209999999999997</v>
      </c>
      <c r="E70" s="204">
        <v>1545</v>
      </c>
      <c r="F70" s="3">
        <v>1950</v>
      </c>
      <c r="G70" s="3"/>
      <c r="H70" s="3"/>
      <c r="I70" s="3"/>
      <c r="J70" s="5"/>
    </row>
    <row r="71" spans="1:10" x14ac:dyDescent="0.25">
      <c r="A71" s="90" t="s">
        <v>174</v>
      </c>
      <c r="B71" s="91">
        <v>70</v>
      </c>
      <c r="C71" s="4">
        <v>173.054</v>
      </c>
      <c r="D71" s="4">
        <v>6.9649999999999999</v>
      </c>
      <c r="E71" s="204">
        <v>824</v>
      </c>
      <c r="F71" s="3">
        <v>1196</v>
      </c>
      <c r="G71" s="3"/>
      <c r="H71" s="3"/>
      <c r="I71" s="3"/>
      <c r="J71" s="5"/>
    </row>
    <row r="72" spans="1:10" x14ac:dyDescent="0.25">
      <c r="A72" s="90" t="s">
        <v>175</v>
      </c>
      <c r="B72" s="91">
        <v>71</v>
      </c>
      <c r="C72" s="4">
        <v>174.96680000000001</v>
      </c>
      <c r="D72" s="4">
        <v>9.84</v>
      </c>
      <c r="E72" s="204">
        <v>1652</v>
      </c>
      <c r="F72" s="3">
        <v>3402</v>
      </c>
      <c r="G72" s="3"/>
      <c r="H72" s="3"/>
      <c r="I72" s="3"/>
      <c r="J72" s="5"/>
    </row>
    <row r="73" spans="1:10" x14ac:dyDescent="0.25">
      <c r="A73" s="90" t="s">
        <v>176</v>
      </c>
      <c r="B73" s="91">
        <v>72</v>
      </c>
      <c r="C73" s="4">
        <v>178.49</v>
      </c>
      <c r="D73" s="4">
        <v>13.31</v>
      </c>
      <c r="E73" s="204">
        <v>2233</v>
      </c>
      <c r="F73" s="3">
        <v>4603</v>
      </c>
      <c r="G73" s="3"/>
      <c r="H73" s="3"/>
      <c r="I73" s="3"/>
      <c r="J73" s="5"/>
    </row>
    <row r="74" spans="1:10" x14ac:dyDescent="0.25">
      <c r="A74" s="90" t="s">
        <v>177</v>
      </c>
      <c r="B74" s="91">
        <v>73</v>
      </c>
      <c r="C74" s="4">
        <v>180.94788</v>
      </c>
      <c r="D74" s="4">
        <v>16.654</v>
      </c>
      <c r="E74" s="204">
        <v>3017</v>
      </c>
      <c r="F74" s="3">
        <v>5458</v>
      </c>
      <c r="G74" s="3"/>
      <c r="H74" s="3"/>
      <c r="I74" s="3"/>
      <c r="J74" s="5"/>
    </row>
    <row r="75" spans="1:10" x14ac:dyDescent="0.25">
      <c r="A75" s="90" t="s">
        <v>108</v>
      </c>
      <c r="B75" s="91">
        <v>74</v>
      </c>
      <c r="C75" s="4">
        <v>183.84</v>
      </c>
      <c r="D75" s="4">
        <v>19.3</v>
      </c>
      <c r="E75" s="204">
        <v>3410</v>
      </c>
      <c r="F75" s="3">
        <v>5555</v>
      </c>
      <c r="G75" s="4" t="s">
        <v>64</v>
      </c>
      <c r="H75" s="4">
        <v>0.13700000000000001</v>
      </c>
      <c r="I75" s="4">
        <v>7.0000000000000007E-2</v>
      </c>
      <c r="J75" s="5" t="s">
        <v>55</v>
      </c>
    </row>
    <row r="76" spans="1:10" x14ac:dyDescent="0.25">
      <c r="A76" s="90" t="s">
        <v>178</v>
      </c>
      <c r="B76" s="91">
        <v>75</v>
      </c>
      <c r="C76" s="4">
        <v>186.20699999999999</v>
      </c>
      <c r="D76" s="4">
        <v>21.02</v>
      </c>
      <c r="E76" s="204">
        <v>3186</v>
      </c>
      <c r="F76" s="3">
        <v>5596</v>
      </c>
      <c r="G76" s="3"/>
      <c r="H76" s="3"/>
      <c r="I76" s="3"/>
      <c r="J76" s="5"/>
    </row>
    <row r="77" spans="1:10" x14ac:dyDescent="0.25">
      <c r="A77" s="90" t="s">
        <v>179</v>
      </c>
      <c r="B77" s="91">
        <v>76</v>
      </c>
      <c r="C77" s="4">
        <v>190.23</v>
      </c>
      <c r="D77" s="4">
        <v>22.61</v>
      </c>
      <c r="E77" s="204">
        <v>3033</v>
      </c>
      <c r="F77" s="3">
        <v>5012</v>
      </c>
      <c r="G77" s="3"/>
      <c r="H77" s="3"/>
      <c r="I77" s="3"/>
      <c r="J77" s="5"/>
    </row>
    <row r="78" spans="1:10" x14ac:dyDescent="0.25">
      <c r="A78" s="90" t="s">
        <v>180</v>
      </c>
      <c r="B78" s="91">
        <v>77</v>
      </c>
      <c r="C78" s="4">
        <v>192.21700000000001</v>
      </c>
      <c r="D78" s="4">
        <v>22.56</v>
      </c>
      <c r="E78" s="204">
        <v>2446</v>
      </c>
      <c r="F78" s="3">
        <v>4428</v>
      </c>
      <c r="G78" s="3"/>
      <c r="H78" s="3"/>
      <c r="I78" s="3"/>
      <c r="J78" s="5"/>
    </row>
    <row r="79" spans="1:10" x14ac:dyDescent="0.25">
      <c r="A79" s="90" t="s">
        <v>101</v>
      </c>
      <c r="B79" s="91">
        <v>78</v>
      </c>
      <c r="C79" s="4">
        <v>195.08</v>
      </c>
      <c r="D79" s="4">
        <v>21.45</v>
      </c>
      <c r="E79" s="204">
        <v>1772</v>
      </c>
      <c r="F79" s="3">
        <v>3825</v>
      </c>
      <c r="G79" s="4" t="s">
        <v>10</v>
      </c>
      <c r="H79" s="4">
        <v>0.13900000000000001</v>
      </c>
      <c r="I79" s="4">
        <v>0.08</v>
      </c>
      <c r="J79" s="5" t="s">
        <v>13</v>
      </c>
    </row>
    <row r="80" spans="1:10" x14ac:dyDescent="0.25">
      <c r="A80" s="90" t="s">
        <v>85</v>
      </c>
      <c r="B80" s="91">
        <v>79</v>
      </c>
      <c r="C80" s="4">
        <v>196.97</v>
      </c>
      <c r="D80" s="4">
        <v>19.32</v>
      </c>
      <c r="E80" s="204">
        <v>1064</v>
      </c>
      <c r="F80" s="3">
        <v>2856</v>
      </c>
      <c r="G80" s="4" t="s">
        <v>10</v>
      </c>
      <c r="H80" s="4">
        <v>0.14399999999999999</v>
      </c>
      <c r="I80" s="4">
        <v>0.13700000000000001</v>
      </c>
      <c r="J80" s="5" t="s">
        <v>54</v>
      </c>
    </row>
    <row r="81" spans="1:10" x14ac:dyDescent="0.25">
      <c r="A81" s="90" t="s">
        <v>92</v>
      </c>
      <c r="B81" s="91">
        <v>80</v>
      </c>
      <c r="C81" s="4">
        <v>200.59</v>
      </c>
      <c r="D81" s="4">
        <v>13.5336</v>
      </c>
      <c r="E81" s="204">
        <v>-38.799999999999997</v>
      </c>
      <c r="F81" s="3">
        <v>356.88</v>
      </c>
      <c r="G81" s="4">
        <v>0</v>
      </c>
      <c r="H81" s="4">
        <v>0</v>
      </c>
      <c r="I81" s="4">
        <v>0.11</v>
      </c>
      <c r="J81" s="5" t="s">
        <v>13</v>
      </c>
    </row>
    <row r="82" spans="1:10" x14ac:dyDescent="0.25">
      <c r="A82" s="90" t="s">
        <v>181</v>
      </c>
      <c r="B82" s="91">
        <v>81</v>
      </c>
      <c r="C82" s="4">
        <v>204.38900000000001</v>
      </c>
      <c r="D82" s="4">
        <v>11.85</v>
      </c>
      <c r="E82" s="204">
        <v>304</v>
      </c>
      <c r="F82" s="3">
        <v>1473</v>
      </c>
      <c r="G82" s="3"/>
      <c r="H82" s="3"/>
      <c r="I82" s="3"/>
      <c r="J82" s="5"/>
    </row>
    <row r="83" spans="1:10" x14ac:dyDescent="0.25">
      <c r="A83" s="90" t="s">
        <v>90</v>
      </c>
      <c r="B83" s="91">
        <v>82</v>
      </c>
      <c r="C83" s="4">
        <v>207.2</v>
      </c>
      <c r="D83" s="4">
        <v>11.35</v>
      </c>
      <c r="E83" s="204">
        <v>327</v>
      </c>
      <c r="F83" s="3">
        <v>1749</v>
      </c>
      <c r="G83" s="4" t="s">
        <v>10</v>
      </c>
      <c r="H83" s="4">
        <v>0.17499999999999999</v>
      </c>
      <c r="I83" s="4">
        <v>0.12</v>
      </c>
      <c r="J83" s="5" t="s">
        <v>13</v>
      </c>
    </row>
    <row r="84" spans="1:10" x14ac:dyDescent="0.25">
      <c r="A84" s="90" t="s">
        <v>182</v>
      </c>
      <c r="B84" s="91">
        <v>83</v>
      </c>
      <c r="C84" s="4">
        <v>208.9804</v>
      </c>
      <c r="D84" s="4">
        <v>9.8070000000000004</v>
      </c>
      <c r="E84" s="204">
        <v>271.70000000000005</v>
      </c>
      <c r="F84" s="3">
        <v>1564</v>
      </c>
      <c r="G84" s="3"/>
      <c r="H84" s="3"/>
      <c r="I84" s="3"/>
      <c r="J84" s="5"/>
    </row>
    <row r="85" spans="1:10" x14ac:dyDescent="0.25">
      <c r="A85" s="90" t="s">
        <v>183</v>
      </c>
      <c r="B85" s="91">
        <v>84</v>
      </c>
      <c r="C85" s="4">
        <v>209</v>
      </c>
      <c r="D85" s="4">
        <v>9.32</v>
      </c>
      <c r="E85" s="204">
        <v>254</v>
      </c>
      <c r="F85" s="3">
        <v>962</v>
      </c>
      <c r="G85" s="3"/>
      <c r="H85" s="3"/>
      <c r="I85" s="3"/>
      <c r="J85" s="5"/>
    </row>
    <row r="86" spans="1:10" x14ac:dyDescent="0.25">
      <c r="A86" s="90" t="s">
        <v>184</v>
      </c>
      <c r="B86" s="91">
        <v>85</v>
      </c>
      <c r="C86" s="4">
        <v>210</v>
      </c>
      <c r="D86" s="4">
        <v>7</v>
      </c>
      <c r="E86" s="204">
        <v>302</v>
      </c>
      <c r="F86" s="3">
        <v>337</v>
      </c>
      <c r="G86" s="3"/>
      <c r="H86" s="3"/>
      <c r="I86" s="3"/>
      <c r="J86" s="5"/>
    </row>
    <row r="87" spans="1:10" x14ac:dyDescent="0.25">
      <c r="A87" s="90" t="s">
        <v>185</v>
      </c>
      <c r="B87" s="91">
        <v>86</v>
      </c>
      <c r="C87" s="4">
        <v>222</v>
      </c>
      <c r="D87" s="4">
        <v>9.7300000000000008E-3</v>
      </c>
      <c r="E87" s="204">
        <v>-71</v>
      </c>
      <c r="F87" s="3">
        <v>-61.699999999999989</v>
      </c>
      <c r="G87" s="3"/>
      <c r="H87" s="3"/>
      <c r="I87" s="3"/>
      <c r="J87" s="5"/>
    </row>
    <row r="88" spans="1:10" x14ac:dyDescent="0.25">
      <c r="A88" s="90" t="s">
        <v>186</v>
      </c>
      <c r="B88" s="91">
        <v>87</v>
      </c>
      <c r="C88" s="4">
        <v>223</v>
      </c>
      <c r="D88" s="4">
        <v>1.87</v>
      </c>
      <c r="E88" s="204">
        <v>27</v>
      </c>
      <c r="F88" s="3">
        <v>677</v>
      </c>
      <c r="G88" s="3"/>
      <c r="H88" s="3"/>
      <c r="I88" s="3"/>
      <c r="J88" s="5"/>
    </row>
    <row r="89" spans="1:10" x14ac:dyDescent="0.25">
      <c r="A89" s="90" t="s">
        <v>187</v>
      </c>
      <c r="B89" s="91">
        <v>88</v>
      </c>
      <c r="C89" s="4">
        <v>226</v>
      </c>
      <c r="D89" s="4">
        <v>5.5</v>
      </c>
      <c r="E89" s="204">
        <v>700</v>
      </c>
      <c r="F89" s="3">
        <v>1737</v>
      </c>
      <c r="G89" s="3"/>
      <c r="H89" s="3"/>
      <c r="I89" s="3"/>
      <c r="J89" s="5"/>
    </row>
    <row r="90" spans="1:10" x14ac:dyDescent="0.25">
      <c r="A90" s="90" t="s">
        <v>188</v>
      </c>
      <c r="B90" s="91">
        <v>89</v>
      </c>
      <c r="C90" s="4">
        <v>227</v>
      </c>
      <c r="D90" s="4">
        <v>10.07</v>
      </c>
      <c r="E90" s="204">
        <v>1050</v>
      </c>
      <c r="F90" s="3">
        <v>3198</v>
      </c>
      <c r="G90" s="3"/>
      <c r="H90" s="3"/>
      <c r="I90" s="3"/>
      <c r="J90" s="5"/>
    </row>
    <row r="91" spans="1:10" x14ac:dyDescent="0.25">
      <c r="A91" s="90" t="s">
        <v>189</v>
      </c>
      <c r="B91" s="91">
        <v>90</v>
      </c>
      <c r="C91" s="4">
        <v>232.03806</v>
      </c>
      <c r="D91" s="4">
        <v>11.72</v>
      </c>
      <c r="E91" s="204">
        <v>1842</v>
      </c>
      <c r="F91" s="3">
        <v>4788</v>
      </c>
      <c r="G91" s="3"/>
      <c r="H91" s="3"/>
      <c r="I91" s="3"/>
      <c r="J91" s="5"/>
    </row>
    <row r="92" spans="1:10" x14ac:dyDescent="0.25">
      <c r="A92" s="90" t="s">
        <v>190</v>
      </c>
      <c r="B92" s="91">
        <v>91</v>
      </c>
      <c r="C92" s="4">
        <v>231.03587999999999</v>
      </c>
      <c r="D92" s="4">
        <v>15.37</v>
      </c>
      <c r="E92" s="204">
        <v>1568</v>
      </c>
      <c r="F92" s="3">
        <v>4027</v>
      </c>
      <c r="G92" s="3"/>
      <c r="H92" s="3"/>
      <c r="I92" s="3"/>
      <c r="J92" s="5"/>
    </row>
    <row r="93" spans="1:10" x14ac:dyDescent="0.25">
      <c r="A93" s="90" t="s">
        <v>191</v>
      </c>
      <c r="B93" s="91">
        <v>92</v>
      </c>
      <c r="C93" s="4">
        <v>238.02891</v>
      </c>
      <c r="D93" s="4">
        <v>18.95</v>
      </c>
      <c r="E93" s="204">
        <v>1132.3</v>
      </c>
      <c r="F93" s="3">
        <v>4131</v>
      </c>
      <c r="G93" s="3"/>
      <c r="H93" s="3"/>
      <c r="I93" s="3"/>
      <c r="J93" s="5"/>
    </row>
    <row r="94" spans="1:10" x14ac:dyDescent="0.25">
      <c r="A94" s="90" t="s">
        <v>192</v>
      </c>
      <c r="B94" s="91">
        <v>93</v>
      </c>
      <c r="C94" s="4">
        <v>237</v>
      </c>
      <c r="D94" s="4">
        <v>20.45</v>
      </c>
      <c r="E94" s="204">
        <v>644</v>
      </c>
      <c r="F94" s="3">
        <v>4000</v>
      </c>
      <c r="G94" s="3"/>
      <c r="H94" s="3"/>
      <c r="I94" s="3"/>
      <c r="J94" s="5"/>
    </row>
    <row r="95" spans="1:10" x14ac:dyDescent="0.25">
      <c r="A95" s="90" t="s">
        <v>193</v>
      </c>
      <c r="B95" s="91">
        <v>94</v>
      </c>
      <c r="C95" s="4">
        <v>244</v>
      </c>
      <c r="D95" s="4">
        <v>19.84</v>
      </c>
      <c r="E95" s="204">
        <v>639.5</v>
      </c>
      <c r="F95" s="3">
        <v>3228</v>
      </c>
      <c r="G95" s="3"/>
      <c r="H95" s="3"/>
      <c r="I95" s="3"/>
      <c r="J95" s="5"/>
    </row>
    <row r="96" spans="1:10" x14ac:dyDescent="0.25">
      <c r="A96" s="90" t="s">
        <v>194</v>
      </c>
      <c r="B96" s="91">
        <v>95</v>
      </c>
      <c r="C96" s="4">
        <v>243</v>
      </c>
      <c r="D96" s="4">
        <v>13.69</v>
      </c>
      <c r="E96" s="204">
        <v>1176</v>
      </c>
      <c r="F96" s="3">
        <v>2607</v>
      </c>
      <c r="G96" s="3"/>
      <c r="H96" s="3"/>
      <c r="I96" s="3"/>
      <c r="J96" s="5"/>
    </row>
    <row r="97" spans="1:10" x14ac:dyDescent="0.25">
      <c r="A97" s="90" t="s">
        <v>195</v>
      </c>
      <c r="B97" s="91">
        <v>96</v>
      </c>
      <c r="C97" s="4">
        <v>247</v>
      </c>
      <c r="D97" s="4">
        <v>13.51</v>
      </c>
      <c r="E97" s="204">
        <v>1340</v>
      </c>
      <c r="F97" s="3">
        <v>3110</v>
      </c>
      <c r="G97" s="3"/>
      <c r="H97" s="3"/>
      <c r="I97" s="3"/>
      <c r="J97" s="5"/>
    </row>
    <row r="98" spans="1:10" x14ac:dyDescent="0.25">
      <c r="A98" s="90" t="s">
        <v>196</v>
      </c>
      <c r="B98" s="91">
        <v>97</v>
      </c>
      <c r="C98" s="4">
        <v>247</v>
      </c>
      <c r="D98" s="4">
        <v>14.79</v>
      </c>
      <c r="E98" s="204">
        <v>986</v>
      </c>
      <c r="F98" s="3">
        <v>2627</v>
      </c>
      <c r="G98" s="3"/>
      <c r="H98" s="3"/>
      <c r="I98" s="3"/>
      <c r="J98" s="5"/>
    </row>
    <row r="99" spans="1:10" x14ac:dyDescent="0.25">
      <c r="A99" s="90" t="s">
        <v>197</v>
      </c>
      <c r="B99" s="91">
        <v>98</v>
      </c>
      <c r="C99" s="4">
        <v>251</v>
      </c>
      <c r="D99" s="4">
        <v>15.1</v>
      </c>
      <c r="E99" s="204">
        <v>900</v>
      </c>
      <c r="F99" s="3"/>
      <c r="G99" s="3"/>
      <c r="H99" s="3"/>
      <c r="I99" s="3"/>
      <c r="J99" s="5"/>
    </row>
    <row r="100" spans="1:10" x14ac:dyDescent="0.25">
      <c r="A100" s="90" t="s">
        <v>198</v>
      </c>
      <c r="B100" s="91">
        <v>99</v>
      </c>
      <c r="C100" s="4">
        <v>252</v>
      </c>
      <c r="D100" s="4">
        <v>8.84</v>
      </c>
      <c r="E100" s="204">
        <v>860</v>
      </c>
      <c r="F100" s="3"/>
      <c r="G100" s="3"/>
      <c r="H100" s="3"/>
      <c r="I100" s="3"/>
      <c r="J100" s="5"/>
    </row>
    <row r="101" spans="1:10" x14ac:dyDescent="0.25">
      <c r="A101" s="109" t="s">
        <v>199</v>
      </c>
      <c r="B101" s="110">
        <v>100</v>
      </c>
      <c r="C101" s="9">
        <v>257</v>
      </c>
      <c r="D101" s="9"/>
      <c r="E101" s="205">
        <v>852</v>
      </c>
      <c r="F101" s="8"/>
      <c r="G101" s="8"/>
      <c r="H101" s="8"/>
      <c r="I101" s="8"/>
      <c r="J101" s="10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134" customWidth="1"/>
    <col min="2" max="3" width="9.140625" style="134" customWidth="1"/>
    <col min="4" max="4" width="10.7109375" style="134" customWidth="1"/>
    <col min="5" max="6" width="9.140625" style="134" customWidth="1"/>
    <col min="7" max="7" width="11.140625" style="134" customWidth="1"/>
    <col min="8" max="8" width="9.140625" style="134" customWidth="1"/>
    <col min="9" max="9" width="10.42578125" style="134" customWidth="1"/>
    <col min="10" max="15" width="9.140625" style="134" customWidth="1"/>
    <col min="16" max="16" width="12.7109375" style="134" customWidth="1"/>
    <col min="17" max="26" width="9.140625" style="134" customWidth="1"/>
    <col min="27" max="27" width="12.5703125" style="134" customWidth="1"/>
    <col min="28" max="28" width="9.140625" style="134" customWidth="1"/>
    <col min="29" max="29" width="9.140625" style="134" hidden="1" customWidth="1"/>
    <col min="30" max="16384" width="9.140625" style="134" hidden="1"/>
  </cols>
  <sheetData>
    <row r="1" spans="1:27" ht="31.5" x14ac:dyDescent="0.5">
      <c r="A1" s="219" t="s">
        <v>200</v>
      </c>
      <c r="B1" s="219"/>
      <c r="C1" s="219"/>
      <c r="D1" s="219"/>
      <c r="E1" s="219"/>
      <c r="F1" s="219"/>
      <c r="G1" s="219"/>
    </row>
    <row r="2" spans="1:27" ht="26.25" x14ac:dyDescent="0.4">
      <c r="A2" s="135" t="s">
        <v>52</v>
      </c>
      <c r="F2" s="135" t="s">
        <v>110</v>
      </c>
      <c r="I2" s="135" t="s">
        <v>143</v>
      </c>
      <c r="K2" s="135"/>
      <c r="P2" s="135" t="s">
        <v>112</v>
      </c>
    </row>
    <row r="3" spans="1:27" ht="47.25" x14ac:dyDescent="0.25">
      <c r="A3" s="136" t="str">
        <f>Q4 &amp; R4*100 &amp; Q5 &amp; R5*100 &amp; Q6 &amp; R6*100 &amp; Q7 &amp; R7*100 &amp; Q8 &amp; R8*100</f>
        <v>Mg65Zn30Ca5D0E0</v>
      </c>
      <c r="B3" s="137"/>
      <c r="C3" s="138" t="s">
        <v>19</v>
      </c>
      <c r="D3" s="139" t="s">
        <v>22</v>
      </c>
      <c r="E3" s="140" t="s">
        <v>21</v>
      </c>
      <c r="F3" s="141" t="s">
        <v>35</v>
      </c>
      <c r="G3" s="142" t="s">
        <v>36</v>
      </c>
      <c r="I3" s="143" t="str">
        <f>A3</f>
        <v>Mg65Zn30Ca5D0E0</v>
      </c>
      <c r="J3" s="144"/>
      <c r="K3" s="145" t="s">
        <v>35</v>
      </c>
      <c r="L3" s="146" t="s">
        <v>21</v>
      </c>
      <c r="M3" s="146" t="s">
        <v>142</v>
      </c>
      <c r="N3" s="147" t="s">
        <v>29</v>
      </c>
      <c r="P3" s="92" t="s">
        <v>65</v>
      </c>
      <c r="Q3" s="93" t="s">
        <v>3</v>
      </c>
      <c r="R3" s="93" t="s">
        <v>111</v>
      </c>
      <c r="S3" s="93" t="s">
        <v>7</v>
      </c>
      <c r="T3" s="93" t="s">
        <v>4</v>
      </c>
      <c r="U3" s="93" t="s">
        <v>5</v>
      </c>
      <c r="V3" s="94" t="s">
        <v>6</v>
      </c>
      <c r="W3" s="93" t="s">
        <v>634</v>
      </c>
      <c r="X3" s="93" t="s">
        <v>8</v>
      </c>
      <c r="Y3" s="93" t="s">
        <v>11</v>
      </c>
      <c r="Z3" s="93" t="s">
        <v>12</v>
      </c>
      <c r="AA3" s="94" t="s">
        <v>14</v>
      </c>
    </row>
    <row r="4" spans="1:27" x14ac:dyDescent="0.25">
      <c r="A4" s="148" t="str">
        <f>$Q$4</f>
        <v>Mg</v>
      </c>
      <c r="B4" s="106"/>
      <c r="C4" s="111">
        <f>R4</f>
        <v>0.65</v>
      </c>
      <c r="D4" s="96">
        <f>R4*T4</f>
        <v>15.798250000000001</v>
      </c>
      <c r="E4" s="149">
        <f>D4/$D$9</f>
        <v>0.42222400395544779</v>
      </c>
      <c r="F4" s="150">
        <f>ROUND(E4*$F$9, 3)</f>
        <v>46.445</v>
      </c>
      <c r="G4" s="151">
        <f>IFERROR(F4/U4, 0)</f>
        <v>26.723245109321059</v>
      </c>
      <c r="I4" s="152" t="str">
        <f>$Q$4</f>
        <v>Mg</v>
      </c>
      <c r="J4" s="106"/>
      <c r="K4" s="153">
        <f>B29</f>
        <v>46.448999999999998</v>
      </c>
      <c r="L4" s="154">
        <f>K4/$K$9</f>
        <v>0.4223749897700303</v>
      </c>
      <c r="M4" s="103">
        <f>IFERROR(L4/T4, 0)</f>
        <v>1.7378111078791621E-2</v>
      </c>
      <c r="N4" s="199">
        <f>M4/$M$9</f>
        <v>0.65022215284789109</v>
      </c>
      <c r="P4" s="95">
        <v>1</v>
      </c>
      <c r="Q4" s="100" t="s">
        <v>0</v>
      </c>
      <c r="R4" s="113">
        <v>0.65</v>
      </c>
      <c r="S4" s="96">
        <f>IFERROR(INDEX('Elements Data'!B:B,MATCH($Q4,'Elements Data'!$A:$A,0)), 0)</f>
        <v>12</v>
      </c>
      <c r="T4" s="96">
        <f>IFERROR(INDEX('Elements Data'!C:C,MATCH($Q4,'Elements Data'!$A:$A,0)), 0)</f>
        <v>24.305</v>
      </c>
      <c r="U4" s="96">
        <f>IFERROR(INDEX('Elements Data'!D:D,MATCH($Q4,'Elements Data'!$A:$A,0)), 0)</f>
        <v>1.738</v>
      </c>
      <c r="V4" s="116">
        <f>IFERROR(INDEX('Elements Data'!E:E,MATCH($Q4,'Elements Data'!$A:$A,0)), 0)</f>
        <v>650</v>
      </c>
      <c r="W4" s="106">
        <f>IFERROR(INDEX('Elements Data'!F:F,MATCH($Q4,'Elements Data'!$A:$A,0)), 0)</f>
        <v>1090</v>
      </c>
      <c r="X4" s="96" t="str">
        <f>IFERROR(INDEX('Elements Data'!G:G,MATCH($Q4,'Elements Data'!$A:$A,0)), 0)</f>
        <v>HCP</v>
      </c>
      <c r="Y4" s="96">
        <f>IFERROR(INDEX('Elements Data'!H:H,MATCH($Q4,'Elements Data'!$A:$A,0)), 0)</f>
        <v>0.16</v>
      </c>
      <c r="Z4" s="96">
        <f>IFERROR(INDEX('Elements Data'!I:I,MATCH($Q4,'Elements Data'!$A:$A,0)), 0)</f>
        <v>7.1999999999999995E-2</v>
      </c>
      <c r="AA4" s="103" t="str">
        <f>IFERROR(INDEX('Elements Data'!J:J,MATCH($Q4,'Elements Data'!$A:$A,0)), 0)</f>
        <v>2+</v>
      </c>
    </row>
    <row r="5" spans="1:27" x14ac:dyDescent="0.25">
      <c r="A5" s="148" t="str">
        <f>$Q$5</f>
        <v>Zn</v>
      </c>
      <c r="B5" s="107"/>
      <c r="C5" s="112">
        <f>R5</f>
        <v>0.3</v>
      </c>
      <c r="D5" s="97">
        <f>R5*T5</f>
        <v>19.614599999999999</v>
      </c>
      <c r="E5" s="155">
        <f>D5/$D$9</f>
        <v>0.52421976788470404</v>
      </c>
      <c r="F5" s="150">
        <f>ROUND(E5*$F$9, 3)</f>
        <v>57.664000000000001</v>
      </c>
      <c r="G5" s="151">
        <f>IFERROR(F5/U5, 0)</f>
        <v>8.0761904761904759</v>
      </c>
      <c r="I5" s="152" t="str">
        <f>$Q$5</f>
        <v>Zn</v>
      </c>
      <c r="J5" s="107"/>
      <c r="K5" s="156">
        <f>E29</f>
        <v>57.671999999999997</v>
      </c>
      <c r="L5" s="157">
        <f>K5/$K$9</f>
        <v>0.52442916768966363</v>
      </c>
      <c r="M5" s="104">
        <f>IFERROR(L5/T5, 0)</f>
        <v>8.0210022282839865E-3</v>
      </c>
      <c r="N5" s="200">
        <f>M5/$M$9</f>
        <v>0.30011508806831716</v>
      </c>
      <c r="P5" s="95">
        <v>2</v>
      </c>
      <c r="Q5" s="101" t="s">
        <v>2</v>
      </c>
      <c r="R5" s="114">
        <v>0.3</v>
      </c>
      <c r="S5" s="97">
        <f>IFERROR(INDEX('Elements Data'!B:B,MATCH($Q5,'Elements Data'!$A:$A,0)), 0)</f>
        <v>30</v>
      </c>
      <c r="T5" s="97">
        <f>IFERROR(INDEX('Elements Data'!C:C,MATCH($Q5,'Elements Data'!$A:$A,0)), 0)</f>
        <v>65.382000000000005</v>
      </c>
      <c r="U5" s="97">
        <f>IFERROR(INDEX('Elements Data'!D:D,MATCH($Q5,'Elements Data'!$A:$A,0)), 0)</f>
        <v>7.14</v>
      </c>
      <c r="V5" s="117">
        <f>IFERROR(INDEX('Elements Data'!E:E,MATCH($Q5,'Elements Data'!$A:$A,0)), 0)</f>
        <v>420</v>
      </c>
      <c r="W5" s="107">
        <f>IFERROR(INDEX('Elements Data'!F:F,MATCH($Q5,'Elements Data'!$A:$A,0)), 0)</f>
        <v>907</v>
      </c>
      <c r="X5" s="97" t="str">
        <f>IFERROR(INDEX('Elements Data'!G:G,MATCH($Q5,'Elements Data'!$A:$A,0)), 0)</f>
        <v>HCP</v>
      </c>
      <c r="Y5" s="97">
        <f>IFERROR(INDEX('Elements Data'!H:H,MATCH($Q5,'Elements Data'!$A:$A,0)), 0)</f>
        <v>0.13300000000000001</v>
      </c>
      <c r="Z5" s="97">
        <f>IFERROR(INDEX('Elements Data'!I:I,MATCH($Q5,'Elements Data'!$A:$A,0)), 0)</f>
        <v>7.3999999999999996E-2</v>
      </c>
      <c r="AA5" s="104" t="str">
        <f>IFERROR(INDEX('Elements Data'!J:J,MATCH($Q5,'Elements Data'!$A:$A,0)), 0)</f>
        <v>2+</v>
      </c>
    </row>
    <row r="6" spans="1:27" x14ac:dyDescent="0.25">
      <c r="A6" s="148" t="str">
        <f>$Q$6</f>
        <v>Ca</v>
      </c>
      <c r="B6" s="107"/>
      <c r="C6" s="112">
        <f>R6</f>
        <v>0.05</v>
      </c>
      <c r="D6" s="97">
        <f>R6*T6</f>
        <v>2.0039000000000002</v>
      </c>
      <c r="E6" s="155">
        <f>D6/$D$9</f>
        <v>5.3556228159848202E-2</v>
      </c>
      <c r="F6" s="150">
        <f>ROUND(E6*$F$9, 3)</f>
        <v>5.891</v>
      </c>
      <c r="G6" s="151">
        <f>IFERROR(F6/U6, 0)</f>
        <v>3.8006451612903223</v>
      </c>
      <c r="I6" s="152" t="str">
        <f>$Q$6</f>
        <v>Ca</v>
      </c>
      <c r="J6" s="107"/>
      <c r="K6" s="158">
        <f>H29</f>
        <v>5.85</v>
      </c>
      <c r="L6" s="157">
        <f>K6/$K$9</f>
        <v>5.3195842540306085E-2</v>
      </c>
      <c r="M6" s="104">
        <f>IFERROR(L6/T6, 0)</f>
        <v>1.327307813271772E-3</v>
      </c>
      <c r="N6" s="200">
        <f>M6/$M$9</f>
        <v>4.9662759083791613E-2</v>
      </c>
      <c r="P6" s="95">
        <v>3</v>
      </c>
      <c r="Q6" s="101" t="s">
        <v>1</v>
      </c>
      <c r="R6" s="114">
        <v>0.05</v>
      </c>
      <c r="S6" s="97">
        <f>IFERROR(INDEX('Elements Data'!B:B,MATCH($Q6,'Elements Data'!$A:$A,0)), 0)</f>
        <v>20</v>
      </c>
      <c r="T6" s="97">
        <f>IFERROR(INDEX('Elements Data'!C:C,MATCH($Q6,'Elements Data'!$A:$A,0)), 0)</f>
        <v>40.078000000000003</v>
      </c>
      <c r="U6" s="97">
        <f>IFERROR(INDEX('Elements Data'!D:D,MATCH($Q6,'Elements Data'!$A:$A,0)), 0)</f>
        <v>1.55</v>
      </c>
      <c r="V6" s="117">
        <f>IFERROR(INDEX('Elements Data'!E:E,MATCH($Q6,'Elements Data'!$A:$A,0)), 0)</f>
        <v>842</v>
      </c>
      <c r="W6" s="107">
        <f>IFERROR(INDEX('Elements Data'!F:F,MATCH($Q6,'Elements Data'!$A:$A,0)), 0)</f>
        <v>1484</v>
      </c>
      <c r="X6" s="97" t="str">
        <f>IFERROR(INDEX('Elements Data'!G:G,MATCH($Q6,'Elements Data'!$A:$A,0)), 0)</f>
        <v>FCC</v>
      </c>
      <c r="Y6" s="97">
        <f>IFERROR(INDEX('Elements Data'!H:H,MATCH($Q6,'Elements Data'!$A:$A,0)), 0)</f>
        <v>0.14899999999999999</v>
      </c>
      <c r="Z6" s="97">
        <f>IFERROR(INDEX('Elements Data'!I:I,MATCH($Q6,'Elements Data'!$A:$A,0)), 0)</f>
        <v>9.5000000000000001E-2</v>
      </c>
      <c r="AA6" s="104" t="str">
        <f>IFERROR(INDEX('Elements Data'!J:J,MATCH($Q6,'Elements Data'!$A:$A,0)), 0)</f>
        <v>2+</v>
      </c>
    </row>
    <row r="7" spans="1:27" x14ac:dyDescent="0.25">
      <c r="A7" s="148" t="str">
        <f>$Q$7</f>
        <v>D</v>
      </c>
      <c r="B7" s="107"/>
      <c r="C7" s="112">
        <f>R7</f>
        <v>0</v>
      </c>
      <c r="D7" s="97">
        <f>R7*T7</f>
        <v>0</v>
      </c>
      <c r="E7" s="155">
        <f>D7/$D$9</f>
        <v>0</v>
      </c>
      <c r="F7" s="150">
        <f t="shared" ref="F7" si="0">ROUND(E7*$F$9, 3)</f>
        <v>0</v>
      </c>
      <c r="G7" s="151">
        <f>IFERROR(F7/U7, 0)</f>
        <v>0</v>
      </c>
      <c r="I7" s="152" t="str">
        <f>$Q$7</f>
        <v>D</v>
      </c>
      <c r="J7" s="107"/>
      <c r="K7" s="158">
        <f>K29</f>
        <v>0</v>
      </c>
      <c r="L7" s="157">
        <f>K7/$K$9</f>
        <v>0</v>
      </c>
      <c r="M7" s="104">
        <f>IFERROR(L7/T7, 0)</f>
        <v>0</v>
      </c>
      <c r="N7" s="200">
        <f>M7/$M$9</f>
        <v>0</v>
      </c>
      <c r="P7" s="95">
        <v>4</v>
      </c>
      <c r="Q7" s="101" t="s">
        <v>144</v>
      </c>
      <c r="R7" s="114">
        <v>0</v>
      </c>
      <c r="S7" s="97">
        <f>IFERROR(INDEX('Elements Data'!B:B,MATCH($Q7,'Elements Data'!$A:$A,0)), 0)</f>
        <v>0</v>
      </c>
      <c r="T7" s="97">
        <f>IFERROR(INDEX('Elements Data'!C:C,MATCH($Q7,'Elements Data'!$A:$A,0)), 0)</f>
        <v>0</v>
      </c>
      <c r="U7" s="97">
        <f>IFERROR(INDEX('Elements Data'!D:D,MATCH($Q7,'Elements Data'!$A:$A,0)), 0)</f>
        <v>0</v>
      </c>
      <c r="V7" s="117">
        <f>IFERROR(INDEX('Elements Data'!E:E,MATCH($Q7,'Elements Data'!$A:$A,0)), 0)</f>
        <v>0</v>
      </c>
      <c r="W7" s="107">
        <f>IFERROR(INDEX('Elements Data'!F:F,MATCH($Q7,'Elements Data'!$A:$A,0)), 0)</f>
        <v>0</v>
      </c>
      <c r="X7" s="97">
        <f>IFERROR(INDEX('Elements Data'!G:G,MATCH($Q7,'Elements Data'!$A:$A,0)), 0)</f>
        <v>0</v>
      </c>
      <c r="Y7" s="97">
        <f>IFERROR(INDEX('Elements Data'!H:H,MATCH($Q7,'Elements Data'!$A:$A,0)), 0)</f>
        <v>0</v>
      </c>
      <c r="Z7" s="97">
        <f>IFERROR(INDEX('Elements Data'!I:I,MATCH($Q7,'Elements Data'!$A:$A,0)), 0)</f>
        <v>0</v>
      </c>
      <c r="AA7" s="104">
        <f>IFERROR(INDEX('Elements Data'!J:J,MATCH($Q7,'Elements Data'!$A:$A,0)), 0)</f>
        <v>0</v>
      </c>
    </row>
    <row r="8" spans="1:27" x14ac:dyDescent="0.25">
      <c r="A8" s="148" t="str">
        <f>$Q$8</f>
        <v>E</v>
      </c>
      <c r="B8" s="107"/>
      <c r="C8" s="112">
        <f>R8</f>
        <v>0</v>
      </c>
      <c r="D8" s="97">
        <f>R8*T8</f>
        <v>0</v>
      </c>
      <c r="E8" s="155">
        <f>D8/$D$9</f>
        <v>0</v>
      </c>
      <c r="F8" s="150">
        <f>ROUND(E8*$F$9, 3)</f>
        <v>0</v>
      </c>
      <c r="G8" s="151">
        <f>IFERROR(F8/U8, 0)</f>
        <v>0</v>
      </c>
      <c r="I8" s="152" t="str">
        <f>$Q$8</f>
        <v>E</v>
      </c>
      <c r="J8" s="107"/>
      <c r="K8" s="158">
        <f>N29</f>
        <v>0</v>
      </c>
      <c r="L8" s="157">
        <f>K8/$K$9</f>
        <v>0</v>
      </c>
      <c r="M8" s="104">
        <f>IFERROR(L8/T8, 0)</f>
        <v>0</v>
      </c>
      <c r="N8" s="200">
        <f>M8/$M$9</f>
        <v>0</v>
      </c>
      <c r="P8" s="98">
        <v>5</v>
      </c>
      <c r="Q8" s="102" t="s">
        <v>145</v>
      </c>
      <c r="R8" s="115">
        <v>0</v>
      </c>
      <c r="S8" s="99">
        <f>IFERROR(INDEX('Elements Data'!B:B,MATCH($Q8,'Elements Data'!$A:$A,0)), 0)</f>
        <v>0</v>
      </c>
      <c r="T8" s="99">
        <f>IFERROR(INDEX('Elements Data'!C:C,MATCH($Q8,'Elements Data'!$A:$A,0)), 0)</f>
        <v>0</v>
      </c>
      <c r="U8" s="99">
        <f>IFERROR(INDEX('Elements Data'!D:D,MATCH($Q8,'Elements Data'!$A:$A,0)), 0)</f>
        <v>0</v>
      </c>
      <c r="V8" s="118">
        <f>IFERROR(INDEX('Elements Data'!E:E,MATCH($Q8,'Elements Data'!$A:$A,0)), 0)</f>
        <v>0</v>
      </c>
      <c r="W8" s="108">
        <f>IFERROR(INDEX('Elements Data'!F:F,MATCH($Q8,'Elements Data'!$A:$A,0)), 0)</f>
        <v>0</v>
      </c>
      <c r="X8" s="99">
        <f>IFERROR(INDEX('Elements Data'!G:G,MATCH($Q8,'Elements Data'!$A:$A,0)), 0)</f>
        <v>0</v>
      </c>
      <c r="Y8" s="99">
        <f>IFERROR(INDEX('Elements Data'!H:H,MATCH($Q8,'Elements Data'!$A:$A,0)), 0)</f>
        <v>0</v>
      </c>
      <c r="Z8" s="99">
        <f>IFERROR(INDEX('Elements Data'!I:I,MATCH($Q8,'Elements Data'!$A:$A,0)), 0)</f>
        <v>0</v>
      </c>
      <c r="AA8" s="105">
        <f>IFERROR(INDEX('Elements Data'!J:J,MATCH($Q8,'Elements Data'!$A:$A,0)), 0)</f>
        <v>0</v>
      </c>
    </row>
    <row r="9" spans="1:27" x14ac:dyDescent="0.25">
      <c r="A9" s="159"/>
      <c r="B9" s="160" t="s">
        <v>20</v>
      </c>
      <c r="C9" s="161">
        <f>SUM(C4:C8)</f>
        <v>1</v>
      </c>
      <c r="D9" s="162">
        <f>SUM(D4:D8)</f>
        <v>37.41675</v>
      </c>
      <c r="E9" s="163">
        <f>SUM(E4:E8)</f>
        <v>1</v>
      </c>
      <c r="F9" s="85">
        <v>110</v>
      </c>
      <c r="G9" s="198">
        <f>SUM(G4:G8)</f>
        <v>38.600080746801851</v>
      </c>
      <c r="I9" s="164"/>
      <c r="J9" s="160" t="s">
        <v>20</v>
      </c>
      <c r="K9" s="201">
        <f>SUM(K4:K8)</f>
        <v>109.97099999999999</v>
      </c>
      <c r="L9" s="165">
        <f>SUM(L4:L8)</f>
        <v>1</v>
      </c>
      <c r="M9" s="202">
        <f>SUM(M4:M8)</f>
        <v>2.6726421120347382E-2</v>
      </c>
      <c r="N9" s="166">
        <f>SUM(N4:N8)</f>
        <v>0.99999999999999989</v>
      </c>
      <c r="P9" s="95" t="s">
        <v>141</v>
      </c>
      <c r="Q9" s="167" t="str">
        <f>Q4 &amp; R4*100 &amp; Q5 &amp; R5*100 &amp; Q6 &amp; R6*100 &amp; Q7 &amp; R7*100 &amp; Q8 &amp; R8*100</f>
        <v>Mg65Zn30Ca5D0E0</v>
      </c>
      <c r="R9" s="168"/>
      <c r="S9" s="168"/>
      <c r="T9" s="168">
        <f>ROUND(1/(E4/T4+E5/IF(T5=0, 1, T5)+E6/IF(T6=0, 1, T6)+E7/IF(T7=0, 1, T7)+E8/IF(T8=0, 1, T8)),3)</f>
        <v>37.417000000000002</v>
      </c>
      <c r="U9" s="220">
        <f>ROUND(1/(E4/U4+E5/IF(U5=0, 1, U5)+E6/IF(U6=0, 1, U6)+E7/IF(U7=0, 1, U7)+E8/IF(U8=0, 1, U8)),3)</f>
        <v>2.85</v>
      </c>
      <c r="V9" s="168"/>
      <c r="W9" s="160"/>
      <c r="X9" s="168"/>
      <c r="Y9" s="168"/>
      <c r="Z9" s="168"/>
      <c r="AA9" s="169"/>
    </row>
    <row r="10" spans="1:27" x14ac:dyDescent="0.25"/>
    <row r="11" spans="1:27" ht="26.25" x14ac:dyDescent="0.4">
      <c r="A11" s="135" t="s">
        <v>140</v>
      </c>
      <c r="P11" s="135" t="s">
        <v>113</v>
      </c>
    </row>
    <row r="12" spans="1:27" ht="30" customHeight="1" x14ac:dyDescent="0.25">
      <c r="A12" s="209" t="str">
        <f>$Q$4</f>
        <v>Mg</v>
      </c>
      <c r="B12" s="210"/>
      <c r="C12" s="170"/>
      <c r="D12" s="211" t="str">
        <f>$Q$5</f>
        <v>Zn</v>
      </c>
      <c r="E12" s="212"/>
      <c r="F12" s="170"/>
      <c r="G12" s="213" t="str">
        <f>$Q$6</f>
        <v>Ca</v>
      </c>
      <c r="H12" s="214"/>
      <c r="I12" s="171"/>
      <c r="J12" s="215" t="str">
        <f>$Q$7</f>
        <v>D</v>
      </c>
      <c r="K12" s="216"/>
      <c r="L12" s="170"/>
      <c r="M12" s="217" t="str">
        <f>$Q$8</f>
        <v>E</v>
      </c>
      <c r="N12" s="218"/>
      <c r="P12" s="172" t="s">
        <v>115</v>
      </c>
      <c r="Q12" s="173" t="s">
        <v>114</v>
      </c>
      <c r="R12" s="174"/>
      <c r="S12" s="175" t="s">
        <v>121</v>
      </c>
      <c r="T12" s="176"/>
    </row>
    <row r="13" spans="1:27" x14ac:dyDescent="0.25">
      <c r="A13" s="177" t="s">
        <v>53</v>
      </c>
      <c r="B13" s="178" t="s">
        <v>35</v>
      </c>
      <c r="C13" s="179"/>
      <c r="D13" s="180" t="s">
        <v>53</v>
      </c>
      <c r="E13" s="181" t="s">
        <v>35</v>
      </c>
      <c r="F13" s="179"/>
      <c r="G13" s="182" t="s">
        <v>53</v>
      </c>
      <c r="H13" s="183" t="s">
        <v>35</v>
      </c>
      <c r="I13" s="179"/>
      <c r="J13" s="184" t="s">
        <v>53</v>
      </c>
      <c r="K13" s="185" t="s">
        <v>35</v>
      </c>
      <c r="L13" s="179"/>
      <c r="M13" s="186" t="s">
        <v>53</v>
      </c>
      <c r="N13" s="187" t="s">
        <v>35</v>
      </c>
      <c r="P13" s="188" t="s">
        <v>118</v>
      </c>
      <c r="Q13" s="119">
        <v>700</v>
      </c>
      <c r="R13" s="89" t="s">
        <v>134</v>
      </c>
      <c r="S13" s="86"/>
      <c r="T13" s="87"/>
    </row>
    <row r="14" spans="1:27" x14ac:dyDescent="0.25">
      <c r="A14" s="107">
        <v>1</v>
      </c>
      <c r="B14" s="189">
        <f>A!C2</f>
        <v>7.6580000000000004</v>
      </c>
      <c r="C14" s="190"/>
      <c r="D14" s="107">
        <v>1</v>
      </c>
      <c r="E14" s="189">
        <f>B!C2</f>
        <v>18.545999999999999</v>
      </c>
      <c r="F14" s="190"/>
      <c r="G14" s="107">
        <v>1</v>
      </c>
      <c r="H14" s="189">
        <f>'C'!C2</f>
        <v>5.85</v>
      </c>
      <c r="I14" s="190"/>
      <c r="J14" s="107">
        <v>1</v>
      </c>
      <c r="K14" s="189">
        <f>D!C2</f>
        <v>0</v>
      </c>
      <c r="L14" s="190"/>
      <c r="M14" s="107">
        <v>1</v>
      </c>
      <c r="N14" s="189">
        <f>D!C2</f>
        <v>0</v>
      </c>
      <c r="P14" s="191" t="s">
        <v>116</v>
      </c>
      <c r="Q14" s="87">
        <v>385</v>
      </c>
      <c r="R14" s="89"/>
      <c r="S14" s="86"/>
      <c r="T14" s="87"/>
    </row>
    <row r="15" spans="1:27" x14ac:dyDescent="0.25">
      <c r="A15" s="107">
        <v>2</v>
      </c>
      <c r="B15" s="189">
        <f>A!C3</f>
        <v>7.7149999999999999</v>
      </c>
      <c r="C15" s="190"/>
      <c r="D15" s="107">
        <v>2</v>
      </c>
      <c r="E15" s="189">
        <f>B!C3</f>
        <v>12.461</v>
      </c>
      <c r="F15" s="190"/>
      <c r="G15" s="107">
        <v>2</v>
      </c>
      <c r="H15" s="189">
        <f>'C'!C3</f>
        <v>0</v>
      </c>
      <c r="I15" s="190"/>
      <c r="J15" s="107">
        <v>2</v>
      </c>
      <c r="K15" s="189">
        <f>D!C3</f>
        <v>0</v>
      </c>
      <c r="L15" s="190"/>
      <c r="M15" s="107">
        <v>2</v>
      </c>
      <c r="N15" s="189">
        <f>D!C3</f>
        <v>0</v>
      </c>
      <c r="P15" s="191" t="s">
        <v>119</v>
      </c>
      <c r="Q15" s="87">
        <v>650</v>
      </c>
      <c r="R15" s="89"/>
      <c r="S15" s="86"/>
      <c r="T15" s="87"/>
    </row>
    <row r="16" spans="1:27" x14ac:dyDescent="0.25">
      <c r="A16" s="107">
        <v>3</v>
      </c>
      <c r="B16" s="189">
        <f>A!C4</f>
        <v>8.9570000000000007</v>
      </c>
      <c r="C16" s="190"/>
      <c r="D16" s="107">
        <v>3</v>
      </c>
      <c r="E16" s="189">
        <f>B!C4</f>
        <v>10.122999999999999</v>
      </c>
      <c r="F16" s="190"/>
      <c r="G16" s="107">
        <v>3</v>
      </c>
      <c r="H16" s="189">
        <f>'C'!C4</f>
        <v>0</v>
      </c>
      <c r="I16" s="190"/>
      <c r="J16" s="107">
        <v>3</v>
      </c>
      <c r="K16" s="189">
        <f>D!C4</f>
        <v>0</v>
      </c>
      <c r="L16" s="190"/>
      <c r="M16" s="107">
        <v>3</v>
      </c>
      <c r="N16" s="189">
        <f>D!C4</f>
        <v>0</v>
      </c>
      <c r="P16" s="191" t="s">
        <v>117</v>
      </c>
      <c r="Q16" s="87">
        <v>385</v>
      </c>
      <c r="R16" s="89"/>
      <c r="S16" s="86"/>
      <c r="T16" s="87"/>
    </row>
    <row r="17" spans="1:27" x14ac:dyDescent="0.25">
      <c r="A17" s="107">
        <v>4</v>
      </c>
      <c r="B17" s="189">
        <f>A!C5</f>
        <v>9.6129999999999995</v>
      </c>
      <c r="C17" s="190"/>
      <c r="D17" s="107">
        <v>4</v>
      </c>
      <c r="E17" s="189">
        <f>B!C5</f>
        <v>6.6609999999999996</v>
      </c>
      <c r="F17" s="190"/>
      <c r="G17" s="107">
        <v>4</v>
      </c>
      <c r="H17" s="189">
        <f>'C'!C5</f>
        <v>0</v>
      </c>
      <c r="I17" s="190"/>
      <c r="J17" s="107">
        <v>4</v>
      </c>
      <c r="K17" s="189">
        <f>D!C5</f>
        <v>0</v>
      </c>
      <c r="L17" s="190"/>
      <c r="M17" s="107">
        <v>4</v>
      </c>
      <c r="N17" s="189">
        <f>D!C5</f>
        <v>0</v>
      </c>
      <c r="P17" s="191" t="s">
        <v>120</v>
      </c>
      <c r="Q17" s="87">
        <v>650</v>
      </c>
      <c r="R17" s="89"/>
      <c r="S17" s="86"/>
      <c r="T17" s="87"/>
    </row>
    <row r="18" spans="1:27" x14ac:dyDescent="0.25">
      <c r="A18" s="107">
        <v>5</v>
      </c>
      <c r="B18" s="189">
        <f>A!C6</f>
        <v>12.506</v>
      </c>
      <c r="C18" s="190"/>
      <c r="D18" s="107">
        <v>5</v>
      </c>
      <c r="E18" s="189">
        <f>B!C6</f>
        <v>5.5650000000000004</v>
      </c>
      <c r="F18" s="190"/>
      <c r="G18" s="107">
        <v>5</v>
      </c>
      <c r="H18" s="189">
        <f>'C'!C6</f>
        <v>0</v>
      </c>
      <c r="I18" s="190"/>
      <c r="J18" s="107">
        <v>5</v>
      </c>
      <c r="K18" s="189">
        <f>D!C6</f>
        <v>0</v>
      </c>
      <c r="L18" s="190"/>
      <c r="M18" s="107">
        <v>5</v>
      </c>
      <c r="N18" s="189">
        <f>D!C6</f>
        <v>0</v>
      </c>
      <c r="P18" s="191" t="s">
        <v>122</v>
      </c>
      <c r="Q18" s="87">
        <v>510</v>
      </c>
      <c r="R18" s="89" t="s">
        <v>123</v>
      </c>
      <c r="S18" s="86"/>
      <c r="T18" s="87"/>
    </row>
    <row r="19" spans="1:27" x14ac:dyDescent="0.25">
      <c r="A19" s="107">
        <v>6</v>
      </c>
      <c r="B19" s="189">
        <f>A!C7</f>
        <v>0</v>
      </c>
      <c r="C19" s="190"/>
      <c r="D19" s="107">
        <v>6</v>
      </c>
      <c r="E19" s="189">
        <f>B!C7</f>
        <v>4.3159999999999998</v>
      </c>
      <c r="F19" s="190"/>
      <c r="G19" s="107">
        <v>6</v>
      </c>
      <c r="H19" s="189">
        <f>'C'!C7</f>
        <v>0</v>
      </c>
      <c r="I19" s="190"/>
      <c r="J19" s="107">
        <v>6</v>
      </c>
      <c r="K19" s="189">
        <f>D!C7</f>
        <v>0</v>
      </c>
      <c r="L19" s="190"/>
      <c r="M19" s="107">
        <v>6</v>
      </c>
      <c r="N19" s="189">
        <f>D!C7</f>
        <v>0</v>
      </c>
      <c r="P19" s="107" t="s">
        <v>124</v>
      </c>
      <c r="Q19" s="87"/>
      <c r="R19" s="89"/>
      <c r="S19" s="86"/>
      <c r="T19" s="87"/>
    </row>
    <row r="20" spans="1:27" x14ac:dyDescent="0.25">
      <c r="A20" s="107">
        <v>7</v>
      </c>
      <c r="B20" s="189">
        <f>A!C8</f>
        <v>0</v>
      </c>
      <c r="C20" s="190"/>
      <c r="D20" s="107">
        <v>7</v>
      </c>
      <c r="E20" s="189">
        <f>B!C8</f>
        <v>0</v>
      </c>
      <c r="F20" s="190"/>
      <c r="G20" s="107">
        <v>7</v>
      </c>
      <c r="H20" s="189">
        <f>'C'!C8</f>
        <v>0</v>
      </c>
      <c r="I20" s="190"/>
      <c r="J20" s="107">
        <v>7</v>
      </c>
      <c r="K20" s="189">
        <f>D!C8</f>
        <v>0</v>
      </c>
      <c r="L20" s="190"/>
      <c r="M20" s="107">
        <v>7</v>
      </c>
      <c r="N20" s="189">
        <f>D!C8</f>
        <v>0</v>
      </c>
      <c r="P20" s="107" t="s">
        <v>125</v>
      </c>
      <c r="Q20" s="87"/>
      <c r="R20" s="89"/>
      <c r="S20" s="86"/>
      <c r="T20" s="87"/>
    </row>
    <row r="21" spans="1:27" x14ac:dyDescent="0.25">
      <c r="A21" s="107">
        <v>8</v>
      </c>
      <c r="B21" s="189">
        <f>A!C9</f>
        <v>0</v>
      </c>
      <c r="C21" s="190"/>
      <c r="D21" s="107">
        <v>8</v>
      </c>
      <c r="E21" s="189">
        <f>B!C9</f>
        <v>0</v>
      </c>
      <c r="F21" s="190"/>
      <c r="G21" s="107">
        <v>8</v>
      </c>
      <c r="H21" s="189">
        <f>'C'!C9</f>
        <v>0</v>
      </c>
      <c r="I21" s="190"/>
      <c r="J21" s="107">
        <v>8</v>
      </c>
      <c r="K21" s="189">
        <f>D!C9</f>
        <v>0</v>
      </c>
      <c r="L21" s="190"/>
      <c r="M21" s="107">
        <v>8</v>
      </c>
      <c r="N21" s="189">
        <f>D!C9</f>
        <v>0</v>
      </c>
      <c r="P21" s="107" t="s">
        <v>126</v>
      </c>
      <c r="Q21" s="87"/>
      <c r="R21" s="89"/>
      <c r="S21" s="86"/>
      <c r="T21" s="87"/>
    </row>
    <row r="22" spans="1:27" x14ac:dyDescent="0.25">
      <c r="A22" s="107">
        <v>9</v>
      </c>
      <c r="B22" s="189">
        <f>A!C10</f>
        <v>0</v>
      </c>
      <c r="C22" s="190"/>
      <c r="D22" s="107">
        <v>9</v>
      </c>
      <c r="E22" s="189">
        <f>B!C10</f>
        <v>0</v>
      </c>
      <c r="F22" s="190"/>
      <c r="G22" s="107">
        <v>9</v>
      </c>
      <c r="H22" s="189">
        <f>'C'!C10</f>
        <v>0</v>
      </c>
      <c r="I22" s="190"/>
      <c r="J22" s="107">
        <v>9</v>
      </c>
      <c r="K22" s="189">
        <f>D!C10</f>
        <v>0</v>
      </c>
      <c r="L22" s="190"/>
      <c r="M22" s="107">
        <v>9</v>
      </c>
      <c r="N22" s="189">
        <f>D!C10</f>
        <v>0</v>
      </c>
      <c r="P22" s="108" t="s">
        <v>127</v>
      </c>
      <c r="Q22" s="88"/>
      <c r="R22" s="120"/>
      <c r="S22" s="121"/>
      <c r="T22" s="88"/>
    </row>
    <row r="23" spans="1:27" x14ac:dyDescent="0.25">
      <c r="A23" s="107">
        <v>10</v>
      </c>
      <c r="B23" s="189">
        <f>A!C11</f>
        <v>0</v>
      </c>
      <c r="C23" s="190"/>
      <c r="D23" s="107">
        <v>10</v>
      </c>
      <c r="E23" s="189">
        <f>B!C11</f>
        <v>0</v>
      </c>
      <c r="F23" s="190"/>
      <c r="G23" s="107">
        <v>10</v>
      </c>
      <c r="H23" s="189">
        <f>'C'!C11</f>
        <v>0</v>
      </c>
      <c r="I23" s="190"/>
      <c r="J23" s="107">
        <v>10</v>
      </c>
      <c r="K23" s="189">
        <f>D!C11</f>
        <v>0</v>
      </c>
      <c r="L23" s="190"/>
      <c r="M23" s="107">
        <v>10</v>
      </c>
      <c r="N23" s="189">
        <f>D!C11</f>
        <v>0</v>
      </c>
    </row>
    <row r="24" spans="1:27" x14ac:dyDescent="0.25">
      <c r="A24" s="107">
        <v>11</v>
      </c>
      <c r="B24" s="189">
        <f>A!C12</f>
        <v>0</v>
      </c>
      <c r="C24" s="190"/>
      <c r="D24" s="107">
        <v>11</v>
      </c>
      <c r="E24" s="189">
        <f>B!C12</f>
        <v>0</v>
      </c>
      <c r="F24" s="190"/>
      <c r="G24" s="107">
        <v>11</v>
      </c>
      <c r="H24" s="189">
        <f>'C'!C12</f>
        <v>0</v>
      </c>
      <c r="I24" s="190"/>
      <c r="J24" s="107">
        <v>11</v>
      </c>
      <c r="K24" s="189">
        <f>D!C12</f>
        <v>0</v>
      </c>
      <c r="L24" s="190"/>
      <c r="M24" s="107">
        <v>11</v>
      </c>
      <c r="N24" s="189">
        <f>D!C12</f>
        <v>0</v>
      </c>
    </row>
    <row r="25" spans="1:27" x14ac:dyDescent="0.25">
      <c r="A25" s="107">
        <v>12</v>
      </c>
      <c r="B25" s="189">
        <f>A!C13</f>
        <v>0</v>
      </c>
      <c r="C25" s="190"/>
      <c r="D25" s="107">
        <v>12</v>
      </c>
      <c r="E25" s="189">
        <f>B!C13</f>
        <v>0</v>
      </c>
      <c r="F25" s="190"/>
      <c r="G25" s="107">
        <v>12</v>
      </c>
      <c r="H25" s="189">
        <f>'C'!C13</f>
        <v>0</v>
      </c>
      <c r="I25" s="190"/>
      <c r="J25" s="107">
        <v>12</v>
      </c>
      <c r="K25" s="189">
        <f>D!C13</f>
        <v>0</v>
      </c>
      <c r="L25" s="190"/>
      <c r="M25" s="107">
        <v>12</v>
      </c>
      <c r="N25" s="189">
        <f>D!C13</f>
        <v>0</v>
      </c>
    </row>
    <row r="26" spans="1:27" x14ac:dyDescent="0.25">
      <c r="A26" s="107">
        <v>13</v>
      </c>
      <c r="B26" s="189">
        <f>A!C14</f>
        <v>0</v>
      </c>
      <c r="C26" s="190"/>
      <c r="D26" s="107">
        <v>13</v>
      </c>
      <c r="E26" s="189">
        <f>B!C14</f>
        <v>0</v>
      </c>
      <c r="F26" s="190"/>
      <c r="G26" s="107">
        <v>13</v>
      </c>
      <c r="H26" s="189">
        <f>'C'!C14</f>
        <v>0</v>
      </c>
      <c r="I26" s="190"/>
      <c r="J26" s="107">
        <v>13</v>
      </c>
      <c r="K26" s="189">
        <f>D!C14</f>
        <v>0</v>
      </c>
      <c r="L26" s="190"/>
      <c r="M26" s="107">
        <v>13</v>
      </c>
      <c r="N26" s="189">
        <f>D!C14</f>
        <v>0</v>
      </c>
    </row>
    <row r="27" spans="1:27" x14ac:dyDescent="0.25">
      <c r="A27" s="107">
        <v>14</v>
      </c>
      <c r="B27" s="189">
        <f>A!C15</f>
        <v>0</v>
      </c>
      <c r="C27" s="190"/>
      <c r="D27" s="107">
        <v>14</v>
      </c>
      <c r="E27" s="189">
        <f>B!C15</f>
        <v>0</v>
      </c>
      <c r="F27" s="190"/>
      <c r="G27" s="107">
        <v>14</v>
      </c>
      <c r="H27" s="189">
        <f>'C'!C15</f>
        <v>0</v>
      </c>
      <c r="I27" s="190"/>
      <c r="J27" s="107">
        <v>14</v>
      </c>
      <c r="K27" s="189">
        <f>D!C15</f>
        <v>0</v>
      </c>
      <c r="L27" s="190"/>
      <c r="M27" s="107">
        <v>14</v>
      </c>
      <c r="N27" s="189">
        <f>D!C15</f>
        <v>0</v>
      </c>
    </row>
    <row r="28" spans="1:27" x14ac:dyDescent="0.25">
      <c r="A28" s="107">
        <v>15</v>
      </c>
      <c r="B28" s="189">
        <f>A!C16</f>
        <v>0</v>
      </c>
      <c r="C28" s="190"/>
      <c r="D28" s="107">
        <v>15</v>
      </c>
      <c r="E28" s="189">
        <f>B!C16</f>
        <v>0</v>
      </c>
      <c r="F28" s="190"/>
      <c r="G28" s="107">
        <v>15</v>
      </c>
      <c r="H28" s="189">
        <f>'C'!C16</f>
        <v>0</v>
      </c>
      <c r="I28" s="190"/>
      <c r="J28" s="107">
        <v>15</v>
      </c>
      <c r="K28" s="189">
        <f>D!C16</f>
        <v>0</v>
      </c>
      <c r="L28" s="190"/>
      <c r="M28" s="107">
        <v>15</v>
      </c>
      <c r="N28" s="189">
        <f>D!C16</f>
        <v>0</v>
      </c>
    </row>
    <row r="29" spans="1:27" x14ac:dyDescent="0.25">
      <c r="A29" s="192" t="s">
        <v>20</v>
      </c>
      <c r="B29" s="193">
        <f>SUM(B14:B28)</f>
        <v>46.448999999999998</v>
      </c>
      <c r="C29" s="190"/>
      <c r="D29" s="192" t="s">
        <v>20</v>
      </c>
      <c r="E29" s="194">
        <f>SUM(E14:E28)</f>
        <v>57.671999999999997</v>
      </c>
      <c r="F29" s="190"/>
      <c r="G29" s="192" t="s">
        <v>20</v>
      </c>
      <c r="H29" s="193">
        <f>SUM(H14:H28)</f>
        <v>5.85</v>
      </c>
      <c r="I29" s="190"/>
      <c r="J29" s="192" t="s">
        <v>20</v>
      </c>
      <c r="K29" s="194">
        <f>SUM(K14:K28)</f>
        <v>0</v>
      </c>
      <c r="L29" s="190"/>
      <c r="M29" s="192" t="s">
        <v>20</v>
      </c>
      <c r="N29" s="193">
        <f>SUM(N14:N28)</f>
        <v>0</v>
      </c>
    </row>
    <row r="30" spans="1:27" x14ac:dyDescent="0.25">
      <c r="A30" s="195" t="s">
        <v>66</v>
      </c>
      <c r="B30" s="196">
        <f>B29-$F$4</f>
        <v>3.9999999999977831E-3</v>
      </c>
      <c r="C30" s="197"/>
      <c r="D30" s="195" t="s">
        <v>66</v>
      </c>
      <c r="E30" s="196">
        <f>E29-$F$5</f>
        <v>7.9999999999955662E-3</v>
      </c>
      <c r="F30" s="197"/>
      <c r="G30" s="195" t="s">
        <v>66</v>
      </c>
      <c r="H30" s="196">
        <f>H29-$F$6</f>
        <v>-4.1000000000000369E-2</v>
      </c>
      <c r="I30" s="197"/>
      <c r="J30" s="195" t="s">
        <v>66</v>
      </c>
      <c r="K30" s="196">
        <f>K29-$F$7</f>
        <v>0</v>
      </c>
      <c r="L30" s="197"/>
      <c r="M30" s="195" t="s">
        <v>66</v>
      </c>
      <c r="N30" s="196">
        <f>N29-$F$8</f>
        <v>0</v>
      </c>
    </row>
    <row r="31" spans="1:27" x14ac:dyDescent="0.25"/>
    <row r="32" spans="1:27" ht="51" customHeight="1" x14ac:dyDescent="0.25">
      <c r="A32" s="206" t="s">
        <v>128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8"/>
    </row>
    <row r="33" spans="1:27" x14ac:dyDescent="0.25">
      <c r="A33" s="122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4"/>
    </row>
    <row r="34" spans="1:27" x14ac:dyDescent="0.25">
      <c r="A34" s="122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4"/>
    </row>
    <row r="35" spans="1:27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30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4"/>
    </row>
    <row r="36" spans="1:27" x14ac:dyDescent="0.25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5"/>
      <c r="R36" s="123"/>
      <c r="S36" s="123"/>
      <c r="T36" s="123"/>
      <c r="U36" s="123"/>
      <c r="V36" s="123"/>
      <c r="W36" s="123"/>
      <c r="X36" s="123"/>
      <c r="Y36" s="123"/>
      <c r="Z36" s="123"/>
      <c r="AA36" s="124"/>
    </row>
    <row r="37" spans="1:27" x14ac:dyDescent="0.25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5"/>
      <c r="R37" s="123"/>
      <c r="S37" s="123"/>
      <c r="T37" s="123"/>
      <c r="U37" s="123"/>
      <c r="V37" s="123"/>
      <c r="W37" s="123"/>
      <c r="X37" s="123"/>
      <c r="Y37" s="123"/>
      <c r="Z37" s="123"/>
      <c r="AA37" s="124"/>
    </row>
    <row r="38" spans="1:27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5"/>
      <c r="R38" s="123"/>
      <c r="S38" s="123"/>
      <c r="T38" s="123"/>
      <c r="U38" s="123"/>
      <c r="V38" s="123"/>
      <c r="W38" s="123"/>
      <c r="X38" s="123"/>
      <c r="Y38" s="123"/>
      <c r="Z38" s="123"/>
      <c r="AA38" s="124"/>
    </row>
    <row r="39" spans="1:27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4"/>
    </row>
    <row r="40" spans="1:27" x14ac:dyDescent="0.25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4"/>
    </row>
    <row r="41" spans="1:27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4"/>
    </row>
    <row r="42" spans="1:27" x14ac:dyDescent="0.25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4"/>
    </row>
    <row r="43" spans="1:27" x14ac:dyDescent="0.25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4"/>
    </row>
    <row r="44" spans="1:27" x14ac:dyDescent="0.2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4"/>
    </row>
    <row r="45" spans="1:27" x14ac:dyDescent="0.25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4"/>
    </row>
    <row r="46" spans="1:27" x14ac:dyDescent="0.25">
      <c r="A46" s="122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4"/>
    </row>
    <row r="47" spans="1:27" x14ac:dyDescent="0.25">
      <c r="A47" s="122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4"/>
    </row>
    <row r="48" spans="1:27" x14ac:dyDescent="0.25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4"/>
    </row>
    <row r="49" spans="1:27" x14ac:dyDescent="0.25">
      <c r="A49" s="122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4"/>
    </row>
    <row r="50" spans="1:27" x14ac:dyDescent="0.25">
      <c r="A50" s="122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4"/>
    </row>
    <row r="51" spans="1:27" x14ac:dyDescent="0.25">
      <c r="A51" s="122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4"/>
    </row>
    <row r="52" spans="1:27" x14ac:dyDescent="0.25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4"/>
    </row>
    <row r="53" spans="1:27" x14ac:dyDescent="0.25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4"/>
    </row>
    <row r="54" spans="1:27" x14ac:dyDescent="0.25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4"/>
    </row>
    <row r="55" spans="1:27" x14ac:dyDescent="0.25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4"/>
    </row>
    <row r="56" spans="1:27" x14ac:dyDescent="0.25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4"/>
    </row>
    <row r="57" spans="1:27" x14ac:dyDescent="0.25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4"/>
    </row>
    <row r="58" spans="1:27" x14ac:dyDescent="0.25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4"/>
    </row>
    <row r="59" spans="1:27" x14ac:dyDescent="0.2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4"/>
    </row>
    <row r="60" spans="1:27" x14ac:dyDescent="0.25">
      <c r="A60" s="122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4"/>
    </row>
    <row r="61" spans="1:27" x14ac:dyDescent="0.25">
      <c r="A61" s="122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4"/>
    </row>
    <row r="62" spans="1:27" x14ac:dyDescent="0.25">
      <c r="A62" s="122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4"/>
    </row>
    <row r="63" spans="1:27" x14ac:dyDescent="0.25">
      <c r="A63" s="122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4"/>
    </row>
    <row r="64" spans="1:27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4"/>
    </row>
    <row r="65" spans="1:27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4"/>
    </row>
    <row r="66" spans="1:27" x14ac:dyDescent="0.25">
      <c r="A66" s="122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4"/>
    </row>
    <row r="67" spans="1:27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4"/>
    </row>
    <row r="68" spans="1:27" x14ac:dyDescent="0.25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4"/>
    </row>
    <row r="69" spans="1:27" x14ac:dyDescent="0.25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4"/>
    </row>
    <row r="70" spans="1:27" x14ac:dyDescent="0.25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4"/>
    </row>
    <row r="71" spans="1:27" x14ac:dyDescent="0.25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4"/>
    </row>
    <row r="72" spans="1:27" x14ac:dyDescent="0.25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4"/>
    </row>
    <row r="73" spans="1:27" x14ac:dyDescent="0.25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4"/>
    </row>
    <row r="74" spans="1:27" x14ac:dyDescent="0.25">
      <c r="A74" s="126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8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3" customFormat="1" ht="47.25" customHeight="1" x14ac:dyDescent="0.25">
      <c r="A1" s="133" t="s">
        <v>35</v>
      </c>
      <c r="B1" s="133" t="s">
        <v>136</v>
      </c>
      <c r="C1" s="133" t="s">
        <v>135</v>
      </c>
      <c r="D1" s="133" t="s">
        <v>138</v>
      </c>
      <c r="E1" s="133" t="s">
        <v>146</v>
      </c>
      <c r="F1" s="133" t="s">
        <v>137</v>
      </c>
    </row>
    <row r="2" spans="1:6" x14ac:dyDescent="0.25">
      <c r="A2" s="83">
        <v>7.6580000000000004</v>
      </c>
      <c r="B2" s="83">
        <v>1</v>
      </c>
      <c r="C2">
        <f t="shared" ref="C2:C33" si="0">IF(A2=0, 0, A2*B2)</f>
        <v>7.6580000000000004</v>
      </c>
      <c r="D2">
        <f>SUM(C:C)</f>
        <v>46.448999999999998</v>
      </c>
      <c r="E2" s="131" t="s">
        <v>139</v>
      </c>
      <c r="F2" s="132">
        <f>'Charge XX'!F4</f>
        <v>46.445</v>
      </c>
    </row>
    <row r="3" spans="1:6" x14ac:dyDescent="0.25">
      <c r="A3" s="83">
        <v>7.7149999999999999</v>
      </c>
      <c r="B3" s="83">
        <v>1</v>
      </c>
      <c r="C3">
        <f t="shared" si="0"/>
        <v>7.7149999999999999</v>
      </c>
      <c r="E3" s="131" t="s">
        <v>135</v>
      </c>
      <c r="F3" s="132">
        <f>SUM(C:C)</f>
        <v>46.448999999999998</v>
      </c>
    </row>
    <row r="4" spans="1:6" x14ac:dyDescent="0.25">
      <c r="A4" s="203">
        <v>8.9570000000000007</v>
      </c>
      <c r="B4" s="83">
        <v>1</v>
      </c>
      <c r="C4">
        <f t="shared" si="0"/>
        <v>8.9570000000000007</v>
      </c>
      <c r="E4" s="131" t="s">
        <v>66</v>
      </c>
      <c r="F4" s="132">
        <f>F3-F2</f>
        <v>3.9999999999977831E-3</v>
      </c>
    </row>
    <row r="5" spans="1:6" x14ac:dyDescent="0.25">
      <c r="A5" s="83">
        <v>9.6129999999999995</v>
      </c>
      <c r="B5" s="83">
        <v>1</v>
      </c>
      <c r="C5">
        <f t="shared" si="0"/>
        <v>9.6129999999999995</v>
      </c>
    </row>
    <row r="6" spans="1:6" x14ac:dyDescent="0.25">
      <c r="A6" s="203">
        <v>12.506</v>
      </c>
      <c r="B6" s="83">
        <v>1</v>
      </c>
      <c r="C6">
        <f t="shared" si="0"/>
        <v>12.506</v>
      </c>
    </row>
    <row r="7" spans="1:6" x14ac:dyDescent="0.25">
      <c r="A7" s="83">
        <v>5.4930000000000003</v>
      </c>
      <c r="B7" s="83">
        <v>0</v>
      </c>
      <c r="C7">
        <f t="shared" si="0"/>
        <v>0</v>
      </c>
    </row>
    <row r="8" spans="1:6" x14ac:dyDescent="0.25">
      <c r="A8" s="203">
        <v>5.6980000000000004</v>
      </c>
      <c r="B8" s="83">
        <v>0</v>
      </c>
      <c r="C8">
        <f t="shared" si="0"/>
        <v>0</v>
      </c>
    </row>
    <row r="9" spans="1:6" x14ac:dyDescent="0.25">
      <c r="A9" s="83">
        <v>7.7910000000000004</v>
      </c>
      <c r="B9" s="83">
        <v>0</v>
      </c>
      <c r="C9">
        <f t="shared" si="0"/>
        <v>0</v>
      </c>
    </row>
    <row r="10" spans="1:6" x14ac:dyDescent="0.25">
      <c r="A10" s="203">
        <v>7.8949999999999996</v>
      </c>
      <c r="B10" s="83">
        <v>0</v>
      </c>
      <c r="C10">
        <f t="shared" si="0"/>
        <v>0</v>
      </c>
    </row>
    <row r="11" spans="1:6" x14ac:dyDescent="0.25">
      <c r="A11" s="203">
        <v>8.5909999999999993</v>
      </c>
      <c r="B11" s="83">
        <v>0</v>
      </c>
      <c r="C11">
        <f t="shared" si="0"/>
        <v>0</v>
      </c>
    </row>
    <row r="12" spans="1:6" x14ac:dyDescent="0.25">
      <c r="A12" s="83">
        <v>10.977</v>
      </c>
      <c r="B12" s="83">
        <v>0</v>
      </c>
      <c r="C12">
        <f t="shared" si="0"/>
        <v>0</v>
      </c>
    </row>
    <row r="13" spans="1:6" x14ac:dyDescent="0.25">
      <c r="A13" s="83">
        <v>5.1639999999999997</v>
      </c>
      <c r="B13" s="83">
        <v>0</v>
      </c>
      <c r="C13">
        <f t="shared" si="0"/>
        <v>0</v>
      </c>
    </row>
    <row r="14" spans="1:6" x14ac:dyDescent="0.25">
      <c r="A14" s="203">
        <v>6.0380000000000003</v>
      </c>
      <c r="B14" s="83">
        <v>0</v>
      </c>
      <c r="C14">
        <f t="shared" si="0"/>
        <v>0</v>
      </c>
    </row>
    <row r="15" spans="1:6" x14ac:dyDescent="0.25">
      <c r="A15" s="203">
        <v>6.2480000000000002</v>
      </c>
      <c r="B15" s="83">
        <v>0</v>
      </c>
      <c r="C15">
        <f t="shared" si="0"/>
        <v>0</v>
      </c>
    </row>
    <row r="16" spans="1:6" x14ac:dyDescent="0.25">
      <c r="A16" s="83">
        <v>6.3310000000000004</v>
      </c>
      <c r="B16" s="83">
        <v>0</v>
      </c>
      <c r="C16">
        <f t="shared" si="0"/>
        <v>0</v>
      </c>
    </row>
    <row r="17" spans="1:3" x14ac:dyDescent="0.25">
      <c r="A17" s="83">
        <v>6.8639999999999999</v>
      </c>
      <c r="B17" s="83">
        <v>0</v>
      </c>
      <c r="C17">
        <f t="shared" si="0"/>
        <v>0</v>
      </c>
    </row>
    <row r="18" spans="1:3" x14ac:dyDescent="0.25">
      <c r="A18" s="203">
        <v>6.8949999999999996</v>
      </c>
      <c r="B18" s="83">
        <v>0</v>
      </c>
      <c r="C18">
        <f t="shared" si="0"/>
        <v>0</v>
      </c>
    </row>
    <row r="19" spans="1:3" x14ac:dyDescent="0.25">
      <c r="A19" s="203">
        <v>6.9009999999999998</v>
      </c>
      <c r="B19" s="83">
        <v>0</v>
      </c>
      <c r="C19">
        <f t="shared" si="0"/>
        <v>0</v>
      </c>
    </row>
    <row r="20" spans="1:3" x14ac:dyDescent="0.25">
      <c r="A20" s="203">
        <v>7.1429999999999998</v>
      </c>
      <c r="B20" s="83">
        <v>0</v>
      </c>
      <c r="C20">
        <f t="shared" si="0"/>
        <v>0</v>
      </c>
    </row>
    <row r="21" spans="1:3" x14ac:dyDescent="0.25">
      <c r="A21" s="83">
        <v>7.16</v>
      </c>
      <c r="B21" s="83">
        <v>0</v>
      </c>
      <c r="C21">
        <f t="shared" si="0"/>
        <v>0</v>
      </c>
    </row>
    <row r="22" spans="1:3" x14ac:dyDescent="0.25">
      <c r="A22" s="83">
        <v>7.2839999999999998</v>
      </c>
      <c r="B22" s="83">
        <v>0</v>
      </c>
      <c r="C22">
        <f t="shared" si="0"/>
        <v>0</v>
      </c>
    </row>
    <row r="23" spans="1:3" x14ac:dyDescent="0.25">
      <c r="A23" s="203">
        <v>7.4809999999999999</v>
      </c>
      <c r="B23" s="83">
        <v>0</v>
      </c>
      <c r="C23">
        <f t="shared" si="0"/>
        <v>0</v>
      </c>
    </row>
    <row r="24" spans="1:3" x14ac:dyDescent="0.25">
      <c r="A24" s="83">
        <v>8.6839999999999993</v>
      </c>
      <c r="B24" s="83">
        <v>0</v>
      </c>
      <c r="C24">
        <f t="shared" si="0"/>
        <v>0</v>
      </c>
    </row>
    <row r="25" spans="1:3" x14ac:dyDescent="0.25">
      <c r="A25" s="203">
        <v>8.9120000000000008</v>
      </c>
      <c r="B25" s="83">
        <v>0</v>
      </c>
      <c r="C25">
        <f t="shared" si="0"/>
        <v>0</v>
      </c>
    </row>
    <row r="26" spans="1:3" x14ac:dyDescent="0.25">
      <c r="A26" s="83"/>
      <c r="B26" s="83">
        <v>0</v>
      </c>
      <c r="C26">
        <f t="shared" si="0"/>
        <v>0</v>
      </c>
    </row>
    <row r="27" spans="1:3" x14ac:dyDescent="0.25">
      <c r="A27" s="83"/>
      <c r="B27" s="83">
        <v>0</v>
      </c>
      <c r="C27">
        <f t="shared" si="0"/>
        <v>0</v>
      </c>
    </row>
    <row r="28" spans="1:3" x14ac:dyDescent="0.25">
      <c r="A28" s="83"/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3" customFormat="1" ht="47.25" customHeight="1" x14ac:dyDescent="0.25">
      <c r="A1" s="133" t="s">
        <v>35</v>
      </c>
      <c r="B1" s="133" t="s">
        <v>136</v>
      </c>
      <c r="C1" s="133" t="s">
        <v>135</v>
      </c>
      <c r="D1" s="133" t="s">
        <v>138</v>
      </c>
      <c r="E1" s="133" t="s">
        <v>71</v>
      </c>
      <c r="F1" s="133" t="s">
        <v>137</v>
      </c>
    </row>
    <row r="2" spans="1:6" x14ac:dyDescent="0.25">
      <c r="A2" s="83">
        <v>18.545999999999999</v>
      </c>
      <c r="B2" s="83">
        <v>1</v>
      </c>
      <c r="C2">
        <f t="shared" ref="C2:C33" si="0">IF(A2=0, 0, A2*B2)</f>
        <v>18.545999999999999</v>
      </c>
      <c r="D2">
        <f>SUM(C:C)</f>
        <v>57.671999999999997</v>
      </c>
      <c r="E2" s="131" t="s">
        <v>139</v>
      </c>
      <c r="F2" s="132">
        <f>'Charge XX'!F5</f>
        <v>57.664000000000001</v>
      </c>
    </row>
    <row r="3" spans="1:6" x14ac:dyDescent="0.25">
      <c r="A3" s="83">
        <v>12.461</v>
      </c>
      <c r="B3" s="83">
        <v>1</v>
      </c>
      <c r="C3">
        <f t="shared" si="0"/>
        <v>12.461</v>
      </c>
      <c r="E3" s="131" t="s">
        <v>135</v>
      </c>
      <c r="F3" s="132">
        <f>SUM(C:C)</f>
        <v>57.671999999999997</v>
      </c>
    </row>
    <row r="4" spans="1:6" x14ac:dyDescent="0.25">
      <c r="A4" s="83">
        <v>10.122999999999999</v>
      </c>
      <c r="B4" s="83">
        <v>1</v>
      </c>
      <c r="C4">
        <f t="shared" si="0"/>
        <v>10.122999999999999</v>
      </c>
      <c r="E4" s="131" t="s">
        <v>66</v>
      </c>
      <c r="F4" s="132">
        <f>F3-F2</f>
        <v>7.9999999999955662E-3</v>
      </c>
    </row>
    <row r="5" spans="1:6" x14ac:dyDescent="0.25">
      <c r="A5" s="83">
        <v>6.6609999999999996</v>
      </c>
      <c r="B5" s="83">
        <v>1</v>
      </c>
      <c r="C5">
        <f t="shared" si="0"/>
        <v>6.6609999999999996</v>
      </c>
    </row>
    <row r="6" spans="1:6" x14ac:dyDescent="0.25">
      <c r="A6" s="83">
        <v>5.5650000000000004</v>
      </c>
      <c r="B6" s="83">
        <v>1</v>
      </c>
      <c r="C6">
        <f t="shared" si="0"/>
        <v>5.5650000000000004</v>
      </c>
    </row>
    <row r="7" spans="1:6" x14ac:dyDescent="0.25">
      <c r="A7" s="83">
        <v>4.3159999999999998</v>
      </c>
      <c r="B7" s="83">
        <v>1</v>
      </c>
      <c r="C7">
        <f t="shared" si="0"/>
        <v>4.3159999999999998</v>
      </c>
    </row>
    <row r="8" spans="1:6" x14ac:dyDescent="0.25">
      <c r="A8" s="83">
        <v>29.986999999999998</v>
      </c>
      <c r="B8" s="83">
        <v>0</v>
      </c>
      <c r="C8">
        <f t="shared" si="0"/>
        <v>0</v>
      </c>
    </row>
    <row r="9" spans="1:6" x14ac:dyDescent="0.25">
      <c r="A9" s="83">
        <v>29.632000000000001</v>
      </c>
      <c r="B9" s="83">
        <v>0</v>
      </c>
      <c r="C9">
        <f t="shared" si="0"/>
        <v>0</v>
      </c>
    </row>
    <row r="10" spans="1:6" x14ac:dyDescent="0.25">
      <c r="A10" s="83">
        <v>28.844000000000001</v>
      </c>
      <c r="B10" s="83">
        <v>0</v>
      </c>
      <c r="C10">
        <f t="shared" si="0"/>
        <v>0</v>
      </c>
    </row>
    <row r="11" spans="1:6" x14ac:dyDescent="0.25">
      <c r="A11" s="83">
        <v>28.742000000000001</v>
      </c>
      <c r="B11" s="83">
        <v>0</v>
      </c>
      <c r="C11">
        <f t="shared" si="0"/>
        <v>0</v>
      </c>
    </row>
    <row r="12" spans="1:6" x14ac:dyDescent="0.25">
      <c r="A12" s="83">
        <v>28.638000000000002</v>
      </c>
      <c r="B12" s="83">
        <v>0</v>
      </c>
      <c r="C12">
        <f t="shared" si="0"/>
        <v>0</v>
      </c>
    </row>
    <row r="13" spans="1:6" x14ac:dyDescent="0.25">
      <c r="A13" s="83">
        <v>28.478999999999999</v>
      </c>
      <c r="B13" s="83">
        <v>0</v>
      </c>
      <c r="C13">
        <f t="shared" si="0"/>
        <v>0</v>
      </c>
    </row>
    <row r="14" spans="1:6" x14ac:dyDescent="0.25">
      <c r="A14" s="83">
        <v>27.143000000000001</v>
      </c>
      <c r="B14" s="83">
        <v>0</v>
      </c>
      <c r="C14">
        <f t="shared" si="0"/>
        <v>0</v>
      </c>
    </row>
    <row r="15" spans="1:6" x14ac:dyDescent="0.25">
      <c r="A15" s="83">
        <v>25.873000000000001</v>
      </c>
      <c r="B15" s="83">
        <v>0</v>
      </c>
      <c r="C15">
        <f t="shared" si="0"/>
        <v>0</v>
      </c>
    </row>
    <row r="16" spans="1:6" x14ac:dyDescent="0.25">
      <c r="A16" s="83">
        <v>25.02</v>
      </c>
      <c r="B16" s="83">
        <v>0</v>
      </c>
      <c r="C16">
        <f t="shared" si="0"/>
        <v>0</v>
      </c>
    </row>
    <row r="17" spans="1:3" x14ac:dyDescent="0.25">
      <c r="A17" s="83">
        <v>24.922999999999998</v>
      </c>
      <c r="B17" s="83">
        <v>0</v>
      </c>
      <c r="C17">
        <f t="shared" si="0"/>
        <v>0</v>
      </c>
    </row>
    <row r="18" spans="1:3" x14ac:dyDescent="0.25">
      <c r="A18" s="83">
        <v>23.978999999999999</v>
      </c>
      <c r="B18" s="83">
        <v>0</v>
      </c>
      <c r="C18">
        <f t="shared" si="0"/>
        <v>0</v>
      </c>
    </row>
    <row r="19" spans="1:3" x14ac:dyDescent="0.25">
      <c r="A19" s="83">
        <v>22.062999999999999</v>
      </c>
      <c r="B19" s="83">
        <v>0</v>
      </c>
      <c r="C19">
        <f t="shared" si="0"/>
        <v>0</v>
      </c>
    </row>
    <row r="20" spans="1:3" x14ac:dyDescent="0.25">
      <c r="A20" s="83">
        <v>21.928000000000001</v>
      </c>
      <c r="B20" s="83">
        <v>0</v>
      </c>
      <c r="C20">
        <f t="shared" si="0"/>
        <v>0</v>
      </c>
    </row>
    <row r="21" spans="1:3" x14ac:dyDescent="0.25">
      <c r="A21" s="83">
        <v>20.651</v>
      </c>
      <c r="B21" s="83">
        <v>0</v>
      </c>
      <c r="C21">
        <f t="shared" si="0"/>
        <v>0</v>
      </c>
    </row>
    <row r="22" spans="1:3" x14ac:dyDescent="0.25">
      <c r="A22" s="83">
        <v>20.65</v>
      </c>
      <c r="B22" s="83">
        <v>0</v>
      </c>
      <c r="C22">
        <f t="shared" si="0"/>
        <v>0</v>
      </c>
    </row>
    <row r="23" spans="1:3" x14ac:dyDescent="0.25">
      <c r="A23" s="83">
        <v>19.782</v>
      </c>
      <c r="B23" s="83">
        <v>0</v>
      </c>
      <c r="C23">
        <f t="shared" si="0"/>
        <v>0</v>
      </c>
    </row>
    <row r="24" spans="1:3" x14ac:dyDescent="0.25">
      <c r="A24" s="83">
        <v>19.518999999999998</v>
      </c>
      <c r="B24" s="83">
        <v>0</v>
      </c>
      <c r="C24">
        <f t="shared" si="0"/>
        <v>0</v>
      </c>
    </row>
    <row r="25" spans="1:3" x14ac:dyDescent="0.25">
      <c r="A25" s="83">
        <v>19.449000000000002</v>
      </c>
      <c r="B25" s="83">
        <v>0</v>
      </c>
      <c r="C25">
        <f t="shared" si="0"/>
        <v>0</v>
      </c>
    </row>
    <row r="26" spans="1:3" x14ac:dyDescent="0.25">
      <c r="A26" s="83">
        <v>15.534000000000001</v>
      </c>
      <c r="B26" s="83">
        <v>0</v>
      </c>
      <c r="C26">
        <f t="shared" si="0"/>
        <v>0</v>
      </c>
    </row>
    <row r="27" spans="1:3" x14ac:dyDescent="0.25">
      <c r="A27" s="83">
        <v>14.474</v>
      </c>
      <c r="B27" s="83">
        <v>0</v>
      </c>
      <c r="C27">
        <f t="shared" si="0"/>
        <v>0</v>
      </c>
    </row>
    <row r="28" spans="1:3" x14ac:dyDescent="0.25">
      <c r="A28" s="83">
        <v>11.648999999999999</v>
      </c>
      <c r="B28" s="83">
        <v>0</v>
      </c>
      <c r="C28">
        <f t="shared" si="0"/>
        <v>0</v>
      </c>
    </row>
    <row r="29" spans="1:3" x14ac:dyDescent="0.25">
      <c r="A29" s="83">
        <v>11.284000000000001</v>
      </c>
      <c r="B29" s="83">
        <v>0</v>
      </c>
      <c r="C29">
        <f t="shared" si="0"/>
        <v>0</v>
      </c>
    </row>
    <row r="30" spans="1:3" x14ac:dyDescent="0.25">
      <c r="A30" s="83">
        <v>6.8360000000000003</v>
      </c>
      <c r="B30" s="83">
        <v>0</v>
      </c>
      <c r="C30">
        <f t="shared" si="0"/>
        <v>0</v>
      </c>
    </row>
    <row r="31" spans="1:3" x14ac:dyDescent="0.25">
      <c r="A31" s="83">
        <v>4.4930000000000003</v>
      </c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3" customFormat="1" ht="47.25" customHeight="1" x14ac:dyDescent="0.25">
      <c r="A1" s="133" t="s">
        <v>35</v>
      </c>
      <c r="B1" s="133" t="s">
        <v>136</v>
      </c>
      <c r="C1" s="133" t="s">
        <v>135</v>
      </c>
      <c r="D1" s="133" t="s">
        <v>138</v>
      </c>
      <c r="E1" s="133" t="s">
        <v>46</v>
      </c>
      <c r="F1" s="133" t="s">
        <v>137</v>
      </c>
    </row>
    <row r="2" spans="1:6" x14ac:dyDescent="0.25">
      <c r="A2" s="83">
        <v>5.85</v>
      </c>
      <c r="B2" s="83">
        <v>1</v>
      </c>
      <c r="C2">
        <f t="shared" ref="C2:C33" si="0">IF(A2=0, 0, A2*B2)</f>
        <v>5.85</v>
      </c>
      <c r="D2">
        <f>SUM(C:C)</f>
        <v>5.85</v>
      </c>
      <c r="E2" s="131" t="s">
        <v>139</v>
      </c>
      <c r="F2" s="132">
        <f>'Charge XX'!F6</f>
        <v>5.891</v>
      </c>
    </row>
    <row r="3" spans="1:6" x14ac:dyDescent="0.25">
      <c r="A3" s="83">
        <v>9.593</v>
      </c>
      <c r="B3" s="83">
        <v>0</v>
      </c>
      <c r="C3">
        <f t="shared" si="0"/>
        <v>0</v>
      </c>
      <c r="E3" s="131" t="s">
        <v>135</v>
      </c>
      <c r="F3" s="132">
        <f>SUM(C:C)</f>
        <v>5.85</v>
      </c>
    </row>
    <row r="4" spans="1:6" x14ac:dyDescent="0.25">
      <c r="A4" s="83">
        <v>9.4710000000000001</v>
      </c>
      <c r="B4" s="83">
        <v>0</v>
      </c>
      <c r="C4">
        <f t="shared" si="0"/>
        <v>0</v>
      </c>
      <c r="E4" s="131" t="s">
        <v>66</v>
      </c>
      <c r="F4" s="132">
        <f>F3-F2</f>
        <v>-4.1000000000000369E-2</v>
      </c>
    </row>
    <row r="5" spans="1:6" x14ac:dyDescent="0.25">
      <c r="A5" s="83">
        <v>9.2479999999999993</v>
      </c>
      <c r="B5" s="83">
        <v>0</v>
      </c>
      <c r="C5">
        <f t="shared" si="0"/>
        <v>0</v>
      </c>
    </row>
    <row r="6" spans="1:6" x14ac:dyDescent="0.25">
      <c r="A6" s="83">
        <v>8.4350000000000005</v>
      </c>
      <c r="B6" s="83">
        <v>0</v>
      </c>
      <c r="C6">
        <f t="shared" si="0"/>
        <v>0</v>
      </c>
    </row>
    <row r="7" spans="1:6" x14ac:dyDescent="0.25">
      <c r="A7" s="83">
        <v>7.6950000000000003</v>
      </c>
      <c r="B7" s="83">
        <v>0</v>
      </c>
      <c r="C7">
        <f t="shared" si="0"/>
        <v>0</v>
      </c>
    </row>
    <row r="8" spans="1:6" x14ac:dyDescent="0.25">
      <c r="A8" s="83">
        <v>7.4480000000000004</v>
      </c>
      <c r="B8" s="83">
        <v>0</v>
      </c>
      <c r="C8">
        <f t="shared" si="0"/>
        <v>0</v>
      </c>
    </row>
    <row r="9" spans="1:6" x14ac:dyDescent="0.25">
      <c r="A9" s="83">
        <v>6.9880000000000004</v>
      </c>
      <c r="B9" s="83">
        <v>0</v>
      </c>
      <c r="C9">
        <f t="shared" si="0"/>
        <v>0</v>
      </c>
    </row>
    <row r="10" spans="1:6" x14ac:dyDescent="0.25">
      <c r="A10" s="83">
        <v>6.7270000000000003</v>
      </c>
      <c r="B10" s="83">
        <v>0</v>
      </c>
      <c r="C10">
        <f t="shared" si="0"/>
        <v>0</v>
      </c>
    </row>
    <row r="11" spans="1:6" x14ac:dyDescent="0.25">
      <c r="A11" s="83">
        <v>5.5860000000000003</v>
      </c>
      <c r="B11" s="83">
        <v>0</v>
      </c>
      <c r="C11">
        <f t="shared" si="0"/>
        <v>0</v>
      </c>
    </row>
    <row r="12" spans="1:6" x14ac:dyDescent="0.25">
      <c r="A12" s="83">
        <v>5.5129999999999999</v>
      </c>
      <c r="B12" s="83">
        <v>0</v>
      </c>
      <c r="C12">
        <f t="shared" si="0"/>
        <v>0</v>
      </c>
    </row>
    <row r="13" spans="1:6" x14ac:dyDescent="0.25">
      <c r="A13" s="83">
        <v>5.3840000000000003</v>
      </c>
      <c r="B13" s="83">
        <v>0</v>
      </c>
      <c r="C13">
        <f t="shared" si="0"/>
        <v>0</v>
      </c>
    </row>
    <row r="14" spans="1:6" x14ac:dyDescent="0.25">
      <c r="A14" s="83">
        <v>5.2220000000000004</v>
      </c>
      <c r="B14" s="83">
        <v>0</v>
      </c>
      <c r="C14">
        <f t="shared" si="0"/>
        <v>0</v>
      </c>
    </row>
    <row r="15" spans="1:6" x14ac:dyDescent="0.25">
      <c r="A15" s="83">
        <v>4.923</v>
      </c>
      <c r="B15" s="83">
        <v>0</v>
      </c>
      <c r="C15">
        <f t="shared" si="0"/>
        <v>0</v>
      </c>
    </row>
    <row r="16" spans="1:6" x14ac:dyDescent="0.25">
      <c r="A16" s="83">
        <v>4.7759999999999998</v>
      </c>
      <c r="B16" s="83">
        <v>0</v>
      </c>
      <c r="C16">
        <f t="shared" si="0"/>
        <v>0</v>
      </c>
    </row>
    <row r="17" spans="1:3" x14ac:dyDescent="0.25">
      <c r="A17" s="83">
        <v>4.2690000000000001</v>
      </c>
      <c r="B17" s="83">
        <v>0</v>
      </c>
      <c r="C17">
        <f t="shared" si="0"/>
        <v>0</v>
      </c>
    </row>
    <row r="18" spans="1:3" x14ac:dyDescent="0.25">
      <c r="A18" s="83">
        <v>4.165</v>
      </c>
      <c r="B18" s="83">
        <v>0</v>
      </c>
      <c r="C18">
        <f t="shared" si="0"/>
        <v>0</v>
      </c>
    </row>
    <row r="19" spans="1:3" x14ac:dyDescent="0.25">
      <c r="A19" s="83">
        <v>4.1280000000000001</v>
      </c>
      <c r="B19" s="83">
        <v>0</v>
      </c>
      <c r="C19">
        <f t="shared" si="0"/>
        <v>0</v>
      </c>
    </row>
    <row r="20" spans="1:3" x14ac:dyDescent="0.25">
      <c r="A20" s="83">
        <v>3.9380000000000002</v>
      </c>
      <c r="B20" s="83">
        <v>0</v>
      </c>
      <c r="C20">
        <f t="shared" si="0"/>
        <v>0</v>
      </c>
    </row>
    <row r="21" spans="1:3" x14ac:dyDescent="0.25">
      <c r="A21" s="83">
        <v>2.4849999999999999</v>
      </c>
      <c r="B21" s="83">
        <v>0</v>
      </c>
      <c r="C21">
        <f t="shared" si="0"/>
        <v>0</v>
      </c>
    </row>
    <row r="22" spans="1:3" x14ac:dyDescent="0.25">
      <c r="A22" s="83">
        <v>3.2149999999999999</v>
      </c>
      <c r="B22" s="83">
        <v>0</v>
      </c>
      <c r="C22">
        <f t="shared" si="0"/>
        <v>0</v>
      </c>
    </row>
    <row r="23" spans="1:3" x14ac:dyDescent="0.25">
      <c r="A23" s="83">
        <v>0.42149999999999999</v>
      </c>
      <c r="B23" s="83">
        <v>0</v>
      </c>
      <c r="C23">
        <f t="shared" si="0"/>
        <v>0</v>
      </c>
    </row>
    <row r="24" spans="1:3" x14ac:dyDescent="0.25">
      <c r="A24" s="83"/>
      <c r="B24" s="83">
        <v>0</v>
      </c>
      <c r="C24">
        <f t="shared" si="0"/>
        <v>0</v>
      </c>
    </row>
    <row r="25" spans="1:3" x14ac:dyDescent="0.25">
      <c r="A25" s="83"/>
      <c r="B25" s="83">
        <v>0</v>
      </c>
      <c r="C25">
        <f t="shared" si="0"/>
        <v>0</v>
      </c>
    </row>
    <row r="26" spans="1:3" x14ac:dyDescent="0.25">
      <c r="A26" s="83"/>
      <c r="B26" s="83">
        <v>0</v>
      </c>
      <c r="C26">
        <f t="shared" si="0"/>
        <v>0</v>
      </c>
    </row>
    <row r="27" spans="1:3" x14ac:dyDescent="0.25">
      <c r="A27" s="83"/>
      <c r="B27" s="83">
        <v>0</v>
      </c>
      <c r="C27">
        <f t="shared" si="0"/>
        <v>0</v>
      </c>
    </row>
    <row r="28" spans="1:3" x14ac:dyDescent="0.25">
      <c r="A28" s="83"/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3" customFormat="1" ht="47.25" customHeight="1" x14ac:dyDescent="0.25">
      <c r="A1" s="133" t="s">
        <v>35</v>
      </c>
      <c r="B1" s="133" t="s">
        <v>136</v>
      </c>
      <c r="C1" s="133" t="s">
        <v>135</v>
      </c>
      <c r="D1" s="133" t="s">
        <v>138</v>
      </c>
      <c r="E1" s="133" t="s">
        <v>144</v>
      </c>
      <c r="F1" s="133" t="s">
        <v>137</v>
      </c>
    </row>
    <row r="2" spans="1:6" x14ac:dyDescent="0.25">
      <c r="A2" s="83">
        <v>9.1289999999999996</v>
      </c>
      <c r="B2" s="83">
        <v>0</v>
      </c>
      <c r="C2">
        <f>IF(A2=0, 0, A2*B2)</f>
        <v>0</v>
      </c>
      <c r="D2">
        <f>SUM(C:C)</f>
        <v>0</v>
      </c>
      <c r="E2" s="131" t="s">
        <v>139</v>
      </c>
      <c r="F2" s="132">
        <f>'Charge XX'!F7</f>
        <v>0</v>
      </c>
    </row>
    <row r="3" spans="1:6" x14ac:dyDescent="0.25">
      <c r="A3" s="83">
        <v>0.16300000000000001</v>
      </c>
      <c r="B3" s="83">
        <v>0</v>
      </c>
      <c r="C3">
        <f t="shared" ref="C3:C51" si="0">IF(A3=0, 0, A3*B3)</f>
        <v>0</v>
      </c>
      <c r="E3" s="131" t="s">
        <v>135</v>
      </c>
      <c r="F3" s="132">
        <f>SUM(C:C)</f>
        <v>0</v>
      </c>
    </row>
    <row r="4" spans="1:6" x14ac:dyDescent="0.25">
      <c r="A4" s="83">
        <v>1.71</v>
      </c>
      <c r="B4" s="83">
        <v>0</v>
      </c>
      <c r="C4">
        <f t="shared" si="0"/>
        <v>0</v>
      </c>
      <c r="E4" s="131" t="s">
        <v>66</v>
      </c>
      <c r="F4" s="132">
        <f>F3-F2</f>
        <v>0</v>
      </c>
    </row>
    <row r="5" spans="1:6" x14ac:dyDescent="0.25">
      <c r="A5" s="83">
        <v>3.4380000000000002</v>
      </c>
      <c r="B5" s="83">
        <v>0</v>
      </c>
      <c r="C5">
        <f t="shared" si="0"/>
        <v>0</v>
      </c>
    </row>
    <row r="6" spans="1:6" x14ac:dyDescent="0.25">
      <c r="A6" s="83">
        <v>0.35299999999999998</v>
      </c>
      <c r="B6" s="83">
        <v>0</v>
      </c>
      <c r="C6">
        <f t="shared" si="0"/>
        <v>0</v>
      </c>
    </row>
    <row r="7" spans="1:6" x14ac:dyDescent="0.25">
      <c r="A7" s="83">
        <v>1.746</v>
      </c>
      <c r="B7" s="83">
        <v>0</v>
      </c>
      <c r="C7">
        <f t="shared" si="0"/>
        <v>0</v>
      </c>
    </row>
    <row r="8" spans="1:6" x14ac:dyDescent="0.25">
      <c r="A8" s="83">
        <v>7.5640000000000001</v>
      </c>
      <c r="B8" s="83">
        <v>0</v>
      </c>
      <c r="C8">
        <f t="shared" si="0"/>
        <v>0</v>
      </c>
    </row>
    <row r="9" spans="1:6" x14ac:dyDescent="0.25">
      <c r="A9" s="83">
        <v>9.3130000000000006</v>
      </c>
      <c r="B9" s="83">
        <v>0</v>
      </c>
      <c r="C9">
        <f t="shared" si="0"/>
        <v>0</v>
      </c>
    </row>
    <row r="10" spans="1:6" x14ac:dyDescent="0.25">
      <c r="A10" s="83">
        <v>4.22</v>
      </c>
      <c r="B10" s="83">
        <v>0</v>
      </c>
      <c r="C10">
        <f t="shared" si="0"/>
        <v>0</v>
      </c>
    </row>
    <row r="11" spans="1:6" x14ac:dyDescent="0.25">
      <c r="A11" s="83">
        <v>3.55</v>
      </c>
      <c r="B11" s="83">
        <v>0</v>
      </c>
      <c r="C11">
        <f t="shared" si="0"/>
        <v>0</v>
      </c>
    </row>
    <row r="12" spans="1:6" x14ac:dyDescent="0.25">
      <c r="A12" s="83">
        <v>0.67800000000000005</v>
      </c>
      <c r="B12" s="83">
        <v>0</v>
      </c>
      <c r="C12">
        <f t="shared" si="0"/>
        <v>0</v>
      </c>
    </row>
    <row r="13" spans="1:6" x14ac:dyDescent="0.25">
      <c r="A13" s="83">
        <v>2.1190000000000002</v>
      </c>
      <c r="B13" s="83">
        <v>0</v>
      </c>
      <c r="C13">
        <f t="shared" si="0"/>
        <v>0</v>
      </c>
    </row>
    <row r="14" spans="1:6" x14ac:dyDescent="0.25">
      <c r="A14" s="83">
        <v>0.106</v>
      </c>
      <c r="B14" s="83">
        <v>0</v>
      </c>
      <c r="C14">
        <f t="shared" si="0"/>
        <v>0</v>
      </c>
    </row>
    <row r="15" spans="1:6" x14ac:dyDescent="0.25">
      <c r="A15" s="83">
        <v>0.185</v>
      </c>
      <c r="B15" s="83">
        <v>0</v>
      </c>
      <c r="C15">
        <f t="shared" si="0"/>
        <v>0</v>
      </c>
    </row>
    <row r="16" spans="1:6" x14ac:dyDescent="0.25">
      <c r="A16" s="83">
        <v>5.9859999999999998</v>
      </c>
      <c r="B16" s="83">
        <v>0</v>
      </c>
      <c r="C16">
        <f t="shared" si="0"/>
        <v>0</v>
      </c>
    </row>
    <row r="17" spans="1:3" x14ac:dyDescent="0.25">
      <c r="A17" s="83">
        <v>0.184</v>
      </c>
      <c r="B17" s="83">
        <v>0</v>
      </c>
      <c r="C17">
        <f t="shared" si="0"/>
        <v>0</v>
      </c>
    </row>
    <row r="18" spans="1:3" x14ac:dyDescent="0.25">
      <c r="A18" s="83">
        <v>1.6379999999999999</v>
      </c>
      <c r="B18" s="83">
        <v>0</v>
      </c>
      <c r="C18">
        <f t="shared" si="0"/>
        <v>0</v>
      </c>
    </row>
    <row r="19" spans="1:3" x14ac:dyDescent="0.25">
      <c r="A19" s="83">
        <v>7.2069999999999999</v>
      </c>
      <c r="B19" s="83">
        <v>0</v>
      </c>
      <c r="C19">
        <f t="shared" si="0"/>
        <v>0</v>
      </c>
    </row>
    <row r="20" spans="1:3" x14ac:dyDescent="0.25">
      <c r="A20" s="83">
        <v>2.1840000000000002</v>
      </c>
      <c r="B20" s="83">
        <v>0</v>
      </c>
      <c r="C20">
        <f t="shared" si="0"/>
        <v>0</v>
      </c>
    </row>
    <row r="21" spans="1:3" x14ac:dyDescent="0.25">
      <c r="A21" s="83">
        <v>1.2290000000000001</v>
      </c>
      <c r="B21" s="83">
        <v>0</v>
      </c>
      <c r="C21">
        <f t="shared" si="0"/>
        <v>0</v>
      </c>
    </row>
    <row r="22" spans="1:3" x14ac:dyDescent="0.25">
      <c r="A22" s="83">
        <v>0.79400000000000004</v>
      </c>
      <c r="B22" s="83">
        <v>0</v>
      </c>
      <c r="C22">
        <f t="shared" si="0"/>
        <v>0</v>
      </c>
    </row>
    <row r="23" spans="1:3" x14ac:dyDescent="0.25">
      <c r="A23" s="83">
        <v>8.4559999999999995</v>
      </c>
      <c r="B23" s="83">
        <v>0</v>
      </c>
      <c r="C23">
        <f t="shared" si="0"/>
        <v>0</v>
      </c>
    </row>
    <row r="24" spans="1:3" x14ac:dyDescent="0.25">
      <c r="A24" s="83">
        <v>8.8759999999999994</v>
      </c>
      <c r="B24" s="83">
        <v>0</v>
      </c>
      <c r="C24">
        <f t="shared" si="0"/>
        <v>0</v>
      </c>
    </row>
    <row r="25" spans="1:3" x14ac:dyDescent="0.25">
      <c r="A25" s="83">
        <v>9.8610000000000007</v>
      </c>
      <c r="B25" s="83">
        <v>0</v>
      </c>
      <c r="C25">
        <f t="shared" si="0"/>
        <v>0</v>
      </c>
    </row>
    <row r="26" spans="1:3" x14ac:dyDescent="0.25">
      <c r="A26" s="83">
        <v>8.5350000000000001</v>
      </c>
      <c r="B26" s="83">
        <v>0</v>
      </c>
      <c r="C26">
        <f t="shared" si="0"/>
        <v>0</v>
      </c>
    </row>
    <row r="27" spans="1:3" x14ac:dyDescent="0.25">
      <c r="A27" s="83">
        <v>2.1269999999999998</v>
      </c>
      <c r="B27" s="83">
        <v>0</v>
      </c>
      <c r="C27">
        <f t="shared" si="0"/>
        <v>0</v>
      </c>
    </row>
    <row r="28" spans="1:3" x14ac:dyDescent="0.25">
      <c r="A28" s="83">
        <v>1.4039999999999999</v>
      </c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si="0"/>
        <v>0</v>
      </c>
    </row>
    <row r="35" spans="1:3" x14ac:dyDescent="0.25">
      <c r="A35" s="83"/>
      <c r="B35" s="83">
        <v>0</v>
      </c>
      <c r="C35">
        <f t="shared" si="0"/>
        <v>0</v>
      </c>
    </row>
    <row r="36" spans="1:3" x14ac:dyDescent="0.25">
      <c r="A36" s="83"/>
      <c r="B36" s="83">
        <v>0</v>
      </c>
      <c r="C36">
        <f t="shared" si="0"/>
        <v>0</v>
      </c>
    </row>
    <row r="37" spans="1:3" x14ac:dyDescent="0.25">
      <c r="A37" s="83"/>
      <c r="B37" s="83">
        <v>0</v>
      </c>
      <c r="C37">
        <f t="shared" si="0"/>
        <v>0</v>
      </c>
    </row>
    <row r="38" spans="1:3" x14ac:dyDescent="0.25">
      <c r="A38" s="83"/>
      <c r="B38" s="83">
        <v>0</v>
      </c>
      <c r="C38">
        <f t="shared" si="0"/>
        <v>0</v>
      </c>
    </row>
    <row r="39" spans="1:3" x14ac:dyDescent="0.25">
      <c r="A39" s="83"/>
      <c r="B39" s="83">
        <v>0</v>
      </c>
      <c r="C39">
        <f t="shared" si="0"/>
        <v>0</v>
      </c>
    </row>
    <row r="40" spans="1:3" x14ac:dyDescent="0.25">
      <c r="A40" s="83"/>
      <c r="B40" s="83">
        <v>0</v>
      </c>
      <c r="C40">
        <f t="shared" si="0"/>
        <v>0</v>
      </c>
    </row>
    <row r="41" spans="1:3" x14ac:dyDescent="0.25">
      <c r="A41" s="83"/>
      <c r="B41" s="83">
        <v>0</v>
      </c>
      <c r="C41">
        <f t="shared" si="0"/>
        <v>0</v>
      </c>
    </row>
    <row r="42" spans="1:3" x14ac:dyDescent="0.25">
      <c r="A42" s="83"/>
      <c r="B42" s="83">
        <v>0</v>
      </c>
      <c r="C42">
        <f t="shared" si="0"/>
        <v>0</v>
      </c>
    </row>
    <row r="43" spans="1:3" x14ac:dyDescent="0.25">
      <c r="A43" s="83"/>
      <c r="B43" s="83">
        <v>0</v>
      </c>
      <c r="C43">
        <f t="shared" si="0"/>
        <v>0</v>
      </c>
    </row>
    <row r="44" spans="1:3" x14ac:dyDescent="0.25">
      <c r="A44" s="83"/>
      <c r="B44" s="83">
        <v>0</v>
      </c>
      <c r="C44">
        <f t="shared" si="0"/>
        <v>0</v>
      </c>
    </row>
    <row r="45" spans="1:3" x14ac:dyDescent="0.25">
      <c r="A45" s="83"/>
      <c r="B45" s="83">
        <v>0</v>
      </c>
      <c r="C45">
        <f t="shared" si="0"/>
        <v>0</v>
      </c>
    </row>
    <row r="46" spans="1:3" x14ac:dyDescent="0.25">
      <c r="A46" s="83"/>
      <c r="B46" s="83">
        <v>0</v>
      </c>
      <c r="C46">
        <f t="shared" si="0"/>
        <v>0</v>
      </c>
    </row>
    <row r="47" spans="1:3" x14ac:dyDescent="0.25">
      <c r="A47" s="83"/>
      <c r="B47" s="83">
        <v>0</v>
      </c>
      <c r="C47">
        <f t="shared" si="0"/>
        <v>0</v>
      </c>
    </row>
    <row r="48" spans="1:3" x14ac:dyDescent="0.25">
      <c r="A48" s="83"/>
      <c r="B48" s="83">
        <v>0</v>
      </c>
      <c r="C48">
        <f t="shared" si="0"/>
        <v>0</v>
      </c>
    </row>
    <row r="49" spans="1:3" x14ac:dyDescent="0.25">
      <c r="A49" s="83"/>
      <c r="B49" s="83">
        <v>0</v>
      </c>
      <c r="C49">
        <f t="shared" si="0"/>
        <v>0</v>
      </c>
    </row>
    <row r="50" spans="1:3" x14ac:dyDescent="0.25">
      <c r="A50" s="83"/>
      <c r="B50" s="83">
        <v>0</v>
      </c>
      <c r="C50">
        <f t="shared" si="0"/>
        <v>0</v>
      </c>
    </row>
    <row r="51" spans="1:3" x14ac:dyDescent="0.25">
      <c r="A51" s="83"/>
      <c r="B51" s="83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At% to Wt%</vt:lpstr>
      <vt:lpstr>Wt% to At%</vt:lpstr>
      <vt:lpstr>Wiki Eles</vt:lpstr>
      <vt:lpstr>Elements Data</vt:lpstr>
      <vt:lpstr>Charge XX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2015-08-14T06:24:57Z</dcterms:modified>
</cp:coreProperties>
</file>