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3492622\Documents\PhD Project\Manufacture\Alloy Casting\"/>
    </mc:Choice>
  </mc:AlternateContent>
  <bookViews>
    <workbookView xWindow="0" yWindow="0" windowWidth="14370" windowHeight="10410" activeTab="3"/>
  </bookViews>
  <sheets>
    <sheet name="Elements Data" sheetId="4" r:id="rId1"/>
    <sheet name="Lab Print" sheetId="19" r:id="rId2"/>
    <sheet name="Charge 08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08'!#REF!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9" l="1"/>
  <c r="C7" i="19"/>
  <c r="G7" i="19" s="1"/>
  <c r="D7" i="19"/>
  <c r="E7" i="19"/>
  <c r="F7" i="19"/>
  <c r="B8" i="19"/>
  <c r="C8" i="19"/>
  <c r="D8" i="19"/>
  <c r="E8" i="19"/>
  <c r="F8" i="19"/>
  <c r="B9" i="19"/>
  <c r="G6" i="19" s="1"/>
  <c r="C9" i="19"/>
  <c r="D9" i="19"/>
  <c r="E9" i="19"/>
  <c r="F9" i="19"/>
  <c r="B10" i="19"/>
  <c r="C10" i="19"/>
  <c r="D10" i="19"/>
  <c r="E10" i="19"/>
  <c r="F10" i="19"/>
  <c r="G10" i="19" s="1"/>
  <c r="B11" i="19"/>
  <c r="C11" i="19"/>
  <c r="D11" i="19"/>
  <c r="E11" i="19"/>
  <c r="F11" i="19"/>
  <c r="B12" i="19"/>
  <c r="C12" i="19"/>
  <c r="D12" i="19"/>
  <c r="E12" i="19"/>
  <c r="F12" i="19"/>
  <c r="B13" i="19"/>
  <c r="C13" i="19"/>
  <c r="D13" i="19"/>
  <c r="E13" i="19"/>
  <c r="F13" i="19"/>
  <c r="B14" i="19"/>
  <c r="C14" i="19"/>
  <c r="D14" i="19"/>
  <c r="E14" i="19"/>
  <c r="F14" i="19"/>
  <c r="B15" i="19"/>
  <c r="C15" i="19"/>
  <c r="D15" i="19"/>
  <c r="E15" i="19"/>
  <c r="F15" i="19"/>
  <c r="B16" i="19"/>
  <c r="C16" i="19"/>
  <c r="D16" i="19"/>
  <c r="E16" i="19"/>
  <c r="F16" i="19"/>
  <c r="B17" i="19"/>
  <c r="C17" i="19"/>
  <c r="D17" i="19"/>
  <c r="E17" i="19"/>
  <c r="F17" i="19"/>
  <c r="B18" i="19"/>
  <c r="C18" i="19"/>
  <c r="D18" i="19"/>
  <c r="E18" i="19"/>
  <c r="F18" i="19"/>
  <c r="B19" i="19"/>
  <c r="C19" i="19"/>
  <c r="D19" i="19"/>
  <c r="E19" i="19"/>
  <c r="F19" i="19"/>
  <c r="B20" i="19"/>
  <c r="C20" i="19"/>
  <c r="D20" i="19"/>
  <c r="E20" i="19"/>
  <c r="F20" i="19"/>
  <c r="F6" i="19"/>
  <c r="E6" i="19"/>
  <c r="D6" i="19"/>
  <c r="C6" i="19"/>
  <c r="G9" i="19"/>
  <c r="B6" i="19"/>
  <c r="B22" i="19"/>
  <c r="G8" i="19" l="1"/>
  <c r="G11" i="19"/>
  <c r="B21" i="19"/>
  <c r="B23" i="19" s="1"/>
  <c r="R9" i="13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X9" i="13" l="1"/>
  <c r="Q9" i="13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2" i="15"/>
  <c r="C3" i="15"/>
  <c r="C14" i="15"/>
  <c r="C20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23" i="15"/>
  <c r="C24" i="15"/>
  <c r="C32" i="15"/>
  <c r="C5" i="15"/>
  <c r="C6" i="15"/>
  <c r="C7" i="15"/>
  <c r="C9" i="15"/>
  <c r="C11" i="15"/>
  <c r="C15" i="15"/>
  <c r="C8" i="15"/>
  <c r="C12" i="15"/>
  <c r="C4" i="15"/>
  <c r="C16" i="15"/>
  <c r="C17" i="15"/>
  <c r="C18" i="15"/>
  <c r="C19" i="15"/>
  <c r="C21" i="15"/>
  <c r="C22" i="15"/>
  <c r="C25" i="15"/>
  <c r="C26" i="15"/>
  <c r="C27" i="15"/>
  <c r="C13" i="15"/>
  <c r="C28" i="15"/>
  <c r="C29" i="15"/>
  <c r="C30" i="15"/>
  <c r="C31" i="15"/>
  <c r="C10" i="15"/>
  <c r="C18" i="14"/>
  <c r="C22" i="14"/>
  <c r="C5" i="14"/>
  <c r="C11" i="14"/>
  <c r="C17" i="14"/>
  <c r="C14" i="14"/>
  <c r="C20" i="14"/>
  <c r="C23" i="14"/>
  <c r="C7" i="14"/>
  <c r="C19" i="14"/>
  <c r="C12" i="14"/>
  <c r="C15" i="14"/>
  <c r="C6" i="14"/>
  <c r="C9" i="14"/>
  <c r="C2" i="14"/>
  <c r="C24" i="14"/>
  <c r="C4" i="14"/>
  <c r="C16" i="14"/>
  <c r="C21" i="14"/>
  <c r="C8" i="14"/>
  <c r="C10" i="14"/>
  <c r="C3" i="14"/>
  <c r="C25" i="14"/>
  <c r="C13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F21" i="19" l="1"/>
  <c r="N29" i="13"/>
  <c r="K24" i="13"/>
  <c r="K25" i="13"/>
  <c r="K26" i="13"/>
  <c r="K27" i="13"/>
  <c r="K28" i="13"/>
  <c r="H24" i="13"/>
  <c r="H25" i="13"/>
  <c r="H26" i="13"/>
  <c r="H27" i="13"/>
  <c r="H28" i="13"/>
  <c r="B23" i="13"/>
  <c r="B24" i="13"/>
  <c r="B25" i="13"/>
  <c r="B26" i="13"/>
  <c r="B27" i="13"/>
  <c r="B28" i="13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E28" i="13"/>
  <c r="E27" i="13"/>
  <c r="E26" i="13"/>
  <c r="E24" i="13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20" i="13"/>
  <c r="B22" i="13"/>
  <c r="B16" i="13"/>
  <c r="B14" i="13"/>
  <c r="AA9" i="13" l="1"/>
  <c r="Z9" i="13"/>
  <c r="E21" i="19"/>
  <c r="H15" i="13"/>
  <c r="H23" i="13"/>
  <c r="E22" i="13"/>
  <c r="E23" i="13"/>
  <c r="E15" i="13"/>
  <c r="E19" i="13"/>
  <c r="E16" i="13"/>
  <c r="E20" i="13"/>
  <c r="E17" i="13"/>
  <c r="E21" i="13"/>
  <c r="E18" i="13"/>
  <c r="B21" i="13"/>
  <c r="B19" i="13"/>
  <c r="B18" i="13"/>
  <c r="B17" i="13"/>
  <c r="D2" i="17"/>
  <c r="K29" i="13"/>
  <c r="F3" i="16"/>
  <c r="H14" i="13"/>
  <c r="D2" i="16"/>
  <c r="H16" i="13"/>
  <c r="E14" i="13"/>
  <c r="F3" i="17"/>
  <c r="D2" i="14"/>
  <c r="F3" i="14"/>
  <c r="D21" i="19" l="1"/>
  <c r="C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E4" i="13"/>
  <c r="E8" i="13"/>
  <c r="E6" i="13"/>
  <c r="L4" i="13" l="1"/>
  <c r="M4" i="13" s="1"/>
  <c r="L6" i="13"/>
  <c r="M6" i="13" s="1"/>
  <c r="L8" i="13"/>
  <c r="M8" i="13" s="1"/>
  <c r="L7" i="13"/>
  <c r="M7" i="13" s="1"/>
  <c r="L5" i="13"/>
  <c r="M5" i="13" s="1"/>
  <c r="T9" i="13"/>
  <c r="U9" i="13"/>
  <c r="F10" i="13" s="1"/>
  <c r="E9" i="13"/>
  <c r="F5" i="13" l="1"/>
  <c r="F8" i="13"/>
  <c r="G8" i="13" s="1"/>
  <c r="F7" i="13"/>
  <c r="F6" i="13"/>
  <c r="F4" i="13"/>
  <c r="L9" i="13"/>
  <c r="M9" i="13"/>
  <c r="N4" i="13" s="1"/>
  <c r="G4" i="13" l="1"/>
  <c r="F2" i="14"/>
  <c r="F4" i="14" s="1"/>
  <c r="B30" i="13"/>
  <c r="H30" i="13"/>
  <c r="G6" i="13"/>
  <c r="D22" i="19"/>
  <c r="D23" i="19" s="1"/>
  <c r="F2" i="16"/>
  <c r="F4" i="16" s="1"/>
  <c r="K30" i="13"/>
  <c r="E22" i="19"/>
  <c r="E23" i="19" s="1"/>
  <c r="G7" i="13"/>
  <c r="F2" i="17"/>
  <c r="F4" i="17" s="1"/>
  <c r="F22" i="19"/>
  <c r="F23" i="19" s="1"/>
  <c r="N30" i="13"/>
  <c r="F2" i="18"/>
  <c r="F4" i="18" s="1"/>
  <c r="C22" i="19"/>
  <c r="E30" i="13"/>
  <c r="G5" i="13"/>
  <c r="F2" i="15"/>
  <c r="F4" i="15" s="1"/>
  <c r="N5" i="13"/>
  <c r="N6" i="13"/>
  <c r="N7" i="13"/>
  <c r="N8" i="13"/>
  <c r="G9" i="13" l="1"/>
  <c r="C23" i="19"/>
  <c r="G22" i="19"/>
  <c r="G23" i="19" s="1"/>
  <c r="I3" i="13"/>
  <c r="A3" i="19" s="1"/>
  <c r="N9" i="13"/>
</calcChain>
</file>

<file path=xl/sharedStrings.xml><?xml version="1.0" encoding="utf-8"?>
<sst xmlns="http://schemas.openxmlformats.org/spreadsheetml/2006/main" count="313" uniqueCount="174">
  <si>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</si>
  <si>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</si>
  <si>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</si>
  <si>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</si>
  <si>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</si>
  <si>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</si>
  <si>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</si>
  <si>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</si>
  <si>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</si>
  <si>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</si>
  <si>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</si>
  <si>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</si>
  <si>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</si>
  <si>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</si>
  <si>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</si>
  <si>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</si>
  <si>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</si>
  <si>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</si>
  <si>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</si>
  <si>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</si>
  <si>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</si>
  <si>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</si>
  <si>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</si>
  <si>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</si>
  <si>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</si>
  <si>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</si>
  <si>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</si>
  <si>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</si>
  <si>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</si>
  <si>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</si>
  <si>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</si>
  <si>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</si>
  <si>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</si>
  <si>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</si>
  <si>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</si>
  <si>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</si>
  <si>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</si>
  <si>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</si>
  <si>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</si>
  <si>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</si>
  <si>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</si>
  <si>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</si>
  <si>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</si>
  <si>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</si>
  <si>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</si>
  <si>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</si>
  <si>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</si>
  <si>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</si>
  <si>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</si>
  <si>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</si>
  <si>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</si>
  <si>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</si>
  <si>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</si>
  <si>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</si>
  <si>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</si>
  <si>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</si>
  <si>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</si>
  <si>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</si>
  <si>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</si>
  <si>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</si>
  <si>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</si>
  <si>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</si>
  <si>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</si>
  <si>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</si>
  <si>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</si>
  <si>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</si>
  <si>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</si>
  <si>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</si>
  <si>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</si>
  <si>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</si>
  <si>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</si>
  <si>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</si>
  <si>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</si>
  <si>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</si>
  <si>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</si>
  <si>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</si>
  <si>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</si>
  <si>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</si>
  <si>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</si>
  <si>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</si>
  <si>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</si>
  <si>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</si>
  <si>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</si>
  <si>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</si>
  <si>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</si>
  <si>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</si>
  <si>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</si>
  <si>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</si>
  <si>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</si>
  <si>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</si>
  <si>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</si>
  <si>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</si>
  <si>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</si>
  <si>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</si>
  <si>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</si>
  <si>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</si>
  <si>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</si>
  <si>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</si>
  <si>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</si>
  <si>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</si>
  <si>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</si>
  <si>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</si>
  <si>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</si>
  <si>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</si>
  <si>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</si>
  <si>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</si>
  <si>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</si>
  <si>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</si>
  <si>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</si>
  <si>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</si>
  <si>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</si>
  <si>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</si>
  <si>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</si>
  <si>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</si>
  <si>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</si>
  <si>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</si>
  <si>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</si>
  <si>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</si>
  <si>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</si>
  <si>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</si>
  <si>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</si>
  <si>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</si>
  <si>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</si>
  <si>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</si>
  <si>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</si>
  <si>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</si>
  <si>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</si>
  <si>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</si>
  <si>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</si>
  <si>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</si>
  <si>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</si>
  <si>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</si>
  <si>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</si>
  <si>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</si>
  <si>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</si>
  <si>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</si>
  <si>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</si>
  <si>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</si>
  <si>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</si>
  <si>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</si>
  <si>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</si>
  <si>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</si>
  <si>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</si>
  <si>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</si>
  <si>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</si>
  <si>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</si>
  <si>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</si>
  <si>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</si>
  <si>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</si>
  <si>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</si>
  <si>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</si>
  <si>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</si>
  <si>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</si>
  <si>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</si>
  <si>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</si>
  <si>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</si>
  <si>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</si>
  <si>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</si>
  <si>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</si>
  <si>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</si>
  <si>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</si>
  <si>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</si>
  <si>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</si>
  <si>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</si>
  <si>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</si>
  <si>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</si>
  <si>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</si>
  <si>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</si>
  <si>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</si>
  <si>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</si>
  <si>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Charge 08 - T06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</si>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</sst>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165" fontId="0" fillId="4" borderId="0" xfId="0" applyNumberFormat="1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  <xf numFmtId="10" fontId="0" fillId="0" borderId="7" xfId="1" applyNumberFormat="1" applyFont="1" applyBorder="1" applyProtection="1"/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  <xf numFmtId="0" fontId="0" fillId="0" borderId="11" xfId="0" applyBorder="1" applyProtection="1"/>
    <xf numFmtId="0" fontId="2" fillId="11" borderId="0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2" fillId="13" borderId="0" xfId="0" applyFont="1" applyFill="1" applyBorder="1" applyAlignment="1" applyProtection="1">
      <alignment horizontal="center" vertical="center"/>
    </xf>
    <xf numFmtId="0" fontId="2" fillId="8" borderId="5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173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2">
        <v>900</v>
      </c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2">
        <v>385</v>
      </c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63" t="str">
        <f>'Charge 08'!A1:G1</f>
        <v>Charge 08 - T06</v>
      </c>
      <c r="B1" s="164"/>
      <c r="C1" s="164"/>
      <c r="D1" s="164"/>
      <c r="E1" s="164"/>
      <c r="F1" s="164"/>
      <c r="G1" s="165"/>
    </row>
    <row r="2" spans="1:8" ht="15.75" x14ac:dyDescent="0.25">
      <c r="A2" s="166" t="str">
        <f>"Nominal  " &amp; 'Charge 08'!A3</f>
        <v>Nominal  Mg65Zn30Ca5</v>
      </c>
      <c r="B2" s="167"/>
      <c r="C2" s="167"/>
      <c r="D2" s="167"/>
      <c r="E2" s="167"/>
      <c r="F2" s="167"/>
      <c r="G2" s="168"/>
    </row>
    <row r="3" spans="1:8" ht="15.75" x14ac:dyDescent="0.25">
      <c r="A3" s="166" t="str">
        <f>"Actual  " &amp; 'Charge 08'!I3</f>
        <v>Actual  Mg65Zn30Ca5</v>
      </c>
      <c r="B3" s="167"/>
      <c r="C3" s="167"/>
      <c r="D3" s="167"/>
      <c r="E3" s="167"/>
      <c r="F3" s="167"/>
      <c r="G3" s="168"/>
    </row>
    <row r="4" spans="1:8" ht="18.75" x14ac:dyDescent="0.25">
      <c r="A4" s="161" t="s">
        <v>171</v>
      </c>
      <c r="B4" s="135" t="str">
        <f>'Charge 08'!Q4</f>
        <v>Mg</v>
      </c>
      <c r="C4" s="133" t="str">
        <f>'Charge 08'!Q5</f>
        <v>Zn</v>
      </c>
      <c r="D4" s="134" t="str">
        <f>'Charge 08'!Q6</f>
        <v>Ca</v>
      </c>
      <c r="E4" s="155" t="str">
        <f>'Charge 08'!Q7</f>
        <v>D</v>
      </c>
      <c r="F4" s="153" t="str">
        <f>'Charge 08'!Q8</f>
        <v>E</v>
      </c>
      <c r="G4" s="150" t="s">
        <v>111</v>
      </c>
    </row>
    <row r="5" spans="1:8" x14ac:dyDescent="0.25">
      <c r="A5" s="162"/>
      <c r="B5" s="184" t="s">
        <v>22</v>
      </c>
      <c r="C5" s="185" t="s">
        <v>22</v>
      </c>
      <c r="D5" s="186" t="s">
        <v>22</v>
      </c>
      <c r="E5" s="187" t="s">
        <v>22</v>
      </c>
      <c r="F5" s="188" t="s">
        <v>22</v>
      </c>
      <c r="G5" s="151" t="s">
        <v>172</v>
      </c>
    </row>
    <row r="6" spans="1:8" ht="18.75" x14ac:dyDescent="0.25">
      <c r="A6" s="26">
        <v>1</v>
      </c>
      <c r="B6" s="105">
        <f>IF('Charge 08'!B14=0, "-", 'Charge 08'!B14)</f>
        <v>4.7270000000000003</v>
      </c>
      <c r="C6" s="138">
        <f>IF('Charge 08'!E14=0,"-",'Charge 08'!E14)</f>
        <v>20.94</v>
      </c>
      <c r="D6" s="138">
        <f>IF('Charge 08'!H14=0, "-", 'Charge 08'!H14)</f>
        <v>6.08</v>
      </c>
      <c r="E6" s="138" t="str">
        <f>IF('Charge 08'!K14=0, "-", 'Charge 08'!K14)</f>
        <v>-</v>
      </c>
      <c r="F6" s="139" t="str">
        <f>IF('Charge 08'!N14=0, "-", 'Charge 08'!N14)</f>
        <v>-</v>
      </c>
      <c r="G6" s="139">
        <f>COUNTIF(B6:B20, "&lt;&gt;-")</f>
        <v>6</v>
      </c>
      <c r="H6" s="132" t="str">
        <f>B4</f>
        <v>Mg</v>
      </c>
    </row>
    <row r="7" spans="1:8" ht="18.75" x14ac:dyDescent="0.25">
      <c r="A7" s="27">
        <v>2</v>
      </c>
      <c r="B7" s="108">
        <f>IF('Charge 08'!B15=0, "-", 'Charge 08'!B15)</f>
        <v>11.38</v>
      </c>
      <c r="C7" s="107">
        <f>IF('Charge 08'!E15=0,"-",'Charge 08'!E15)</f>
        <v>13.51</v>
      </c>
      <c r="D7" s="107" t="str">
        <f>IF('Charge 08'!H15=0, "-", 'Charge 08'!H15)</f>
        <v>-</v>
      </c>
      <c r="E7" s="107" t="str">
        <f>IF('Charge 08'!K15=0, "-", 'Charge 08'!K15)</f>
        <v>-</v>
      </c>
      <c r="F7" s="106" t="str">
        <f>IF('Charge 08'!N15=0, "-", 'Charge 08'!N15)</f>
        <v>-</v>
      </c>
      <c r="G7" s="106">
        <f>COUNTIF(C6:C20, "&lt;&gt;-")</f>
        <v>4</v>
      </c>
      <c r="H7" s="152" t="str">
        <f>C4</f>
        <v>Zn</v>
      </c>
    </row>
    <row r="8" spans="1:8" ht="18.75" x14ac:dyDescent="0.25">
      <c r="A8" s="27">
        <v>3</v>
      </c>
      <c r="B8" s="108">
        <f>IF('Charge 08'!B16=0, "-", 'Charge 08'!B16)</f>
        <v>6.6</v>
      </c>
      <c r="C8" s="107">
        <f>IF('Charge 08'!E16=0,"-",'Charge 08'!E16)</f>
        <v>12.664</v>
      </c>
      <c r="D8" s="107" t="str">
        <f>IF('Charge 08'!H16=0, "-", 'Charge 08'!H16)</f>
        <v>-</v>
      </c>
      <c r="E8" s="107" t="str">
        <f>IF('Charge 08'!K16=0, "-", 'Charge 08'!K16)</f>
        <v>-</v>
      </c>
      <c r="F8" s="106" t="str">
        <f>IF('Charge 08'!N16=0, "-", 'Charge 08'!N16)</f>
        <v>-</v>
      </c>
      <c r="G8" s="106">
        <f>COUNTIF(D6:D20, "&lt;&gt;-")</f>
        <v>1</v>
      </c>
      <c r="H8" s="149" t="str">
        <f>D4</f>
        <v>Ca</v>
      </c>
    </row>
    <row r="9" spans="1:8" ht="18.75" x14ac:dyDescent="0.25">
      <c r="A9" s="27">
        <v>4</v>
      </c>
      <c r="B9" s="108">
        <f>IF('Charge 08'!B17=0, "-", 'Charge 08'!B17)</f>
        <v>7.95</v>
      </c>
      <c r="C9" s="107">
        <f>IF('Charge 08'!E17=0,"-",'Charge 08'!E17)</f>
        <v>12.114000000000001</v>
      </c>
      <c r="D9" s="107" t="str">
        <f>IF('Charge 08'!H17=0, "-", 'Charge 08'!H17)</f>
        <v>-</v>
      </c>
      <c r="E9" s="107" t="str">
        <f>IF('Charge 08'!K17=0, "-", 'Charge 08'!K17)</f>
        <v>-</v>
      </c>
      <c r="F9" s="106" t="str">
        <f>IF('Charge 08'!N17=0, "-", 'Charge 08'!N17)</f>
        <v>-</v>
      </c>
      <c r="G9" s="106">
        <f>COUNTIF(E6:E20, "&lt;&gt;-")</f>
        <v>0</v>
      </c>
      <c r="H9" s="137" t="str">
        <f>E4</f>
        <v>D</v>
      </c>
    </row>
    <row r="10" spans="1:8" ht="18.75" x14ac:dyDescent="0.25">
      <c r="A10" s="27">
        <v>5</v>
      </c>
      <c r="B10" s="108">
        <f>IF('Charge 08'!B18=0, "-", 'Charge 08'!B18)</f>
        <v>9.08</v>
      </c>
      <c r="C10" s="107" t="str">
        <f>IF('Charge 08'!E18=0,"-",'Charge 08'!E18)</f>
        <v>-</v>
      </c>
      <c r="D10" s="107" t="str">
        <f>IF('Charge 08'!H18=0, "-", 'Charge 08'!H18)</f>
        <v>-</v>
      </c>
      <c r="E10" s="107" t="str">
        <f>IF('Charge 08'!K18=0, "-", 'Charge 08'!K18)</f>
        <v>-</v>
      </c>
      <c r="F10" s="106" t="str">
        <f>IF('Charge 08'!N18=0, "-", 'Charge 08'!N18)</f>
        <v>-</v>
      </c>
      <c r="G10" s="143">
        <f>COUNTIF(F6:F20, "&lt;&gt;-")</f>
        <v>0</v>
      </c>
      <c r="H10" s="156" t="str">
        <f>F4</f>
        <v>E</v>
      </c>
    </row>
    <row r="11" spans="1:8" ht="18.75" x14ac:dyDescent="0.25">
      <c r="A11" s="27">
        <v>6</v>
      </c>
      <c r="B11" s="108">
        <f>IF('Charge 08'!B19=0, "-", 'Charge 08'!B19)</f>
        <v>7.97</v>
      </c>
      <c r="C11" s="107" t="str">
        <f>IF('Charge 08'!E19=0,"-",'Charge 08'!E19)</f>
        <v>-</v>
      </c>
      <c r="D11" s="107" t="str">
        <f>IF('Charge 08'!H19=0, "-", 'Charge 08'!H19)</f>
        <v>-</v>
      </c>
      <c r="E11" s="107" t="str">
        <f>IF('Charge 08'!K19=0, "-", 'Charge 08'!K19)</f>
        <v>-</v>
      </c>
      <c r="F11" s="106" t="str">
        <f>IF('Charge 08'!N19=0, "-", 'Charge 08'!N19)</f>
        <v>-</v>
      </c>
      <c r="G11" s="183">
        <f>COUNTIF(B6:F20, "&lt;&gt;-")</f>
        <v>11</v>
      </c>
      <c r="H11" s="154" t="str">
        <f>G4</f>
        <v>Alloy</v>
      </c>
    </row>
    <row r="12" spans="1:8" x14ac:dyDescent="0.25">
      <c r="A12" s="27">
        <v>7</v>
      </c>
      <c r="B12" s="108" t="str">
        <f>IF('Charge 08'!B20=0, "-", 'Charge 08'!B20)</f>
        <v>-</v>
      </c>
      <c r="C12" s="107" t="str">
        <f>IF('Charge 08'!E20=0,"-",'Charge 08'!E20)</f>
        <v>-</v>
      </c>
      <c r="D12" s="107" t="str">
        <f>IF('Charge 08'!H20=0, "-", 'Charge 08'!H20)</f>
        <v>-</v>
      </c>
      <c r="E12" s="107" t="str">
        <f>IF('Charge 08'!K20=0, "-", 'Charge 08'!K20)</f>
        <v>-</v>
      </c>
      <c r="F12" s="106" t="str">
        <f>IF('Charge 08'!N20=0, "-", 'Charge 08'!N20)</f>
        <v>-</v>
      </c>
      <c r="G12" s="106"/>
    </row>
    <row r="13" spans="1:8" x14ac:dyDescent="0.25">
      <c r="A13" s="27">
        <v>8</v>
      </c>
      <c r="B13" s="108" t="str">
        <f>IF('Charge 08'!B21=0, "-", 'Charge 08'!B21)</f>
        <v>-</v>
      </c>
      <c r="C13" s="107" t="str">
        <f>IF('Charge 08'!E21=0,"-",'Charge 08'!E21)</f>
        <v>-</v>
      </c>
      <c r="D13" s="107" t="str">
        <f>IF('Charge 08'!H21=0, "-", 'Charge 08'!H21)</f>
        <v>-</v>
      </c>
      <c r="E13" s="107" t="str">
        <f>IF('Charge 08'!K21=0, "-", 'Charge 08'!K21)</f>
        <v>-</v>
      </c>
      <c r="F13" s="106" t="str">
        <f>IF('Charge 08'!N21=0, "-", 'Charge 08'!N21)</f>
        <v>-</v>
      </c>
      <c r="G13" s="106"/>
    </row>
    <row r="14" spans="1:8" x14ac:dyDescent="0.25">
      <c r="A14" s="27">
        <v>9</v>
      </c>
      <c r="B14" s="108" t="str">
        <f>IF('Charge 08'!B22=0, "-", 'Charge 08'!B22)</f>
        <v>-</v>
      </c>
      <c r="C14" s="107" t="str">
        <f>IF('Charge 08'!E22=0,"-",'Charge 08'!E22)</f>
        <v>-</v>
      </c>
      <c r="D14" s="107" t="str">
        <f>IF('Charge 08'!H22=0, "-", 'Charge 08'!H22)</f>
        <v>-</v>
      </c>
      <c r="E14" s="107" t="str">
        <f>IF('Charge 08'!K22=0, "-", 'Charge 08'!K22)</f>
        <v>-</v>
      </c>
      <c r="F14" s="106" t="str">
        <f>IF('Charge 08'!N22=0, "-", 'Charge 08'!N22)</f>
        <v>-</v>
      </c>
      <c r="G14" s="106"/>
    </row>
    <row r="15" spans="1:8" x14ac:dyDescent="0.25">
      <c r="A15" s="27">
        <v>10</v>
      </c>
      <c r="B15" s="108" t="str">
        <f>IF('Charge 08'!B23=0, "-", 'Charge 08'!B23)</f>
        <v>-</v>
      </c>
      <c r="C15" s="107" t="str">
        <f>IF('Charge 08'!E23=0,"-",'Charge 08'!E23)</f>
        <v>-</v>
      </c>
      <c r="D15" s="107" t="str">
        <f>IF('Charge 08'!H23=0, "-", 'Charge 08'!H23)</f>
        <v>-</v>
      </c>
      <c r="E15" s="107" t="str">
        <f>IF('Charge 08'!K23=0, "-", 'Charge 08'!K23)</f>
        <v>-</v>
      </c>
      <c r="F15" s="106" t="str">
        <f>IF('Charge 08'!N23=0, "-", 'Charge 08'!N23)</f>
        <v>-</v>
      </c>
      <c r="G15" s="106"/>
    </row>
    <row r="16" spans="1:8" x14ac:dyDescent="0.25">
      <c r="A16" s="27">
        <v>11</v>
      </c>
      <c r="B16" s="108" t="str">
        <f>IF('Charge 08'!B24=0, "-", 'Charge 08'!B24)</f>
        <v>-</v>
      </c>
      <c r="C16" s="107" t="str">
        <f>IF('Charge 08'!E24=0,"-",'Charge 08'!E24)</f>
        <v>-</v>
      </c>
      <c r="D16" s="107" t="str">
        <f>IF('Charge 08'!H24=0, "-", 'Charge 08'!H24)</f>
        <v>-</v>
      </c>
      <c r="E16" s="107" t="str">
        <f>IF('Charge 08'!K24=0, "-", 'Charge 08'!K24)</f>
        <v>-</v>
      </c>
      <c r="F16" s="106" t="str">
        <f>IF('Charge 08'!N24=0, "-", 'Charge 08'!N24)</f>
        <v>-</v>
      </c>
      <c r="G16" s="106"/>
    </row>
    <row r="17" spans="1:7" x14ac:dyDescent="0.25">
      <c r="A17" s="27">
        <v>12</v>
      </c>
      <c r="B17" s="108" t="str">
        <f>IF('Charge 08'!B25=0, "-", 'Charge 08'!B25)</f>
        <v>-</v>
      </c>
      <c r="C17" s="107" t="str">
        <f>IF('Charge 08'!E25=0,"-",'Charge 08'!E25)</f>
        <v>-</v>
      </c>
      <c r="D17" s="107" t="str">
        <f>IF('Charge 08'!H25=0, "-", 'Charge 08'!H25)</f>
        <v>-</v>
      </c>
      <c r="E17" s="107" t="str">
        <f>IF('Charge 08'!K25=0, "-", 'Charge 08'!K25)</f>
        <v>-</v>
      </c>
      <c r="F17" s="106" t="str">
        <f>IF('Charge 08'!N25=0, "-", 'Charge 08'!N25)</f>
        <v>-</v>
      </c>
      <c r="G17" s="106"/>
    </row>
    <row r="18" spans="1:7" x14ac:dyDescent="0.25">
      <c r="A18" s="27">
        <v>13</v>
      </c>
      <c r="B18" s="108" t="str">
        <f>IF('Charge 08'!B26=0, "-", 'Charge 08'!B26)</f>
        <v>-</v>
      </c>
      <c r="C18" s="107" t="str">
        <f>IF('Charge 08'!E26=0,"-",'Charge 08'!E26)</f>
        <v>-</v>
      </c>
      <c r="D18" s="107" t="str">
        <f>IF('Charge 08'!H26=0, "-", 'Charge 08'!H26)</f>
        <v>-</v>
      </c>
      <c r="E18" s="107" t="str">
        <f>IF('Charge 08'!K26=0, "-", 'Charge 08'!K26)</f>
        <v>-</v>
      </c>
      <c r="F18" s="106" t="str">
        <f>IF('Charge 08'!N26=0, "-", 'Charge 08'!N26)</f>
        <v>-</v>
      </c>
      <c r="G18" s="106"/>
    </row>
    <row r="19" spans="1:7" x14ac:dyDescent="0.25">
      <c r="A19" s="27">
        <v>14</v>
      </c>
      <c r="B19" s="108" t="str">
        <f>IF('Charge 08'!B27=0, "-", 'Charge 08'!B27)</f>
        <v>-</v>
      </c>
      <c r="C19" s="107" t="str">
        <f>IF('Charge 08'!E27=0,"-",'Charge 08'!E27)</f>
        <v>-</v>
      </c>
      <c r="D19" s="107" t="str">
        <f>IF('Charge 08'!H27=0, "-", 'Charge 08'!H27)</f>
        <v>-</v>
      </c>
      <c r="E19" s="107" t="str">
        <f>IF('Charge 08'!K27=0, "-", 'Charge 08'!K27)</f>
        <v>-</v>
      </c>
      <c r="F19" s="106" t="str">
        <f>IF('Charge 08'!N27=0, "-", 'Charge 08'!N27)</f>
        <v>-</v>
      </c>
      <c r="G19" s="106"/>
    </row>
    <row r="20" spans="1:7" x14ac:dyDescent="0.25">
      <c r="A20" s="27">
        <v>15</v>
      </c>
      <c r="B20" s="142" t="str">
        <f>IF('Charge 08'!B28=0, "-", 'Charge 08'!B28)</f>
        <v>-</v>
      </c>
      <c r="C20" s="114" t="str">
        <f>IF('Charge 08'!E28=0,"-",'Charge 08'!E28)</f>
        <v>-</v>
      </c>
      <c r="D20" s="114" t="str">
        <f>IF('Charge 08'!H28=0, "-", 'Charge 08'!H28)</f>
        <v>-</v>
      </c>
      <c r="E20" s="114" t="str">
        <f>IF('Charge 08'!K28=0, "-", 'Charge 08'!K28)</f>
        <v>-</v>
      </c>
      <c r="F20" s="143" t="str">
        <f>IF('Charge 08'!N28=0, "-", 'Charge 08'!N28)</f>
        <v>-</v>
      </c>
      <c r="G20" s="106"/>
    </row>
    <row r="21" spans="1:7" x14ac:dyDescent="0.25">
      <c r="A21" s="144" t="s">
        <v>18</v>
      </c>
      <c r="B21" s="77">
        <f>SUM(B6:B20)</f>
        <v>47.707000000000001</v>
      </c>
      <c r="C21" s="37">
        <f>SUM(C6:C20)</f>
        <v>59.228000000000009</v>
      </c>
      <c r="D21" s="69">
        <f>SUM(D6:D20)</f>
        <v>6.08</v>
      </c>
      <c r="E21" s="69">
        <f>SUM(E6:E20)</f>
        <v>0</v>
      </c>
      <c r="F21" s="110">
        <f>SUM(F6:F20)</f>
        <v>0</v>
      </c>
      <c r="G21" s="145">
        <f>SUM(B21:F21)</f>
        <v>113.015</v>
      </c>
    </row>
    <row r="22" spans="1:7" x14ac:dyDescent="0.25">
      <c r="A22" s="109" t="s">
        <v>109</v>
      </c>
      <c r="B22" s="146">
        <f>'Charge 08'!F4</f>
        <v>47.710999999999999</v>
      </c>
      <c r="C22" s="136">
        <f>'Charge 08'!F5</f>
        <v>59.237000000000002</v>
      </c>
      <c r="D22" s="136">
        <f>'Charge 08'!F6</f>
        <v>6.0519999999999996</v>
      </c>
      <c r="E22" s="136">
        <f>'Charge 08'!F7</f>
        <v>0</v>
      </c>
      <c r="F22" s="140">
        <f>'Charge 08'!F8</f>
        <v>0</v>
      </c>
      <c r="G22" s="70">
        <f>SUM(B22:F22)</f>
        <v>113</v>
      </c>
    </row>
    <row r="23" spans="1:7" x14ac:dyDescent="0.25">
      <c r="A23" s="148" t="s">
        <v>41</v>
      </c>
      <c r="B23" s="147">
        <f>B21-B22</f>
        <v>-3.9999999999977831E-3</v>
      </c>
      <c r="C23" s="141">
        <f t="shared" ref="C23:G23" si="0">C21-C22</f>
        <v>-8.9999999999932356E-3</v>
      </c>
      <c r="D23" s="141">
        <f t="shared" si="0"/>
        <v>2.8000000000000469E-2</v>
      </c>
      <c r="E23" s="141">
        <f t="shared" si="0"/>
        <v>0</v>
      </c>
      <c r="F23" s="113">
        <f t="shared" si="0"/>
        <v>0</v>
      </c>
      <c r="G23" s="113">
        <f t="shared" si="0"/>
        <v>1.5000000000000568E-2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workbookViewId="0">
      <pane ySplit="1" topLeftCell="A2" activePane="bottomLeft" state="frozen"/>
      <selection pane="bottomLeft" sqref="A1:G1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69" t="s">
        <v>170</v>
      </c>
      <c r="B1" s="169"/>
      <c r="C1" s="169"/>
      <c r="D1" s="169"/>
      <c r="E1" s="169"/>
      <c r="F1" s="169"/>
      <c r="G1" s="169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Mg65Zn30Ca5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str">
        <f>Q4 &amp; ROUND(N4,3)*100 &amp; IF(N5=0, "", Q5 &amp; ROUND(N5,3)*100) &amp; IF(N6=0, "", Q6 &amp; ROUND(N6,3)*100) &amp; IF(N7=0, "", Q7 &amp; ROUND(N7,3)*100) &amp; IF(N8=0, "", Q8 &amp; ROUND(N8,3)*100)</f>
        <v>Mg65Zn30Ca5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0.65</v>
      </c>
      <c r="D4" s="16">
        <f>R4*T4</f>
        <v>15.798250000000001</v>
      </c>
      <c r="E4" s="68">
        <f>D4/$D$9</f>
        <v>0.42222400395544779</v>
      </c>
      <c r="F4" s="69">
        <f>IF($F$9=0, ROUND($F$10*E4, 3), ROUND(E4*$F$9, 3))</f>
        <v>47.710999999999999</v>
      </c>
      <c r="G4" s="70">
        <f>IFERROR(F4/U4, 0)</f>
        <v>27.451668584579977</v>
      </c>
      <c r="I4" s="71" t="str">
        <f>$Q$4</f>
        <v>Mg</v>
      </c>
      <c r="J4" s="26"/>
      <c r="K4" s="72">
        <f>B29</f>
        <v>47.707000000000001</v>
      </c>
      <c r="L4" s="73">
        <f>K4/$K$9</f>
        <v>0.42212980577799408</v>
      </c>
      <c r="M4" s="23">
        <f>IFERROR(L4/T4, 0)</f>
        <v>1.7368023278255259E-2</v>
      </c>
      <c r="N4" s="115">
        <f>M4/$M$9</f>
        <v>0.64985738278710559</v>
      </c>
      <c r="P4" s="15">
        <v>1</v>
      </c>
      <c r="Q4" s="20" t="s">
        <v>0</v>
      </c>
      <c r="R4" s="33">
        <v>0.65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</v>
      </c>
      <c r="D5" s="17">
        <f>R5*T5</f>
        <v>19.614599999999999</v>
      </c>
      <c r="E5" s="74">
        <f>D5/$D$9</f>
        <v>0.52421976788470404</v>
      </c>
      <c r="F5" s="69">
        <f t="shared" ref="F5:F8" si="0">IF($F$9=0, ROUND($F$10*E5, 3), ROUND(E5*$F$9, 3))</f>
        <v>59.237000000000002</v>
      </c>
      <c r="G5" s="70">
        <f>IFERROR(F5/U5, 0)</f>
        <v>8.2964985994397757</v>
      </c>
      <c r="I5" s="71" t="str">
        <f>$Q$5</f>
        <v>Zn</v>
      </c>
      <c r="J5" s="27"/>
      <c r="K5" s="75">
        <f>E29</f>
        <v>59.228000000000009</v>
      </c>
      <c r="L5" s="76">
        <f>K5/$K$9</f>
        <v>0.5240720258372783</v>
      </c>
      <c r="M5" s="24">
        <f>IFERROR(L5/T5, 0)</f>
        <v>8.0155398402813969E-3</v>
      </c>
      <c r="N5" s="116">
        <f>M5/$M$9</f>
        <v>0.29991655692635161</v>
      </c>
      <c r="P5" s="15">
        <v>2</v>
      </c>
      <c r="Q5" s="21" t="s">
        <v>2</v>
      </c>
      <c r="R5" s="34">
        <v>0.3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5.3556228159848202E-2</v>
      </c>
      <c r="F6" s="69">
        <f t="shared" si="0"/>
        <v>6.0519999999999996</v>
      </c>
      <c r="G6" s="70">
        <f>IFERROR(F6/U6, 0)</f>
        <v>3.9045161290322579</v>
      </c>
      <c r="I6" s="71" t="str">
        <f>$Q$6</f>
        <v>Ca</v>
      </c>
      <c r="J6" s="27"/>
      <c r="K6" s="77">
        <f>H29</f>
        <v>6.08</v>
      </c>
      <c r="L6" s="76">
        <f>K6/$K$9</f>
        <v>5.3798168384727695E-2</v>
      </c>
      <c r="M6" s="24">
        <f>IFERROR(L6/T6, 0)</f>
        <v>1.3423366531445603E-3</v>
      </c>
      <c r="N6" s="116">
        <f>M6/$M$9</f>
        <v>5.0226060286542765E-2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>
        <f>K7/$K$9</f>
        <v>0</v>
      </c>
      <c r="M7" s="24">
        <f>IFERROR(L7/T7, 0)</f>
        <v>0</v>
      </c>
      <c r="N7" s="116">
        <f>M7/$M$9</f>
        <v>0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>
        <f>K8/$K$9</f>
        <v>0</v>
      </c>
      <c r="M8" s="24">
        <f>IFERROR(L8/T8, 0)</f>
        <v>0</v>
      </c>
      <c r="N8" s="116">
        <f>M8/$M$9</f>
        <v>0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37.41675</v>
      </c>
      <c r="E9" s="83">
        <f>SUM(E4:E8)</f>
        <v>1</v>
      </c>
      <c r="F9" s="158">
        <v>113</v>
      </c>
      <c r="G9" s="145">
        <f>SUM(G4:G8)</f>
        <v>39.652683313052009</v>
      </c>
      <c r="I9" s="82"/>
      <c r="J9" s="79" t="s">
        <v>18</v>
      </c>
      <c r="K9" s="117">
        <f>SUM(K4:K8)</f>
        <v>113.015</v>
      </c>
      <c r="L9" s="83">
        <f>SUM(L4:L8)</f>
        <v>1</v>
      </c>
      <c r="M9" s="118">
        <f>SUM(M4:M8)</f>
        <v>2.6725899771681216E-2</v>
      </c>
      <c r="N9" s="84">
        <f>SUM(N4:N8)</f>
        <v>1</v>
      </c>
      <c r="P9" s="15" t="s">
        <v>111</v>
      </c>
      <c r="Q9" s="85" t="str">
        <f>Q4 &amp; R4*100 &amp; Q5 &amp; R5*100 &amp; Q6 &amp; R6*100 &amp; Q7 &amp; R7*100 &amp; Q8 &amp; R8*100</f>
        <v>Mg65Zn30Ca5D0E0</v>
      </c>
      <c r="R9" s="157">
        <f>SUM(R4:R8)</f>
        <v>1</v>
      </c>
      <c r="S9" s="86"/>
      <c r="T9" s="86">
        <f>ROUND(1/(E4/T4+E5/IF(T5=0, 1, T5)+E6/IF(T6=0, 1, T6)+E7/IF(T7=0, 1, T7)+E8/IF(T8=0, 1, T8)),3)</f>
        <v>37.417000000000002</v>
      </c>
      <c r="U9" s="121">
        <f>ROUND(1/(E4/U4+E5/IF(U5=0, 1, U5)+E6/IF(U6=0, 1, U6)+E7/IF(U7=0, 1, U7)+E8/IF(U8=0, 1, U8)),3)</f>
        <v>2.85</v>
      </c>
      <c r="V9" s="86"/>
      <c r="W9" s="28"/>
      <c r="X9" s="19">
        <f>ROUND(R4*X4+R5*X5+R6*X6+R7*X7+R8*X8,3)</f>
        <v>812.5</v>
      </c>
      <c r="Y9" s="114"/>
      <c r="Z9" s="160">
        <f>(MAX(Z4:Z8)-SMALL(Z4:Z8,COUNTIF(Z4:Z8,"&lt;=0")+1))/MAX(Z4:Z8)</f>
        <v>0.16874999999999998</v>
      </c>
      <c r="AA9" s="160">
        <f>(MAX(AA4:AA8)-SMALL(AA4:AA8,COUNTIF(AA4:AA8,"&lt;=0")+1))/MAX(AA4:AA8)</f>
        <v>0.2421052631578948</v>
      </c>
      <c r="AB9" s="143"/>
    </row>
    <row r="10" spans="1:28" x14ac:dyDescent="0.25">
      <c r="F10" s="159">
        <f>G10*U9</f>
        <v>0</v>
      </c>
      <c r="G10" s="9">
        <v>0</v>
      </c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73" t="str">
        <f>$Q$4</f>
        <v>Mg</v>
      </c>
      <c r="B12" s="174"/>
      <c r="C12" s="87"/>
      <c r="D12" s="175" t="str">
        <f>$Q$5</f>
        <v>Zn</v>
      </c>
      <c r="E12" s="176"/>
      <c r="F12" s="87"/>
      <c r="G12" s="177" t="str">
        <f>$Q$6</f>
        <v>Ca</v>
      </c>
      <c r="H12" s="178"/>
      <c r="I12" s="88"/>
      <c r="J12" s="179" t="str">
        <f>$Q$7</f>
        <v>D</v>
      </c>
      <c r="K12" s="180"/>
      <c r="L12" s="87"/>
      <c r="M12" s="181" t="str">
        <f>$Q$8</f>
        <v>E</v>
      </c>
      <c r="N12" s="182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700</v>
      </c>
      <c r="R13" s="10" t="s">
        <v>104</v>
      </c>
      <c r="S13" s="7"/>
      <c r="T13" s="8"/>
    </row>
    <row r="14" spans="1:28" x14ac:dyDescent="0.25">
      <c r="A14" s="127">
        <v>1</v>
      </c>
      <c r="B14" s="106">
        <f>A!C2</f>
        <v>4.7270000000000003</v>
      </c>
      <c r="C14" s="107"/>
      <c r="D14" s="127">
        <v>1</v>
      </c>
      <c r="E14" s="106">
        <f>B!C2</f>
        <v>20.94</v>
      </c>
      <c r="F14" s="107"/>
      <c r="G14" s="127">
        <v>1</v>
      </c>
      <c r="H14" s="106">
        <f>'C'!C2</f>
        <v>6.08</v>
      </c>
      <c r="I14" s="107"/>
      <c r="J14" s="127">
        <v>1</v>
      </c>
      <c r="K14" s="106">
        <f>D!C2</f>
        <v>0</v>
      </c>
      <c r="L14" s="107"/>
      <c r="M14" s="127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7">
        <v>2</v>
      </c>
      <c r="B15" s="106">
        <f>A!C3</f>
        <v>11.38</v>
      </c>
      <c r="C15" s="107"/>
      <c r="D15" s="127">
        <v>2</v>
      </c>
      <c r="E15" s="106">
        <f>B!C3</f>
        <v>13.51</v>
      </c>
      <c r="F15" s="107"/>
      <c r="G15" s="127">
        <v>2</v>
      </c>
      <c r="H15" s="106">
        <f>'C'!C3</f>
        <v>0</v>
      </c>
      <c r="I15" s="107"/>
      <c r="J15" s="127">
        <v>2</v>
      </c>
      <c r="K15" s="106">
        <f>D!C3</f>
        <v>0</v>
      </c>
      <c r="L15" s="107"/>
      <c r="M15" s="127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7">
        <v>3</v>
      </c>
      <c r="B16" s="106">
        <f>A!C4</f>
        <v>6.6</v>
      </c>
      <c r="C16" s="107"/>
      <c r="D16" s="127">
        <v>3</v>
      </c>
      <c r="E16" s="106">
        <f>B!C4</f>
        <v>12.664</v>
      </c>
      <c r="F16" s="107"/>
      <c r="G16" s="127">
        <v>3</v>
      </c>
      <c r="H16" s="106">
        <f>'C'!C4</f>
        <v>0</v>
      </c>
      <c r="I16" s="107"/>
      <c r="J16" s="127">
        <v>3</v>
      </c>
      <c r="K16" s="106">
        <f>D!C4</f>
        <v>0</v>
      </c>
      <c r="L16" s="107"/>
      <c r="M16" s="127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7">
        <v>4</v>
      </c>
      <c r="B17" s="106">
        <f>A!C5</f>
        <v>7.95</v>
      </c>
      <c r="C17" s="107"/>
      <c r="D17" s="127">
        <v>4</v>
      </c>
      <c r="E17" s="106">
        <f>B!C5</f>
        <v>12.114000000000001</v>
      </c>
      <c r="F17" s="107"/>
      <c r="G17" s="127">
        <v>4</v>
      </c>
      <c r="H17" s="106">
        <f>'C'!C5</f>
        <v>0</v>
      </c>
      <c r="I17" s="107"/>
      <c r="J17" s="127">
        <v>4</v>
      </c>
      <c r="K17" s="106">
        <f>D!C5</f>
        <v>0</v>
      </c>
      <c r="L17" s="107"/>
      <c r="M17" s="127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7">
        <v>5</v>
      </c>
      <c r="B18" s="106">
        <f>A!C6</f>
        <v>9.08</v>
      </c>
      <c r="C18" s="107"/>
      <c r="D18" s="127">
        <v>5</v>
      </c>
      <c r="E18" s="106">
        <f>B!C6</f>
        <v>0</v>
      </c>
      <c r="F18" s="107"/>
      <c r="G18" s="127">
        <v>5</v>
      </c>
      <c r="H18" s="106">
        <f>'C'!C6</f>
        <v>0</v>
      </c>
      <c r="I18" s="107"/>
      <c r="J18" s="127">
        <v>5</v>
      </c>
      <c r="K18" s="106">
        <f>D!C6</f>
        <v>0</v>
      </c>
      <c r="L18" s="107"/>
      <c r="M18" s="127">
        <v>5</v>
      </c>
      <c r="N18" s="106">
        <f>D!C6</f>
        <v>0</v>
      </c>
      <c r="P18" s="108" t="s">
        <v>97</v>
      </c>
      <c r="Q18" s="8">
        <v>510</v>
      </c>
      <c r="R18" s="10" t="s">
        <v>98</v>
      </c>
      <c r="S18" s="7"/>
      <c r="T18" s="8"/>
      <c r="V18"/>
      <c r="W18"/>
      <c r="X18"/>
    </row>
    <row r="19" spans="1:28" x14ac:dyDescent="0.25">
      <c r="A19" s="127">
        <v>6</v>
      </c>
      <c r="B19" s="106">
        <f>A!C7</f>
        <v>7.97</v>
      </c>
      <c r="C19" s="107"/>
      <c r="D19" s="127">
        <v>6</v>
      </c>
      <c r="E19" s="106">
        <f>B!C7</f>
        <v>0</v>
      </c>
      <c r="F19" s="107"/>
      <c r="G19" s="127">
        <v>6</v>
      </c>
      <c r="H19" s="106">
        <f>'C'!C7</f>
        <v>0</v>
      </c>
      <c r="I19" s="107"/>
      <c r="J19" s="127">
        <v>6</v>
      </c>
      <c r="K19" s="106">
        <f>D!C7</f>
        <v>0</v>
      </c>
      <c r="L19" s="107"/>
      <c r="M19" s="127">
        <v>6</v>
      </c>
      <c r="N19" s="106">
        <f>D!C7</f>
        <v>0</v>
      </c>
      <c r="P19" s="27" t="s">
        <v>99</v>
      </c>
      <c r="Q19" s="8"/>
      <c r="R19" s="10"/>
      <c r="S19" s="7"/>
      <c r="T19" s="8"/>
      <c r="V19"/>
      <c r="W19"/>
      <c r="X19"/>
    </row>
    <row r="20" spans="1:28" x14ac:dyDescent="0.25">
      <c r="A20" s="127">
        <v>7</v>
      </c>
      <c r="B20" s="106">
        <f>A!C8</f>
        <v>0</v>
      </c>
      <c r="C20" s="107"/>
      <c r="D20" s="127">
        <v>7</v>
      </c>
      <c r="E20" s="106">
        <f>B!C8</f>
        <v>0</v>
      </c>
      <c r="F20" s="107"/>
      <c r="G20" s="127">
        <v>7</v>
      </c>
      <c r="H20" s="106">
        <f>'C'!C8</f>
        <v>0</v>
      </c>
      <c r="I20" s="107"/>
      <c r="J20" s="127">
        <v>7</v>
      </c>
      <c r="K20" s="106">
        <f>D!C8</f>
        <v>0</v>
      </c>
      <c r="L20" s="107"/>
      <c r="M20" s="127">
        <v>7</v>
      </c>
      <c r="N20" s="106">
        <f>D!C8</f>
        <v>0</v>
      </c>
      <c r="P20" s="27" t="s">
        <v>100</v>
      </c>
      <c r="Q20" s="8"/>
      <c r="R20" s="10"/>
      <c r="S20" s="7"/>
      <c r="T20" s="8"/>
      <c r="V20"/>
      <c r="W20"/>
      <c r="X20"/>
    </row>
    <row r="21" spans="1:28" x14ac:dyDescent="0.25">
      <c r="A21" s="127">
        <v>8</v>
      </c>
      <c r="B21" s="106">
        <f>A!C9</f>
        <v>0</v>
      </c>
      <c r="C21" s="107"/>
      <c r="D21" s="127">
        <v>8</v>
      </c>
      <c r="E21" s="106">
        <f>B!C9</f>
        <v>0</v>
      </c>
      <c r="F21" s="107"/>
      <c r="G21" s="127">
        <v>8</v>
      </c>
      <c r="H21" s="106">
        <f>'C'!C9</f>
        <v>0</v>
      </c>
      <c r="I21" s="107"/>
      <c r="J21" s="127">
        <v>8</v>
      </c>
      <c r="K21" s="106">
        <f>D!C9</f>
        <v>0</v>
      </c>
      <c r="L21" s="107"/>
      <c r="M21" s="127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7">
        <v>9</v>
      </c>
      <c r="B22" s="106">
        <f>A!C10</f>
        <v>0</v>
      </c>
      <c r="C22" s="107"/>
      <c r="D22" s="127">
        <v>9</v>
      </c>
      <c r="E22" s="106">
        <f>B!C10</f>
        <v>0</v>
      </c>
      <c r="F22" s="107"/>
      <c r="G22" s="127">
        <v>9</v>
      </c>
      <c r="H22" s="106">
        <f>'C'!C10</f>
        <v>0</v>
      </c>
      <c r="I22" s="107"/>
      <c r="J22" s="127">
        <v>9</v>
      </c>
      <c r="K22" s="106">
        <f>D!C10</f>
        <v>0</v>
      </c>
      <c r="L22" s="107"/>
      <c r="M22" s="127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7">
        <v>10</v>
      </c>
      <c r="B23" s="106">
        <f>A!C11</f>
        <v>0</v>
      </c>
      <c r="C23" s="107"/>
      <c r="D23" s="127">
        <v>10</v>
      </c>
      <c r="E23" s="106">
        <f>B!C11</f>
        <v>0</v>
      </c>
      <c r="F23" s="107"/>
      <c r="G23" s="127">
        <v>10</v>
      </c>
      <c r="H23" s="106">
        <f>'C'!C11</f>
        <v>0</v>
      </c>
      <c r="I23" s="107"/>
      <c r="J23" s="127">
        <v>10</v>
      </c>
      <c r="K23" s="106">
        <f>D!C11</f>
        <v>0</v>
      </c>
      <c r="L23" s="107"/>
      <c r="M23" s="127">
        <v>10</v>
      </c>
      <c r="N23" s="106">
        <f>D!C11</f>
        <v>0</v>
      </c>
    </row>
    <row r="24" spans="1:28" x14ac:dyDescent="0.25">
      <c r="A24" s="127">
        <v>11</v>
      </c>
      <c r="B24" s="106">
        <f>A!C12</f>
        <v>0</v>
      </c>
      <c r="C24" s="107"/>
      <c r="D24" s="127">
        <v>11</v>
      </c>
      <c r="E24" s="106">
        <f>B!C12</f>
        <v>0</v>
      </c>
      <c r="F24" s="107"/>
      <c r="G24" s="127">
        <v>11</v>
      </c>
      <c r="H24" s="106">
        <f>'C'!C12</f>
        <v>0</v>
      </c>
      <c r="I24" s="107"/>
      <c r="J24" s="127">
        <v>11</v>
      </c>
      <c r="K24" s="106">
        <f>D!C12</f>
        <v>0</v>
      </c>
      <c r="L24" s="107"/>
      <c r="M24" s="127">
        <v>11</v>
      </c>
      <c r="N24" s="106">
        <f>D!C12</f>
        <v>0</v>
      </c>
    </row>
    <row r="25" spans="1:28" x14ac:dyDescent="0.25">
      <c r="A25" s="127">
        <v>12</v>
      </c>
      <c r="B25" s="106">
        <f>A!C13</f>
        <v>0</v>
      </c>
      <c r="C25" s="107"/>
      <c r="D25" s="127">
        <v>12</v>
      </c>
      <c r="E25" s="106">
        <f>B!C13</f>
        <v>0</v>
      </c>
      <c r="F25" s="107"/>
      <c r="G25" s="127">
        <v>12</v>
      </c>
      <c r="H25" s="106">
        <f>'C'!C13</f>
        <v>0</v>
      </c>
      <c r="I25" s="107"/>
      <c r="J25" s="127">
        <v>12</v>
      </c>
      <c r="K25" s="106">
        <f>D!C13</f>
        <v>0</v>
      </c>
      <c r="L25" s="107"/>
      <c r="M25" s="127">
        <v>12</v>
      </c>
      <c r="N25" s="106">
        <f>D!C13</f>
        <v>0</v>
      </c>
    </row>
    <row r="26" spans="1:28" x14ac:dyDescent="0.25">
      <c r="A26" s="127">
        <v>13</v>
      </c>
      <c r="B26" s="106">
        <f>A!C14</f>
        <v>0</v>
      </c>
      <c r="C26" s="107"/>
      <c r="D26" s="127">
        <v>13</v>
      </c>
      <c r="E26" s="106">
        <f>B!C14</f>
        <v>0</v>
      </c>
      <c r="F26" s="107"/>
      <c r="G26" s="127">
        <v>13</v>
      </c>
      <c r="H26" s="106">
        <f>'C'!C14</f>
        <v>0</v>
      </c>
      <c r="I26" s="107"/>
      <c r="J26" s="127">
        <v>13</v>
      </c>
      <c r="K26" s="106">
        <f>D!C14</f>
        <v>0</v>
      </c>
      <c r="L26" s="107"/>
      <c r="M26" s="127">
        <v>13</v>
      </c>
      <c r="N26" s="106">
        <f>D!C14</f>
        <v>0</v>
      </c>
    </row>
    <row r="27" spans="1:28" x14ac:dyDescent="0.25">
      <c r="A27" s="127">
        <v>14</v>
      </c>
      <c r="B27" s="106">
        <f>A!C15</f>
        <v>0</v>
      </c>
      <c r="C27" s="107"/>
      <c r="D27" s="127">
        <v>14</v>
      </c>
      <c r="E27" s="106">
        <f>B!C15</f>
        <v>0</v>
      </c>
      <c r="F27" s="107"/>
      <c r="G27" s="127">
        <v>14</v>
      </c>
      <c r="H27" s="106">
        <f>'C'!C15</f>
        <v>0</v>
      </c>
      <c r="I27" s="107"/>
      <c r="J27" s="127">
        <v>14</v>
      </c>
      <c r="K27" s="106">
        <f>D!C15</f>
        <v>0</v>
      </c>
      <c r="L27" s="107"/>
      <c r="M27" s="127">
        <v>14</v>
      </c>
      <c r="N27" s="106">
        <f>D!C15</f>
        <v>0</v>
      </c>
    </row>
    <row r="28" spans="1:28" x14ac:dyDescent="0.25">
      <c r="A28" s="127">
        <v>15</v>
      </c>
      <c r="B28" s="106">
        <f>A!C16</f>
        <v>0</v>
      </c>
      <c r="C28" s="107"/>
      <c r="D28" s="127">
        <v>15</v>
      </c>
      <c r="E28" s="106">
        <f>B!C16</f>
        <v>0</v>
      </c>
      <c r="F28" s="107"/>
      <c r="G28" s="127">
        <v>15</v>
      </c>
      <c r="H28" s="106">
        <f>'C'!C16</f>
        <v>0</v>
      </c>
      <c r="I28" s="107"/>
      <c r="J28" s="127">
        <v>15</v>
      </c>
      <c r="K28" s="106">
        <f>D!C16</f>
        <v>0</v>
      </c>
      <c r="L28" s="107"/>
      <c r="M28" s="127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47.707000000000001</v>
      </c>
      <c r="C29" s="107"/>
      <c r="D29" s="109" t="s">
        <v>18</v>
      </c>
      <c r="E29" s="111">
        <f>SUM(E14:E28)</f>
        <v>59.228000000000009</v>
      </c>
      <c r="F29" s="107"/>
      <c r="G29" s="109" t="s">
        <v>18</v>
      </c>
      <c r="H29" s="110">
        <f>SUM(H14:H28)</f>
        <v>6.08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-3.9999999999977831E-3</v>
      </c>
      <c r="C30" s="114"/>
      <c r="D30" s="112" t="s">
        <v>41</v>
      </c>
      <c r="E30" s="113">
        <f>E29-$F$5</f>
        <v>-8.9999999999932356E-3</v>
      </c>
      <c r="F30" s="114"/>
      <c r="G30" s="112" t="s">
        <v>41</v>
      </c>
      <c r="H30" s="113">
        <f>H29-$F$6</f>
        <v>2.8000000000000469E-2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70" t="s">
        <v>103</v>
      </c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2"/>
    </row>
    <row r="33" spans="1:28" x14ac:dyDescent="0.25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/>
      <c r="B35" s="43"/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tabSelected="1"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9" t="s">
        <v>108</v>
      </c>
      <c r="E1" s="129" t="s">
        <v>116</v>
      </c>
      <c r="F1" s="129" t="s">
        <v>107</v>
      </c>
    </row>
    <row r="2" spans="1:6" x14ac:dyDescent="0.25">
      <c r="A2" s="125">
        <v>4.7270000000000003</v>
      </c>
      <c r="B2" s="125">
        <v>1</v>
      </c>
      <c r="C2">
        <f>IF(A2=0, 0, A2*B2)</f>
        <v>4.7270000000000003</v>
      </c>
      <c r="D2" s="1">
        <f>SUM(C:C)</f>
        <v>47.707000000000001</v>
      </c>
      <c r="E2" s="128" t="s">
        <v>109</v>
      </c>
      <c r="F2" s="130">
        <f>'Charge 08'!F4</f>
        <v>47.710999999999999</v>
      </c>
    </row>
    <row r="3" spans="1:6" x14ac:dyDescent="0.25">
      <c r="A3" s="125">
        <v>11.38</v>
      </c>
      <c r="B3" s="125">
        <v>1</v>
      </c>
      <c r="C3">
        <f>IF(A3=0, 0, A3*B3)</f>
        <v>11.38</v>
      </c>
      <c r="D3" s="1"/>
      <c r="E3" s="128" t="s">
        <v>105</v>
      </c>
      <c r="F3" s="130">
        <f>SUM(C:C)</f>
        <v>47.707000000000001</v>
      </c>
    </row>
    <row r="4" spans="1:6" x14ac:dyDescent="0.25">
      <c r="A4" s="125">
        <v>6.6</v>
      </c>
      <c r="B4" s="125">
        <v>1</v>
      </c>
      <c r="C4">
        <f>IF(A4=0, 0, A4*B4)</f>
        <v>6.6</v>
      </c>
      <c r="D4" s="1"/>
      <c r="E4" s="128" t="s">
        <v>41</v>
      </c>
      <c r="F4" s="130">
        <f>F3-F2</f>
        <v>-3.9999999999977831E-3</v>
      </c>
    </row>
    <row r="5" spans="1:6" x14ac:dyDescent="0.25">
      <c r="A5" s="126">
        <v>7.95</v>
      </c>
      <c r="B5" s="125">
        <v>1</v>
      </c>
      <c r="C5">
        <f>IF(A5=0, 0, A5*B5)</f>
        <v>7.95</v>
      </c>
    </row>
    <row r="6" spans="1:6" x14ac:dyDescent="0.25">
      <c r="A6" s="126">
        <v>9.08</v>
      </c>
      <c r="B6" s="125">
        <v>1</v>
      </c>
      <c r="C6">
        <f>IF(A6=0, 0, A6*B6)</f>
        <v>9.08</v>
      </c>
    </row>
    <row r="7" spans="1:6" x14ac:dyDescent="0.25">
      <c r="A7" s="125">
        <v>7.97</v>
      </c>
      <c r="B7" s="125">
        <v>1</v>
      </c>
      <c r="C7">
        <f>IF(A7=0, 0, A7*B7)</f>
        <v>7.97</v>
      </c>
    </row>
    <row r="8" spans="1:6" x14ac:dyDescent="0.25">
      <c r="A8" s="126">
        <v>9.6129999999999995</v>
      </c>
      <c r="B8" s="125">
        <v>0</v>
      </c>
      <c r="C8">
        <f>IF(A8=0, 0, A8*B8)</f>
        <v>0</v>
      </c>
    </row>
    <row r="9" spans="1:6" x14ac:dyDescent="0.25">
      <c r="A9" s="125">
        <v>8.6839999999999993</v>
      </c>
      <c r="B9" s="125">
        <v>0</v>
      </c>
      <c r="C9">
        <f>IF(A9=0, 0, A9*B9)</f>
        <v>0</v>
      </c>
    </row>
    <row r="10" spans="1:6" x14ac:dyDescent="0.25">
      <c r="A10" s="125">
        <v>7.6580000000000004</v>
      </c>
      <c r="B10" s="125">
        <v>0</v>
      </c>
      <c r="C10">
        <f>IF(A10=0, 0, A10*B10)</f>
        <v>0</v>
      </c>
    </row>
    <row r="11" spans="1:6" x14ac:dyDescent="0.25">
      <c r="A11" s="125">
        <v>7.2839999999999998</v>
      </c>
      <c r="B11" s="125">
        <v>0</v>
      </c>
      <c r="C11">
        <f>IF(A11=0, 0, A11*B11)</f>
        <v>0</v>
      </c>
    </row>
    <row r="12" spans="1:6" x14ac:dyDescent="0.25">
      <c r="A12" s="126">
        <v>6.3310000000000004</v>
      </c>
      <c r="B12" s="125">
        <v>0</v>
      </c>
      <c r="C12">
        <f>IF(A12=0, 0, A12*B12)</f>
        <v>0</v>
      </c>
    </row>
    <row r="13" spans="1:6" x14ac:dyDescent="0.25">
      <c r="A13" s="126">
        <v>5.4930000000000003</v>
      </c>
      <c r="B13" s="125">
        <v>0</v>
      </c>
      <c r="C13">
        <f>IF(A13=0, 0, A13*B13)</f>
        <v>0</v>
      </c>
    </row>
    <row r="14" spans="1:6" x14ac:dyDescent="0.25">
      <c r="A14" s="126">
        <v>4.8339999999999996</v>
      </c>
      <c r="B14" s="125">
        <v>0</v>
      </c>
      <c r="C14">
        <f>IF(A14=0, 0, A14*B14)</f>
        <v>0</v>
      </c>
    </row>
    <row r="15" spans="1:6" x14ac:dyDescent="0.25">
      <c r="A15" s="126">
        <v>15.55</v>
      </c>
      <c r="B15" s="125">
        <v>0</v>
      </c>
      <c r="C15">
        <f>IF(A15=0, 0, A15*B15)</f>
        <v>0</v>
      </c>
    </row>
    <row r="16" spans="1:6" x14ac:dyDescent="0.25">
      <c r="A16" s="126">
        <v>13.8</v>
      </c>
      <c r="B16" s="125">
        <v>0</v>
      </c>
      <c r="C16">
        <f>IF(A16=0, 0, A16*B16)</f>
        <v>0</v>
      </c>
    </row>
    <row r="17" spans="1:3" x14ac:dyDescent="0.25">
      <c r="A17" s="126">
        <v>7.91</v>
      </c>
      <c r="B17" s="125">
        <v>0</v>
      </c>
      <c r="C17">
        <f>IF(A17=0, 0, A17*B17)</f>
        <v>0</v>
      </c>
    </row>
    <row r="18" spans="1:3" x14ac:dyDescent="0.25">
      <c r="A18" s="126">
        <v>8.1300000000000008</v>
      </c>
      <c r="B18" s="125">
        <v>0</v>
      </c>
      <c r="C18">
        <f>IF(A18=0, 0, A18*B18)</f>
        <v>0</v>
      </c>
    </row>
    <row r="19" spans="1:3" x14ac:dyDescent="0.25">
      <c r="A19" s="125"/>
      <c r="B19" s="125">
        <v>0</v>
      </c>
      <c r="C19">
        <f>IF(A19=0, 0, A19*B19)</f>
        <v>0</v>
      </c>
    </row>
    <row r="20" spans="1:3" x14ac:dyDescent="0.25">
      <c r="A20" s="125"/>
      <c r="B20" s="125">
        <v>0</v>
      </c>
      <c r="C20">
        <f>IF(A20=0, 0, A20*B20)</f>
        <v>0</v>
      </c>
    </row>
    <row r="21" spans="1:3" x14ac:dyDescent="0.25">
      <c r="A21" s="125"/>
      <c r="B21" s="125">
        <v>0</v>
      </c>
      <c r="C21">
        <f>IF(A21=0, 0, A21*B21)</f>
        <v>0</v>
      </c>
    </row>
    <row r="22" spans="1:3" x14ac:dyDescent="0.25">
      <c r="A22" s="125"/>
      <c r="B22" s="125">
        <v>0</v>
      </c>
      <c r="C22">
        <f>IF(A22=0, 0, A22*B22)</f>
        <v>0</v>
      </c>
    </row>
    <row r="23" spans="1:3" x14ac:dyDescent="0.25">
      <c r="A23" s="126"/>
      <c r="B23" s="125">
        <v>0</v>
      </c>
      <c r="C23">
        <f>IF(A23=0, 0, A23*B23)</f>
        <v>0</v>
      </c>
    </row>
    <row r="24" spans="1:3" x14ac:dyDescent="0.25">
      <c r="A24" s="125"/>
      <c r="B24" s="125">
        <v>0</v>
      </c>
      <c r="C24">
        <f>IF(A24=0, 0, A24*B24)</f>
        <v>0</v>
      </c>
    </row>
    <row r="25" spans="1:3" x14ac:dyDescent="0.25">
      <c r="A25" s="126"/>
      <c r="B25" s="125">
        <v>0</v>
      </c>
      <c r="C25">
        <f>IF(A25=0, 0, A25*B25)</f>
        <v>0</v>
      </c>
    </row>
    <row r="26" spans="1:3" x14ac:dyDescent="0.25">
      <c r="A26" s="125"/>
      <c r="B26" s="125">
        <v>0</v>
      </c>
      <c r="C26">
        <f>IF(A26=0, 0, A26*B26)</f>
        <v>0</v>
      </c>
    </row>
    <row r="27" spans="1:3" x14ac:dyDescent="0.25">
      <c r="A27" s="125"/>
      <c r="B27" s="125">
        <v>0</v>
      </c>
      <c r="C27">
        <f>IF(A27=0, 0, A27*B27)</f>
        <v>0</v>
      </c>
    </row>
    <row r="28" spans="1:3" x14ac:dyDescent="0.25">
      <c r="A28" s="125"/>
      <c r="B28" s="125">
        <v>0</v>
      </c>
      <c r="C28">
        <f>IF(A28=0, 0, A28*B28)</f>
        <v>0</v>
      </c>
    </row>
    <row r="29" spans="1:3" x14ac:dyDescent="0.25">
      <c r="A29" s="125"/>
      <c r="B29" s="125">
        <v>0</v>
      </c>
      <c r="C29">
        <f>IF(A29=0, 0, A29*B29)</f>
        <v>0</v>
      </c>
    </row>
    <row r="30" spans="1:3" x14ac:dyDescent="0.25">
      <c r="A30" s="125"/>
      <c r="B30" s="125">
        <v>0</v>
      </c>
      <c r="C30">
        <f>IF(A30=0, 0, A30*B30)</f>
        <v>0</v>
      </c>
    </row>
    <row r="31" spans="1:3" x14ac:dyDescent="0.25">
      <c r="A31" s="125"/>
      <c r="B31" s="125">
        <v>0</v>
      </c>
      <c r="C31">
        <f>IF(A31=0, 0, A31*B31)</f>
        <v>0</v>
      </c>
    </row>
    <row r="32" spans="1:3" x14ac:dyDescent="0.25">
      <c r="A32" s="125"/>
      <c r="B32" s="125">
        <v>0</v>
      </c>
      <c r="C32">
        <f>IF(A32=0, 0, A32*B32)</f>
        <v>0</v>
      </c>
    </row>
    <row r="33" spans="1:3" x14ac:dyDescent="0.25">
      <c r="A33" s="125"/>
      <c r="B33" s="125">
        <v>0</v>
      </c>
      <c r="C33">
        <f>IF(A33=0, 0, A33*B33)</f>
        <v>0</v>
      </c>
    </row>
    <row r="34" spans="1:3" x14ac:dyDescent="0.25">
      <c r="A34" s="125"/>
      <c r="B34" s="125">
        <v>0</v>
      </c>
      <c r="C34">
        <f>IF(A34=0, 0, A34*B34)</f>
        <v>0</v>
      </c>
    </row>
    <row r="35" spans="1:3" x14ac:dyDescent="0.25">
      <c r="A35" s="125"/>
      <c r="B35" s="125">
        <v>0</v>
      </c>
      <c r="C35">
        <f>IF(A35=0, 0, A35*B35)</f>
        <v>0</v>
      </c>
    </row>
    <row r="36" spans="1:3" x14ac:dyDescent="0.25">
      <c r="A36" s="125"/>
      <c r="B36" s="125">
        <v>0</v>
      </c>
      <c r="C36">
        <f>IF(A36=0, 0, A36*B36)</f>
        <v>0</v>
      </c>
    </row>
    <row r="37" spans="1:3" x14ac:dyDescent="0.25">
      <c r="A37" s="125"/>
      <c r="B37" s="125">
        <v>0</v>
      </c>
      <c r="C37">
        <f>IF(A37=0, 0, A37*B37)</f>
        <v>0</v>
      </c>
    </row>
    <row r="38" spans="1:3" x14ac:dyDescent="0.25">
      <c r="A38" s="125"/>
      <c r="B38" s="125">
        <v>0</v>
      </c>
      <c r="C38">
        <f>IF(A38=0, 0, A38*B38)</f>
        <v>0</v>
      </c>
    </row>
    <row r="39" spans="1:3" x14ac:dyDescent="0.25">
      <c r="A39" s="125"/>
      <c r="B39" s="125">
        <v>0</v>
      </c>
      <c r="C39">
        <f>IF(A39=0, 0, A39*B39)</f>
        <v>0</v>
      </c>
    </row>
    <row r="40" spans="1:3" x14ac:dyDescent="0.25">
      <c r="A40" s="125"/>
      <c r="B40" s="125">
        <v>0</v>
      </c>
      <c r="C40">
        <f>IF(A40=0, 0, A40*B40)</f>
        <v>0</v>
      </c>
    </row>
    <row r="41" spans="1:3" x14ac:dyDescent="0.25">
      <c r="A41" s="125"/>
      <c r="B41" s="125">
        <v>0</v>
      </c>
      <c r="C41">
        <f>IF(A41=0, 0, A41*B41)</f>
        <v>0</v>
      </c>
    </row>
    <row r="42" spans="1:3" x14ac:dyDescent="0.25">
      <c r="A42" s="125"/>
      <c r="B42" s="125">
        <v>0</v>
      </c>
      <c r="C42">
        <f>IF(A42=0, 0, A42*B42)</f>
        <v>0</v>
      </c>
    </row>
    <row r="43" spans="1:3" x14ac:dyDescent="0.25">
      <c r="A43" s="125"/>
      <c r="B43" s="125">
        <v>0</v>
      </c>
      <c r="C43">
        <f>IF(A43=0, 0, A43*B43)</f>
        <v>0</v>
      </c>
    </row>
    <row r="44" spans="1:3" x14ac:dyDescent="0.25">
      <c r="A44" s="125"/>
      <c r="B44" s="125">
        <v>0</v>
      </c>
      <c r="C44">
        <f>IF(A44=0, 0, A44*B44)</f>
        <v>0</v>
      </c>
    </row>
    <row r="45" spans="1:3" x14ac:dyDescent="0.25">
      <c r="A45" s="125"/>
      <c r="B45" s="125">
        <v>0</v>
      </c>
      <c r="C45">
        <f>IF(A45=0, 0, A45*B45)</f>
        <v>0</v>
      </c>
    </row>
    <row r="46" spans="1:3" x14ac:dyDescent="0.25">
      <c r="A46" s="125"/>
      <c r="B46" s="125">
        <v>0</v>
      </c>
      <c r="C46">
        <f>IF(A46=0, 0, A46*B46)</f>
        <v>0</v>
      </c>
    </row>
    <row r="47" spans="1:3" x14ac:dyDescent="0.25">
      <c r="A47" s="125"/>
      <c r="B47" s="125">
        <v>0</v>
      </c>
      <c r="C47">
        <f>IF(A47=0, 0, A47*B47)</f>
        <v>0</v>
      </c>
    </row>
    <row r="48" spans="1:3" x14ac:dyDescent="0.25">
      <c r="A48" s="125"/>
      <c r="B48" s="125">
        <v>0</v>
      </c>
      <c r="C48">
        <f>IF(A48=0, 0, A48*B48)</f>
        <v>0</v>
      </c>
    </row>
    <row r="49" spans="1:3" x14ac:dyDescent="0.25">
      <c r="A49" s="125"/>
      <c r="B49" s="125">
        <v>0</v>
      </c>
      <c r="C49">
        <f>IF(A49=0, 0, A49*B49)</f>
        <v>0</v>
      </c>
    </row>
    <row r="50" spans="1:3" x14ac:dyDescent="0.25">
      <c r="A50" s="125"/>
      <c r="B50" s="125">
        <v>0</v>
      </c>
      <c r="C50">
        <f>IF(A50=0, 0, A50*B50)</f>
        <v>0</v>
      </c>
    </row>
    <row r="51" spans="1:3" x14ac:dyDescent="0.25">
      <c r="A51" s="125"/>
      <c r="B51" s="125">
        <v>0</v>
      </c>
      <c r="C51">
        <f>IF(A51=0, 0, A51*B51)</f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20.94</v>
      </c>
      <c r="B2" s="125">
        <v>1</v>
      </c>
      <c r="C2">
        <f t="shared" ref="C2:C33" si="0">IF(A2=0, 0, A2*B2)</f>
        <v>20.94</v>
      </c>
      <c r="D2">
        <f>SUM(C:C)</f>
        <v>59.228000000000009</v>
      </c>
      <c r="E2" s="50" t="s">
        <v>109</v>
      </c>
      <c r="F2" s="51">
        <f>'Charge 08'!F5</f>
        <v>59.237000000000002</v>
      </c>
    </row>
    <row r="3" spans="1:6" x14ac:dyDescent="0.25">
      <c r="A3" s="125">
        <v>13.51</v>
      </c>
      <c r="B3" s="125">
        <v>1</v>
      </c>
      <c r="C3">
        <f t="shared" si="0"/>
        <v>13.51</v>
      </c>
      <c r="E3" s="50" t="s">
        <v>105</v>
      </c>
      <c r="F3" s="51">
        <f>SUM(C:C)</f>
        <v>59.228000000000009</v>
      </c>
    </row>
    <row r="4" spans="1:6" x14ac:dyDescent="0.25">
      <c r="A4" s="125">
        <v>12.664</v>
      </c>
      <c r="B4" s="125">
        <v>1</v>
      </c>
      <c r="C4">
        <f t="shared" si="0"/>
        <v>12.664</v>
      </c>
      <c r="E4" s="50" t="s">
        <v>41</v>
      </c>
      <c r="F4" s="51">
        <f>F3-F2</f>
        <v>-8.9999999999932356E-3</v>
      </c>
    </row>
    <row r="5" spans="1:6" x14ac:dyDescent="0.25">
      <c r="A5" s="125">
        <v>12.114000000000001</v>
      </c>
      <c r="B5" s="125">
        <v>1</v>
      </c>
      <c r="C5">
        <f t="shared" si="0"/>
        <v>12.114000000000001</v>
      </c>
    </row>
    <row r="6" spans="1:6" x14ac:dyDescent="0.25">
      <c r="A6" s="125">
        <v>29.477</v>
      </c>
      <c r="B6" s="125">
        <v>0</v>
      </c>
      <c r="C6">
        <f t="shared" si="0"/>
        <v>0</v>
      </c>
    </row>
    <row r="7" spans="1:6" x14ac:dyDescent="0.25">
      <c r="A7" s="125">
        <v>21.95</v>
      </c>
      <c r="B7" s="125">
        <v>0</v>
      </c>
      <c r="C7">
        <f t="shared" si="0"/>
        <v>0</v>
      </c>
    </row>
    <row r="8" spans="1:6" x14ac:dyDescent="0.25">
      <c r="A8" s="125">
        <v>20.87</v>
      </c>
      <c r="B8" s="125">
        <v>0</v>
      </c>
      <c r="C8">
        <f t="shared" si="0"/>
        <v>0</v>
      </c>
    </row>
    <row r="9" spans="1:6" x14ac:dyDescent="0.25">
      <c r="A9" s="125">
        <v>20.75</v>
      </c>
      <c r="B9" s="125">
        <v>0</v>
      </c>
      <c r="C9">
        <f t="shared" si="0"/>
        <v>0</v>
      </c>
    </row>
    <row r="10" spans="1:6" x14ac:dyDescent="0.25">
      <c r="A10" s="125">
        <v>20.52</v>
      </c>
      <c r="B10" s="125">
        <v>0</v>
      </c>
      <c r="C10">
        <f t="shared" si="0"/>
        <v>0</v>
      </c>
    </row>
    <row r="11" spans="1:6" x14ac:dyDescent="0.25">
      <c r="A11" s="125">
        <v>18.03</v>
      </c>
      <c r="B11" s="125">
        <v>0</v>
      </c>
      <c r="C11">
        <f t="shared" si="0"/>
        <v>0</v>
      </c>
    </row>
    <row r="12" spans="1:6" x14ac:dyDescent="0.25">
      <c r="A12" s="125">
        <v>16.469000000000001</v>
      </c>
      <c r="B12" s="125">
        <v>0</v>
      </c>
      <c r="C12">
        <f t="shared" si="0"/>
        <v>0</v>
      </c>
    </row>
    <row r="13" spans="1:6" x14ac:dyDescent="0.25">
      <c r="A13" s="125">
        <v>15.063000000000001</v>
      </c>
      <c r="B13" s="125">
        <v>0</v>
      </c>
      <c r="C13">
        <f t="shared" si="0"/>
        <v>0</v>
      </c>
    </row>
    <row r="14" spans="1:6" x14ac:dyDescent="0.25">
      <c r="A14" s="125">
        <v>14.66</v>
      </c>
      <c r="B14" s="125">
        <v>0</v>
      </c>
      <c r="C14">
        <f t="shared" si="0"/>
        <v>0</v>
      </c>
    </row>
    <row r="15" spans="1:6" x14ac:dyDescent="0.25">
      <c r="A15" s="125">
        <v>12.9</v>
      </c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6.08</v>
      </c>
      <c r="B2" s="125">
        <v>1</v>
      </c>
      <c r="C2">
        <f t="shared" ref="C2:C33" si="0">IF(A2=0, 0, A2*B2)</f>
        <v>6.08</v>
      </c>
      <c r="D2">
        <f>SUM(C:C)</f>
        <v>6.08</v>
      </c>
      <c r="E2" s="50" t="s">
        <v>109</v>
      </c>
      <c r="F2" s="51">
        <f>'Charge 08'!F6</f>
        <v>6.0519999999999996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6.08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2.8000000000000469E-2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08'!F7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08'!F8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08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z3492622</cp:lastModifiedBy>
  <cp:lastPrinted>2015-08-19T04:32:20Z</cp:lastPrinted>
  <dcterms:created xsi:type="dcterms:W3CDTF">2014-08-07T05:06:48Z</dcterms:created>
  <dcterms:modified xsi:type="dcterms:W3CDTF">2015-09-22T07:28:05Z</dcterms:modified>
</cp:coreProperties>
</file>