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andra\Documents\SMBH\"/>
    </mc:Choice>
  </mc:AlternateContent>
  <xr:revisionPtr revIDLastSave="0" documentId="8_{B2A754F4-57B5-4CB9-9BAE-693739AF22F8}" xr6:coauthVersionLast="47" xr6:coauthVersionMax="47" xr10:uidLastSave="{00000000-0000-0000-0000-000000000000}"/>
  <bookViews>
    <workbookView xWindow="-103" yWindow="-103" windowWidth="16663" windowHeight="8863" xr2:uid="{BA41B421-E62A-4FC7-AC66-4AD18DDB3A02}"/>
  </bookViews>
  <sheets>
    <sheet name="Orig.Table1 " sheetId="2" r:id="rId1"/>
    <sheet name="TWO SETS 31+10 PT" sheetId="3" r:id="rId2"/>
    <sheet name="ONE SET 41 PT" sheetId="4" r:id="rId3"/>
    <sheet name="ERROR CURVES" sheetId="5" r:id="rId4"/>
    <sheet name="3 SETS of ERRORS" sheetId="6" r:id="rId5"/>
  </sheets>
  <externalReferences>
    <externalReference r:id="rId6"/>
    <externalReference r:id="rId7"/>
    <externalReference r:id="rId8"/>
  </externalReferences>
  <definedNames>
    <definedName name="alfa" localSheetId="4">#REF!</definedName>
    <definedName name="alfa" localSheetId="3">#REF!</definedName>
    <definedName name="alfa" localSheetId="2">'ONE SET 41 PT'!$C$43</definedName>
    <definedName name="alfa">'TWO SETS 31+10 PT'!$C$79</definedName>
    <definedName name="C_" localSheetId="4">#REF!</definedName>
    <definedName name="C_" localSheetId="3">#REF!</definedName>
    <definedName name="C_" localSheetId="2">'ONE SET 41 PT'!#REF!</definedName>
    <definedName name="C_">'TWO SETS 31+10 PT'!#REF!</definedName>
    <definedName name="hbar" localSheetId="4">#REF!</definedName>
    <definedName name="hbar" localSheetId="3">#REF!</definedName>
    <definedName name="hbar" localSheetId="2">'ONE SET 41 PT'!#REF!</definedName>
    <definedName name="hbar">'TWO SETS 31+10 PT'!#REF!</definedName>
    <definedName name="liscalc" localSheetId="4">#REF!</definedName>
    <definedName name="liscalc" localSheetId="3">#REF!</definedName>
    <definedName name="liscalc" localSheetId="2">'ONE SET 41 PT'!$C$100</definedName>
    <definedName name="liscalc">'TWO SETS 31+10 PT'!$C$171</definedName>
    <definedName name="me" localSheetId="4">#REF!</definedName>
    <definedName name="me" localSheetId="3">#REF!</definedName>
    <definedName name="me" localSheetId="2">'ONE SET 41 PT'!#REF!</definedName>
    <definedName name="me">'TWO SETS 31+10 PT'!#REF!</definedName>
    <definedName name="mp" localSheetId="4">#REF!</definedName>
    <definedName name="mp" localSheetId="3">#REF!</definedName>
    <definedName name="mp" localSheetId="2">'ONE SET 41 PT'!$C$17</definedName>
    <definedName name="mp">'TWO SETS 31+10 PT'!$C$53</definedName>
    <definedName name="Mp_me" localSheetId="4">#REF!</definedName>
    <definedName name="Mp_me" localSheetId="3">#REF!</definedName>
    <definedName name="Mp_me" localSheetId="2">'ONE SET 41 PT'!$C$42</definedName>
    <definedName name="Mp_me">'TWO SETS 31+10 PT'!$C$78</definedName>
    <definedName name="PT" localSheetId="4">#REF!</definedName>
    <definedName name="PT" localSheetId="3">#REF!</definedName>
    <definedName name="PT" localSheetId="2">'ONE SET 41 PT'!#REF!</definedName>
    <definedName name="PT">'TWO SETS 31+10 PT'!#REF!</definedName>
    <definedName name="RAM_BH" localSheetId="4">#REF!</definedName>
    <definedName name="RAM_BH" localSheetId="3">'ERROR CURVES'!#REF!</definedName>
    <definedName name="RAM_BH" localSheetId="2">'[2]DADOS 100 SMBH'!$K$6</definedName>
    <definedName name="RAM_BH" localSheetId="1">'[2]DADOS 100 SMBH'!$K$6</definedName>
    <definedName name="RAM_BH">'Orig.Table1 '!#REF!</definedName>
    <definedName name="RM_MBH">[1]NewTabe4!$M$120</definedName>
    <definedName name="Rpe" localSheetId="4">#REF!</definedName>
    <definedName name="Rpe" localSheetId="3">'ERROR CURVES'!#REF!</definedName>
    <definedName name="Rpe" localSheetId="2">'[2]DADOS 100 SMBH'!$K$3</definedName>
    <definedName name="Rpe" localSheetId="1">'[2]DADOS 100 SMBH'!$K$3</definedName>
    <definedName name="Rpe">'Orig.Table1 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6" l="1"/>
  <c r="B42" i="6"/>
  <c r="H42" i="6"/>
  <c r="B43" i="6"/>
  <c r="B44" i="6" s="1"/>
  <c r="B45" i="6" s="1"/>
  <c r="H43" i="6"/>
  <c r="H44" i="6"/>
  <c r="H45" i="6"/>
  <c r="H52" i="6"/>
  <c r="J52" i="6" s="1"/>
  <c r="H53" i="6"/>
  <c r="J53" i="6" s="1"/>
  <c r="H54" i="6"/>
  <c r="J54" i="6"/>
  <c r="H55" i="6"/>
  <c r="J55" i="6" s="1"/>
  <c r="H56" i="6"/>
  <c r="J56" i="6" s="1"/>
  <c r="H57" i="6"/>
  <c r="J57" i="6" s="1"/>
  <c r="H58" i="6"/>
  <c r="J58" i="6" s="1"/>
  <c r="H59" i="6"/>
  <c r="J59" i="6" s="1"/>
  <c r="H60" i="6"/>
  <c r="J60" i="6" s="1"/>
  <c r="H61" i="6"/>
  <c r="J61" i="6" s="1"/>
  <c r="H62" i="6"/>
  <c r="J62" i="6" s="1"/>
  <c r="H63" i="6"/>
  <c r="J63" i="6" s="1"/>
  <c r="H64" i="6"/>
  <c r="J64" i="6" s="1"/>
  <c r="H65" i="6"/>
  <c r="J65" i="6" s="1"/>
  <c r="H66" i="6"/>
  <c r="J66" i="6" s="1"/>
  <c r="H67" i="6"/>
  <c r="J67" i="6" s="1"/>
  <c r="H68" i="6"/>
  <c r="J68" i="6" s="1"/>
  <c r="H69" i="6"/>
  <c r="J69" i="6" s="1"/>
  <c r="H70" i="6"/>
  <c r="J70" i="6" s="1"/>
  <c r="H71" i="6"/>
  <c r="J71" i="6" s="1"/>
  <c r="H72" i="6"/>
  <c r="J72" i="6" s="1"/>
  <c r="H73" i="6"/>
  <c r="J73" i="6" s="1"/>
  <c r="H74" i="6"/>
  <c r="J74" i="6" s="1"/>
  <c r="H75" i="6"/>
  <c r="J75" i="6" s="1"/>
  <c r="H76" i="6"/>
  <c r="J76" i="6" s="1"/>
  <c r="H77" i="6"/>
  <c r="J77" i="6" s="1"/>
  <c r="H78" i="6"/>
  <c r="J78" i="6" s="1"/>
  <c r="H79" i="6"/>
  <c r="J79" i="6" s="1"/>
  <c r="H80" i="6"/>
  <c r="J80" i="6" s="1"/>
  <c r="H81" i="6"/>
  <c r="J81" i="6" s="1"/>
  <c r="H82" i="6"/>
  <c r="J82" i="6" s="1"/>
  <c r="H83" i="6"/>
  <c r="J83" i="6" s="1"/>
  <c r="H84" i="6"/>
  <c r="J84" i="6" s="1"/>
  <c r="H85" i="6"/>
  <c r="J85" i="6" s="1"/>
  <c r="H86" i="6"/>
  <c r="J86" i="6" s="1"/>
  <c r="H87" i="6"/>
  <c r="J87" i="6" s="1"/>
  <c r="H88" i="6"/>
  <c r="J88" i="6" s="1"/>
  <c r="H89" i="6"/>
  <c r="J89" i="6" s="1"/>
  <c r="H90" i="6"/>
  <c r="J90" i="6" s="1"/>
  <c r="H91" i="6"/>
  <c r="J91" i="6" s="1"/>
  <c r="H92" i="6"/>
  <c r="J92" i="6" s="1"/>
  <c r="H93" i="6"/>
  <c r="J93" i="6" s="1"/>
  <c r="H94" i="6"/>
  <c r="J94" i="6" s="1"/>
  <c r="H95" i="6"/>
  <c r="J95" i="6" s="1"/>
  <c r="H96" i="6"/>
  <c r="J96" i="6" s="1"/>
  <c r="H97" i="6"/>
  <c r="J97" i="6" s="1"/>
  <c r="H98" i="6"/>
  <c r="J98" i="6" s="1"/>
  <c r="H99" i="6"/>
  <c r="J99" i="6" s="1"/>
  <c r="H100" i="6"/>
  <c r="J100" i="6" s="1"/>
  <c r="H101" i="6"/>
  <c r="J101" i="6" s="1"/>
  <c r="H102" i="6"/>
  <c r="J102" i="6" s="1"/>
  <c r="H103" i="6"/>
  <c r="J103" i="6" s="1"/>
  <c r="H104" i="6"/>
  <c r="J104" i="6" s="1"/>
  <c r="H105" i="6"/>
  <c r="J105" i="6" s="1"/>
  <c r="H106" i="6"/>
  <c r="J106" i="6" s="1"/>
  <c r="H107" i="6"/>
  <c r="J107" i="6" s="1"/>
  <c r="H108" i="6"/>
  <c r="J108" i="6" s="1"/>
  <c r="H109" i="6"/>
  <c r="J109" i="6" s="1"/>
  <c r="H110" i="6"/>
  <c r="J110" i="6" s="1"/>
  <c r="H111" i="6"/>
  <c r="J111" i="6" s="1"/>
  <c r="H112" i="6"/>
  <c r="J112" i="6" s="1"/>
  <c r="H113" i="6"/>
  <c r="J113" i="6" s="1"/>
  <c r="H114" i="6"/>
  <c r="J114" i="6" s="1"/>
  <c r="H115" i="6"/>
  <c r="J115" i="6" s="1"/>
  <c r="H116" i="6"/>
  <c r="J116" i="6" s="1"/>
  <c r="I49" i="5"/>
  <c r="J49" i="5" s="1"/>
  <c r="H49" i="5"/>
  <c r="I65" i="5"/>
  <c r="J65" i="5" s="1"/>
  <c r="H65" i="5"/>
  <c r="K65" i="5" s="1"/>
  <c r="I73" i="5"/>
  <c r="J73" i="5" s="1"/>
  <c r="H73" i="5"/>
  <c r="I95" i="5"/>
  <c r="J95" i="5" s="1"/>
  <c r="H95" i="5"/>
  <c r="I72" i="5"/>
  <c r="J72" i="5" s="1"/>
  <c r="H72" i="5"/>
  <c r="I76" i="5"/>
  <c r="J76" i="5" s="1"/>
  <c r="H76" i="5"/>
  <c r="K76" i="5" s="1"/>
  <c r="I61" i="5"/>
  <c r="J61" i="5" s="1"/>
  <c r="H61" i="5"/>
  <c r="I46" i="5"/>
  <c r="J46" i="5" s="1"/>
  <c r="H46" i="5"/>
  <c r="K46" i="5" s="1"/>
  <c r="I67" i="5"/>
  <c r="J67" i="5" s="1"/>
  <c r="H67" i="5"/>
  <c r="I40" i="5"/>
  <c r="J40" i="5" s="1"/>
  <c r="H40" i="5"/>
  <c r="K40" i="5" s="1"/>
  <c r="I59" i="5"/>
  <c r="J59" i="5" s="1"/>
  <c r="H59" i="5"/>
  <c r="I42" i="5"/>
  <c r="J42" i="5" s="1"/>
  <c r="H42" i="5"/>
  <c r="I57" i="5"/>
  <c r="J57" i="5" s="1"/>
  <c r="H57" i="5"/>
  <c r="I62" i="5"/>
  <c r="J62" i="5" s="1"/>
  <c r="H62" i="5"/>
  <c r="K62" i="5" s="1"/>
  <c r="I71" i="5"/>
  <c r="J71" i="5" s="1"/>
  <c r="H71" i="5"/>
  <c r="I47" i="5"/>
  <c r="J47" i="5" s="1"/>
  <c r="H47" i="5"/>
  <c r="K47" i="5" s="1"/>
  <c r="I45" i="5"/>
  <c r="J45" i="5" s="1"/>
  <c r="H45" i="5"/>
  <c r="J69" i="5"/>
  <c r="I69" i="5"/>
  <c r="H69" i="5"/>
  <c r="K69" i="5" s="1"/>
  <c r="I66" i="5"/>
  <c r="J66" i="5" s="1"/>
  <c r="H66" i="5"/>
  <c r="L66" i="5" s="1"/>
  <c r="I75" i="5"/>
  <c r="J75" i="5" s="1"/>
  <c r="H75" i="5"/>
  <c r="I41" i="5"/>
  <c r="J41" i="5" s="1"/>
  <c r="H41" i="5"/>
  <c r="I58" i="5"/>
  <c r="J58" i="5" s="1"/>
  <c r="H58" i="5"/>
  <c r="K58" i="5" s="1"/>
  <c r="I74" i="5"/>
  <c r="J74" i="5" s="1"/>
  <c r="H74" i="5"/>
  <c r="I48" i="5"/>
  <c r="J48" i="5" s="1"/>
  <c r="H48" i="5"/>
  <c r="K48" i="5" s="1"/>
  <c r="I43" i="5"/>
  <c r="J43" i="5" s="1"/>
  <c r="H43" i="5"/>
  <c r="I52" i="5"/>
  <c r="J52" i="5" s="1"/>
  <c r="H52" i="5"/>
  <c r="K52" i="5" s="1"/>
  <c r="I54" i="5"/>
  <c r="J54" i="5" s="1"/>
  <c r="H54" i="5"/>
  <c r="I84" i="5"/>
  <c r="J84" i="5" s="1"/>
  <c r="H84" i="5"/>
  <c r="K84" i="5" s="1"/>
  <c r="I70" i="5"/>
  <c r="J70" i="5" s="1"/>
  <c r="H70" i="5"/>
  <c r="I64" i="5"/>
  <c r="J64" i="5" s="1"/>
  <c r="H64" i="5"/>
  <c r="I63" i="5"/>
  <c r="J63" i="5" s="1"/>
  <c r="H63" i="5"/>
  <c r="K55" i="5"/>
  <c r="I55" i="5"/>
  <c r="J55" i="5" s="1"/>
  <c r="H55" i="5"/>
  <c r="I53" i="5"/>
  <c r="J53" i="5" s="1"/>
  <c r="H53" i="5"/>
  <c r="I91" i="5"/>
  <c r="J91" i="5" s="1"/>
  <c r="H91" i="5"/>
  <c r="K91" i="5" s="1"/>
  <c r="I50" i="5"/>
  <c r="J50" i="5" s="1"/>
  <c r="H50" i="5"/>
  <c r="K44" i="5"/>
  <c r="I44" i="5"/>
  <c r="J44" i="5" s="1"/>
  <c r="H44" i="5"/>
  <c r="I68" i="5"/>
  <c r="J68" i="5" s="1"/>
  <c r="H68" i="5"/>
  <c r="I51" i="5"/>
  <c r="J51" i="5" s="1"/>
  <c r="H51" i="5"/>
  <c r="K51" i="5" s="1"/>
  <c r="I79" i="5"/>
  <c r="J79" i="5" s="1"/>
  <c r="H79" i="5"/>
  <c r="I56" i="5"/>
  <c r="J56" i="5" s="1"/>
  <c r="H56" i="5"/>
  <c r="I60" i="5"/>
  <c r="J60" i="5" s="1"/>
  <c r="H60" i="5"/>
  <c r="I83" i="5"/>
  <c r="J83" i="5" s="1"/>
  <c r="H83" i="5"/>
  <c r="K83" i="5" s="1"/>
  <c r="I77" i="5"/>
  <c r="J77" i="5" s="1"/>
  <c r="H77" i="5"/>
  <c r="I85" i="5"/>
  <c r="J85" i="5" s="1"/>
  <c r="H85" i="5"/>
  <c r="I81" i="5"/>
  <c r="J81" i="5" s="1"/>
  <c r="H81" i="5"/>
  <c r="I78" i="5"/>
  <c r="J78" i="5" s="1"/>
  <c r="H78" i="5"/>
  <c r="K78" i="5" s="1"/>
  <c r="I80" i="5"/>
  <c r="J80" i="5" s="1"/>
  <c r="H80" i="5"/>
  <c r="I87" i="5"/>
  <c r="J87" i="5" s="1"/>
  <c r="H87" i="5"/>
  <c r="K87" i="5" s="1"/>
  <c r="I93" i="5"/>
  <c r="J93" i="5" s="1"/>
  <c r="H93" i="5"/>
  <c r="I82" i="5"/>
  <c r="J82" i="5" s="1"/>
  <c r="H82" i="5"/>
  <c r="K82" i="5" s="1"/>
  <c r="I97" i="5"/>
  <c r="J97" i="5" s="1"/>
  <c r="H97" i="5"/>
  <c r="I89" i="5"/>
  <c r="J89" i="5" s="1"/>
  <c r="H89" i="5"/>
  <c r="K89" i="5" s="1"/>
  <c r="I90" i="5"/>
  <c r="J90" i="5" s="1"/>
  <c r="H90" i="5"/>
  <c r="J88" i="5"/>
  <c r="I88" i="5"/>
  <c r="H88" i="5"/>
  <c r="K88" i="5" s="1"/>
  <c r="I86" i="5"/>
  <c r="J86" i="5" s="1"/>
  <c r="H86" i="5"/>
  <c r="I92" i="5"/>
  <c r="J92" i="5" s="1"/>
  <c r="H92" i="5"/>
  <c r="K92" i="5" s="1"/>
  <c r="I94" i="5"/>
  <c r="J94" i="5" s="1"/>
  <c r="H94" i="5"/>
  <c r="I96" i="5"/>
  <c r="J96" i="5" s="1"/>
  <c r="H96" i="5"/>
  <c r="J98" i="5"/>
  <c r="I98" i="5"/>
  <c r="H98" i="5"/>
  <c r="K98" i="5" s="1"/>
  <c r="I103" i="5"/>
  <c r="J103" i="5" s="1"/>
  <c r="H103" i="5"/>
  <c r="K103" i="5" s="1"/>
  <c r="I102" i="5"/>
  <c r="J102" i="5" s="1"/>
  <c r="H102" i="5"/>
  <c r="I99" i="5"/>
  <c r="J99" i="5" s="1"/>
  <c r="H99" i="5"/>
  <c r="K99" i="5" s="1"/>
  <c r="I100" i="5"/>
  <c r="J100" i="5" s="1"/>
  <c r="H100" i="5"/>
  <c r="K100" i="5" s="1"/>
  <c r="I101" i="5"/>
  <c r="J101" i="5" s="1"/>
  <c r="H101" i="5"/>
  <c r="A41" i="5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I104" i="5"/>
  <c r="J104" i="5" s="1"/>
  <c r="H104" i="5"/>
  <c r="A40" i="5"/>
  <c r="Z37" i="5"/>
  <c r="K29" i="5"/>
  <c r="I29" i="5"/>
  <c r="J29" i="5" s="1"/>
  <c r="H29" i="5"/>
  <c r="L29" i="5" s="1"/>
  <c r="I30" i="5"/>
  <c r="J30" i="5" s="1"/>
  <c r="H30" i="5"/>
  <c r="K30" i="5" s="1"/>
  <c r="I33" i="5"/>
  <c r="J33" i="5" s="1"/>
  <c r="H33" i="5"/>
  <c r="K33" i="5" s="1"/>
  <c r="K32" i="5"/>
  <c r="I32" i="5"/>
  <c r="J32" i="5" s="1"/>
  <c r="H32" i="5"/>
  <c r="L28" i="5"/>
  <c r="K28" i="5"/>
  <c r="I28" i="5"/>
  <c r="J28" i="5" s="1"/>
  <c r="H28" i="5"/>
  <c r="K34" i="5"/>
  <c r="I34" i="5"/>
  <c r="J34" i="5" s="1"/>
  <c r="H34" i="5"/>
  <c r="I26" i="5"/>
  <c r="J26" i="5" s="1"/>
  <c r="H26" i="5"/>
  <c r="L26" i="5" s="1"/>
  <c r="I24" i="5"/>
  <c r="J24" i="5" s="1"/>
  <c r="H24" i="5"/>
  <c r="K24" i="5" s="1"/>
  <c r="I31" i="5"/>
  <c r="J31" i="5" s="1"/>
  <c r="H31" i="5"/>
  <c r="K31" i="5" s="1"/>
  <c r="K25" i="5"/>
  <c r="I25" i="5"/>
  <c r="J25" i="5" s="1"/>
  <c r="H25" i="5"/>
  <c r="I22" i="5"/>
  <c r="J22" i="5" s="1"/>
  <c r="H22" i="5"/>
  <c r="L22" i="5" s="1"/>
  <c r="I16" i="5"/>
  <c r="J16" i="5" s="1"/>
  <c r="H16" i="5"/>
  <c r="K16" i="5" s="1"/>
  <c r="I18" i="5"/>
  <c r="J18" i="5" s="1"/>
  <c r="H18" i="5"/>
  <c r="I9" i="5"/>
  <c r="J9" i="5" s="1"/>
  <c r="H9" i="5"/>
  <c r="L9" i="5" s="1"/>
  <c r="I15" i="5"/>
  <c r="J15" i="5" s="1"/>
  <c r="H15" i="5"/>
  <c r="K11" i="5"/>
  <c r="I11" i="5"/>
  <c r="J11" i="5" s="1"/>
  <c r="H11" i="5"/>
  <c r="K10" i="5"/>
  <c r="I10" i="5"/>
  <c r="J10" i="5" s="1"/>
  <c r="H10" i="5"/>
  <c r="L10" i="5" s="1"/>
  <c r="I8" i="5"/>
  <c r="J8" i="5" s="1"/>
  <c r="H8" i="5"/>
  <c r="K8" i="5" s="1"/>
  <c r="I7" i="5"/>
  <c r="J7" i="5" s="1"/>
  <c r="H7" i="5"/>
  <c r="K7" i="5" s="1"/>
  <c r="K14" i="5"/>
  <c r="I14" i="5"/>
  <c r="J14" i="5" s="1"/>
  <c r="H14" i="5"/>
  <c r="L20" i="5"/>
  <c r="K20" i="5"/>
  <c r="I20" i="5"/>
  <c r="J20" i="5" s="1"/>
  <c r="H20" i="5"/>
  <c r="K21" i="5"/>
  <c r="I21" i="5"/>
  <c r="J21" i="5" s="1"/>
  <c r="H21" i="5"/>
  <c r="I13" i="5"/>
  <c r="J13" i="5" s="1"/>
  <c r="H13" i="5"/>
  <c r="L13" i="5" s="1"/>
  <c r="K27" i="5"/>
  <c r="I27" i="5"/>
  <c r="J27" i="5" s="1"/>
  <c r="H27" i="5"/>
  <c r="L19" i="5"/>
  <c r="K19" i="5"/>
  <c r="I19" i="5"/>
  <c r="J19" i="5" s="1"/>
  <c r="H19" i="5"/>
  <c r="K6" i="5"/>
  <c r="I6" i="5"/>
  <c r="J6" i="5" s="1"/>
  <c r="H6" i="5"/>
  <c r="I5" i="5"/>
  <c r="J5" i="5" s="1"/>
  <c r="H5" i="5"/>
  <c r="L5" i="5" s="1"/>
  <c r="K23" i="5"/>
  <c r="I23" i="5"/>
  <c r="J23" i="5" s="1"/>
  <c r="H23" i="5"/>
  <c r="L12" i="5"/>
  <c r="K12" i="5"/>
  <c r="I12" i="5"/>
  <c r="J12" i="5" s="1"/>
  <c r="H12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K17" i="5"/>
  <c r="I17" i="5"/>
  <c r="J17" i="5" s="1"/>
  <c r="H17" i="5"/>
  <c r="L73" i="5" l="1"/>
  <c r="L52" i="5"/>
  <c r="L75" i="5"/>
  <c r="L42" i="5"/>
  <c r="L64" i="5"/>
  <c r="L100" i="5"/>
  <c r="L96" i="5"/>
  <c r="L82" i="5"/>
  <c r="L85" i="5"/>
  <c r="L56" i="5"/>
  <c r="L103" i="5"/>
  <c r="L88" i="5"/>
  <c r="L93" i="5"/>
  <c r="L83" i="5"/>
  <c r="L44" i="5"/>
  <c r="L55" i="5"/>
  <c r="L45" i="5"/>
  <c r="L40" i="5"/>
  <c r="L65" i="5"/>
  <c r="L92" i="5"/>
  <c r="L78" i="5"/>
  <c r="L60" i="5"/>
  <c r="L91" i="5"/>
  <c r="L58" i="5"/>
  <c r="L62" i="5"/>
  <c r="L67" i="5"/>
  <c r="L76" i="5"/>
  <c r="L49" i="5"/>
  <c r="L101" i="5"/>
  <c r="L95" i="5"/>
  <c r="K101" i="5"/>
  <c r="K96" i="5"/>
  <c r="L89" i="5"/>
  <c r="L87" i="5"/>
  <c r="K85" i="5"/>
  <c r="K56" i="5"/>
  <c r="L51" i="5"/>
  <c r="L53" i="5"/>
  <c r="K64" i="5"/>
  <c r="L84" i="5"/>
  <c r="L54" i="5"/>
  <c r="L48" i="5"/>
  <c r="K75" i="5"/>
  <c r="L47" i="5"/>
  <c r="K42" i="5"/>
  <c r="K95" i="5"/>
  <c r="L15" i="5"/>
  <c r="K9" i="5"/>
  <c r="L25" i="5"/>
  <c r="K26" i="5"/>
  <c r="L18" i="5"/>
  <c r="L31" i="5"/>
  <c r="L34" i="5"/>
  <c r="L46" i="5"/>
  <c r="L17" i="5"/>
  <c r="L6" i="5"/>
  <c r="L21" i="5"/>
  <c r="K104" i="5"/>
  <c r="L104" i="5"/>
  <c r="K94" i="5"/>
  <c r="L94" i="5"/>
  <c r="K5" i="5"/>
  <c r="K13" i="5"/>
  <c r="K15" i="5"/>
  <c r="K18" i="5"/>
  <c r="L86" i="5"/>
  <c r="L80" i="5"/>
  <c r="L79" i="5"/>
  <c r="L63" i="5"/>
  <c r="L23" i="5"/>
  <c r="L27" i="5"/>
  <c r="L7" i="5"/>
  <c r="L8" i="5"/>
  <c r="K22" i="5"/>
  <c r="L33" i="5"/>
  <c r="L30" i="5"/>
  <c r="L99" i="5"/>
  <c r="K102" i="5"/>
  <c r="L102" i="5"/>
  <c r="L98" i="5"/>
  <c r="L97" i="5"/>
  <c r="L77" i="5"/>
  <c r="L50" i="5"/>
  <c r="L43" i="5"/>
  <c r="L69" i="5"/>
  <c r="L59" i="5"/>
  <c r="L74" i="5"/>
  <c r="L71" i="5"/>
  <c r="L61" i="5"/>
  <c r="L14" i="5"/>
  <c r="L11" i="5"/>
  <c r="L16" i="5"/>
  <c r="L24" i="5"/>
  <c r="L32" i="5"/>
  <c r="L90" i="5"/>
  <c r="L81" i="5"/>
  <c r="L68" i="5"/>
  <c r="L70" i="5"/>
  <c r="L41" i="5"/>
  <c r="L57" i="5"/>
  <c r="L72" i="5"/>
  <c r="K86" i="5"/>
  <c r="K90" i="5"/>
  <c r="K97" i="5"/>
  <c r="K93" i="5"/>
  <c r="K80" i="5"/>
  <c r="K81" i="5"/>
  <c r="K77" i="5"/>
  <c r="K60" i="5"/>
  <c r="K79" i="5"/>
  <c r="K68" i="5"/>
  <c r="K50" i="5"/>
  <c r="K53" i="5"/>
  <c r="K63" i="5"/>
  <c r="K70" i="5"/>
  <c r="K54" i="5"/>
  <c r="K43" i="5"/>
  <c r="K74" i="5"/>
  <c r="K41" i="5"/>
  <c r="K66" i="5"/>
  <c r="K45" i="5"/>
  <c r="K71" i="5"/>
  <c r="K57" i="5"/>
  <c r="K59" i="5"/>
  <c r="K67" i="5"/>
  <c r="K61" i="5"/>
  <c r="K72" i="5"/>
  <c r="K73" i="5"/>
  <c r="K49" i="5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E6" i="4"/>
  <c r="K6" i="4" s="1"/>
  <c r="E7" i="4"/>
  <c r="E8" i="4"/>
  <c r="E9" i="4"/>
  <c r="N9" i="4" s="1"/>
  <c r="E10" i="4"/>
  <c r="E11" i="4"/>
  <c r="E12" i="4"/>
  <c r="E13" i="4"/>
  <c r="E14" i="4"/>
  <c r="E15" i="4"/>
  <c r="E16" i="4"/>
  <c r="E17" i="4"/>
  <c r="K17" i="4" s="1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K34" i="4" s="1"/>
  <c r="E35" i="4"/>
  <c r="E36" i="4"/>
  <c r="E37" i="4"/>
  <c r="E38" i="4"/>
  <c r="K38" i="4" s="1"/>
  <c r="E39" i="4"/>
  <c r="E40" i="4"/>
  <c r="E41" i="4"/>
  <c r="E42" i="4"/>
  <c r="L42" i="4" s="1"/>
  <c r="E43" i="4"/>
  <c r="E44" i="4"/>
  <c r="E45" i="4"/>
  <c r="L45" i="4"/>
  <c r="E46" i="4"/>
  <c r="K46" i="4" s="1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20" i="3"/>
  <c r="H19" i="3"/>
  <c r="H18" i="3"/>
  <c r="H17" i="3"/>
  <c r="H16" i="3"/>
  <c r="H15" i="3"/>
  <c r="H14" i="3"/>
  <c r="H13" i="3"/>
  <c r="H12" i="3"/>
  <c r="H11" i="3"/>
  <c r="D3" i="3"/>
  <c r="D2" i="3"/>
  <c r="L60" i="3" s="1"/>
  <c r="I116" i="3"/>
  <c r="J116" i="3" s="1"/>
  <c r="H116" i="3"/>
  <c r="I115" i="3"/>
  <c r="J115" i="3" s="1"/>
  <c r="H115" i="3"/>
  <c r="I114" i="3"/>
  <c r="J114" i="3" s="1"/>
  <c r="H114" i="3"/>
  <c r="I113" i="3"/>
  <c r="J113" i="3" s="1"/>
  <c r="H113" i="3"/>
  <c r="I112" i="3"/>
  <c r="J112" i="3" s="1"/>
  <c r="H112" i="3"/>
  <c r="I111" i="3"/>
  <c r="J111" i="3" s="1"/>
  <c r="H111" i="3"/>
  <c r="I110" i="3"/>
  <c r="J110" i="3" s="1"/>
  <c r="H110" i="3"/>
  <c r="I109" i="3"/>
  <c r="J109" i="3" s="1"/>
  <c r="H109" i="3"/>
  <c r="I108" i="3"/>
  <c r="J108" i="3" s="1"/>
  <c r="H108" i="3"/>
  <c r="I107" i="3"/>
  <c r="J107" i="3" s="1"/>
  <c r="H107" i="3"/>
  <c r="I106" i="3"/>
  <c r="J106" i="3" s="1"/>
  <c r="H106" i="3"/>
  <c r="I105" i="3"/>
  <c r="J105" i="3" s="1"/>
  <c r="H105" i="3"/>
  <c r="I104" i="3"/>
  <c r="J104" i="3" s="1"/>
  <c r="H104" i="3"/>
  <c r="I103" i="3"/>
  <c r="J103" i="3" s="1"/>
  <c r="H103" i="3"/>
  <c r="I102" i="3"/>
  <c r="J102" i="3" s="1"/>
  <c r="H102" i="3"/>
  <c r="I101" i="3"/>
  <c r="J101" i="3" s="1"/>
  <c r="H101" i="3"/>
  <c r="I100" i="3"/>
  <c r="J100" i="3" s="1"/>
  <c r="H100" i="3"/>
  <c r="I99" i="3"/>
  <c r="J99" i="3" s="1"/>
  <c r="H99" i="3"/>
  <c r="I98" i="3"/>
  <c r="J98" i="3" s="1"/>
  <c r="H98" i="3"/>
  <c r="I97" i="3"/>
  <c r="J97" i="3" s="1"/>
  <c r="H97" i="3"/>
  <c r="I96" i="3"/>
  <c r="J96" i="3" s="1"/>
  <c r="H96" i="3"/>
  <c r="I95" i="3"/>
  <c r="J95" i="3" s="1"/>
  <c r="H95" i="3"/>
  <c r="I94" i="3"/>
  <c r="J94" i="3" s="1"/>
  <c r="H94" i="3"/>
  <c r="I93" i="3"/>
  <c r="J93" i="3" s="1"/>
  <c r="H93" i="3"/>
  <c r="I92" i="3"/>
  <c r="J92" i="3" s="1"/>
  <c r="H92" i="3"/>
  <c r="I91" i="3"/>
  <c r="J91" i="3" s="1"/>
  <c r="H91" i="3"/>
  <c r="I90" i="3"/>
  <c r="J90" i="3" s="1"/>
  <c r="H90" i="3"/>
  <c r="I89" i="3"/>
  <c r="J89" i="3" s="1"/>
  <c r="H89" i="3"/>
  <c r="I88" i="3"/>
  <c r="J88" i="3" s="1"/>
  <c r="H88" i="3"/>
  <c r="I87" i="3"/>
  <c r="J87" i="3" s="1"/>
  <c r="H87" i="3"/>
  <c r="I86" i="3"/>
  <c r="J86" i="3" s="1"/>
  <c r="H86" i="3"/>
  <c r="I85" i="3"/>
  <c r="J85" i="3" s="1"/>
  <c r="H85" i="3"/>
  <c r="I84" i="3"/>
  <c r="J84" i="3" s="1"/>
  <c r="H84" i="3"/>
  <c r="I83" i="3"/>
  <c r="J83" i="3" s="1"/>
  <c r="H83" i="3"/>
  <c r="A52" i="3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I47" i="3"/>
  <c r="H47" i="3"/>
  <c r="I46" i="3"/>
  <c r="H46" i="3"/>
  <c r="I45" i="3"/>
  <c r="H45" i="3"/>
  <c r="I44" i="3"/>
  <c r="H44" i="3"/>
  <c r="I43" i="3"/>
  <c r="H43" i="3"/>
  <c r="I40" i="3"/>
  <c r="J40" i="3" s="1"/>
  <c r="H40" i="3"/>
  <c r="I39" i="3"/>
  <c r="J39" i="3" s="1"/>
  <c r="H39" i="3"/>
  <c r="I38" i="3"/>
  <c r="J38" i="3" s="1"/>
  <c r="H38" i="3"/>
  <c r="I37" i="3"/>
  <c r="J37" i="3" s="1"/>
  <c r="H37" i="3"/>
  <c r="I36" i="3"/>
  <c r="J36" i="3" s="1"/>
  <c r="H36" i="3"/>
  <c r="I35" i="3"/>
  <c r="J35" i="3" s="1"/>
  <c r="H35" i="3"/>
  <c r="I34" i="3"/>
  <c r="J34" i="3" s="1"/>
  <c r="H34" i="3"/>
  <c r="I33" i="3"/>
  <c r="J33" i="3" s="1"/>
  <c r="H33" i="3"/>
  <c r="I32" i="3"/>
  <c r="J32" i="3" s="1"/>
  <c r="H32" i="3"/>
  <c r="I31" i="3"/>
  <c r="J31" i="3" s="1"/>
  <c r="H31" i="3"/>
  <c r="I30" i="3"/>
  <c r="J30" i="3" s="1"/>
  <c r="H30" i="3"/>
  <c r="I29" i="3"/>
  <c r="J29" i="3" s="1"/>
  <c r="H29" i="3"/>
  <c r="I28" i="3"/>
  <c r="J28" i="3" s="1"/>
  <c r="H28" i="3"/>
  <c r="I27" i="3"/>
  <c r="J27" i="3" s="1"/>
  <c r="H27" i="3"/>
  <c r="I26" i="3"/>
  <c r="J26" i="3" s="1"/>
  <c r="H26" i="3"/>
  <c r="I25" i="3"/>
  <c r="J25" i="3" s="1"/>
  <c r="H25" i="3"/>
  <c r="I24" i="3"/>
  <c r="J24" i="3" s="1"/>
  <c r="H24" i="3"/>
  <c r="I23" i="3"/>
  <c r="J23" i="3" s="1"/>
  <c r="H23" i="3"/>
  <c r="I22" i="3"/>
  <c r="J22" i="3" s="1"/>
  <c r="H22" i="3"/>
  <c r="I21" i="3"/>
  <c r="J21" i="3" s="1"/>
  <c r="H21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I11" i="3"/>
  <c r="I12" i="3"/>
  <c r="I13" i="3"/>
  <c r="I14" i="3"/>
  <c r="I15" i="3"/>
  <c r="I16" i="3"/>
  <c r="I17" i="3"/>
  <c r="I18" i="3"/>
  <c r="I19" i="3"/>
  <c r="I20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M116" i="2"/>
  <c r="M119" i="2" s="1"/>
  <c r="K96" i="2"/>
  <c r="K92" i="2"/>
  <c r="K91" i="2"/>
  <c r="K90" i="2"/>
  <c r="K89" i="2"/>
  <c r="K88" i="2"/>
  <c r="K87" i="2"/>
  <c r="K86" i="2"/>
  <c r="K85" i="2"/>
  <c r="K84" i="2"/>
  <c r="K83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38" i="2"/>
  <c r="K37" i="2"/>
  <c r="K35" i="2"/>
  <c r="K34" i="2"/>
  <c r="K33" i="2"/>
  <c r="K32" i="2"/>
  <c r="K31" i="2"/>
  <c r="K30" i="2"/>
  <c r="K24" i="2"/>
  <c r="K23" i="2"/>
  <c r="K22" i="2"/>
  <c r="K20" i="2"/>
  <c r="K19" i="2"/>
  <c r="K18" i="2"/>
  <c r="K17" i="2"/>
  <c r="K16" i="2"/>
  <c r="K15" i="2"/>
  <c r="K13" i="2"/>
  <c r="K12" i="2"/>
  <c r="K82" i="2"/>
  <c r="K80" i="2"/>
  <c r="K79" i="2"/>
  <c r="K78" i="2"/>
  <c r="K76" i="2"/>
  <c r="K75" i="2"/>
  <c r="K71" i="2"/>
  <c r="K70" i="2"/>
  <c r="K69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2" i="2"/>
  <c r="K41" i="2"/>
  <c r="K40" i="2"/>
  <c r="K39" i="2"/>
  <c r="K36" i="2"/>
  <c r="K29" i="2"/>
  <c r="K28" i="2"/>
  <c r="K27" i="2"/>
  <c r="K26" i="2"/>
  <c r="K25" i="2"/>
  <c r="K21" i="2"/>
  <c r="K14" i="2"/>
  <c r="K11" i="2"/>
  <c r="K10" i="2"/>
  <c r="K81" i="2"/>
  <c r="K77" i="2"/>
  <c r="K74" i="2"/>
  <c r="K73" i="2"/>
  <c r="K72" i="2"/>
  <c r="K68" i="2"/>
  <c r="K43" i="2"/>
  <c r="K8" i="4" l="1"/>
  <c r="M28" i="4"/>
  <c r="K16" i="4"/>
  <c r="L12" i="4"/>
  <c r="K31" i="4"/>
  <c r="K27" i="4"/>
  <c r="K23" i="4"/>
  <c r="K19" i="4"/>
  <c r="K11" i="4"/>
  <c r="L46" i="4"/>
  <c r="M35" i="4"/>
  <c r="M46" i="4"/>
  <c r="K13" i="4"/>
  <c r="N35" i="4"/>
  <c r="N32" i="4"/>
  <c r="M9" i="4"/>
  <c r="N46" i="4"/>
  <c r="N28" i="4"/>
  <c r="M24" i="4"/>
  <c r="N20" i="4"/>
  <c r="L9" i="4"/>
  <c r="M10" i="4"/>
  <c r="N44" i="4"/>
  <c r="N40" i="4"/>
  <c r="M21" i="4"/>
  <c r="N6" i="4"/>
  <c r="M32" i="4"/>
  <c r="M43" i="4"/>
  <c r="K41" i="4"/>
  <c r="K37" i="4"/>
  <c r="L35" i="4"/>
  <c r="K33" i="4"/>
  <c r="L32" i="4"/>
  <c r="K30" i="4"/>
  <c r="L28" i="4"/>
  <c r="K26" i="4"/>
  <c r="L24" i="4"/>
  <c r="K22" i="4"/>
  <c r="M20" i="4"/>
  <c r="L19" i="4"/>
  <c r="M17" i="4"/>
  <c r="N15" i="4"/>
  <c r="K12" i="4"/>
  <c r="K9" i="4"/>
  <c r="L8" i="4"/>
  <c r="M44" i="4"/>
  <c r="M42" i="4"/>
  <c r="L38" i="4"/>
  <c r="K35" i="4"/>
  <c r="L34" i="4"/>
  <c r="K32" i="4"/>
  <c r="L31" i="4"/>
  <c r="K28" i="4"/>
  <c r="L27" i="4"/>
  <c r="K24" i="4"/>
  <c r="L23" i="4"/>
  <c r="L13" i="4"/>
  <c r="N11" i="4"/>
  <c r="K45" i="4"/>
  <c r="L16" i="4"/>
  <c r="M7" i="4"/>
  <c r="N37" i="4"/>
  <c r="N36" i="4"/>
  <c r="N29" i="4"/>
  <c r="N25" i="4"/>
  <c r="K20" i="4"/>
  <c r="N17" i="4"/>
  <c r="M13" i="4"/>
  <c r="N13" i="4"/>
  <c r="N10" i="4"/>
  <c r="M6" i="4"/>
  <c r="N42" i="4"/>
  <c r="L20" i="4"/>
  <c r="N18" i="4"/>
  <c r="N14" i="4"/>
  <c r="K7" i="4"/>
  <c r="K42" i="4"/>
  <c r="L41" i="4"/>
  <c r="N33" i="4"/>
  <c r="N30" i="4"/>
  <c r="N26" i="4"/>
  <c r="N24" i="4"/>
  <c r="M22" i="4"/>
  <c r="N21" i="4"/>
  <c r="M18" i="4"/>
  <c r="L17" i="4"/>
  <c r="K15" i="4"/>
  <c r="N7" i="4"/>
  <c r="N39" i="4"/>
  <c r="K39" i="4"/>
  <c r="L39" i="4"/>
  <c r="N43" i="4"/>
  <c r="L43" i="4"/>
  <c r="K43" i="4"/>
  <c r="K40" i="4"/>
  <c r="K44" i="4"/>
  <c r="M39" i="4"/>
  <c r="M36" i="4"/>
  <c r="M29" i="4"/>
  <c r="M25" i="4"/>
  <c r="N22" i="4"/>
  <c r="M40" i="4"/>
  <c r="N38" i="4"/>
  <c r="M33" i="4"/>
  <c r="N31" i="4"/>
  <c r="M26" i="4"/>
  <c r="L25" i="4"/>
  <c r="N23" i="4"/>
  <c r="M11" i="4"/>
  <c r="L10" i="4"/>
  <c r="N8" i="4"/>
  <c r="M45" i="4"/>
  <c r="L44" i="4"/>
  <c r="M41" i="4"/>
  <c r="L40" i="4"/>
  <c r="M38" i="4"/>
  <c r="L37" i="4"/>
  <c r="K36" i="4"/>
  <c r="M34" i="4"/>
  <c r="L33" i="4"/>
  <c r="M31" i="4"/>
  <c r="L30" i="4"/>
  <c r="K29" i="4"/>
  <c r="M27" i="4"/>
  <c r="L26" i="4"/>
  <c r="K25" i="4"/>
  <c r="M23" i="4"/>
  <c r="L22" i="4"/>
  <c r="K21" i="4"/>
  <c r="M19" i="4"/>
  <c r="K18" i="4"/>
  <c r="M16" i="4"/>
  <c r="L15" i="4"/>
  <c r="K14" i="4"/>
  <c r="M12" i="4"/>
  <c r="L11" i="4"/>
  <c r="K10" i="4"/>
  <c r="M8" i="4"/>
  <c r="L7" i="4"/>
  <c r="M14" i="4"/>
  <c r="E47" i="4"/>
  <c r="N45" i="4"/>
  <c r="N41" i="4"/>
  <c r="M37" i="4"/>
  <c r="L36" i="4"/>
  <c r="N34" i="4"/>
  <c r="M30" i="4"/>
  <c r="L29" i="4"/>
  <c r="N27" i="4"/>
  <c r="L21" i="4"/>
  <c r="N19" i="4"/>
  <c r="L18" i="4"/>
  <c r="N16" i="4"/>
  <c r="M15" i="4"/>
  <c r="L14" i="4"/>
  <c r="N12" i="4"/>
  <c r="L6" i="4"/>
  <c r="J80" i="3"/>
  <c r="L64" i="3"/>
  <c r="J62" i="3"/>
  <c r="J60" i="3"/>
  <c r="Q73" i="3"/>
  <c r="J67" i="3"/>
  <c r="Q53" i="3"/>
  <c r="Q69" i="3"/>
  <c r="J63" i="3"/>
  <c r="N80" i="3"/>
  <c r="N74" i="3"/>
  <c r="L68" i="3"/>
  <c r="L52" i="3"/>
  <c r="P72" i="3"/>
  <c r="P54" i="3"/>
  <c r="P60" i="3"/>
  <c r="M77" i="3"/>
  <c r="O75" i="3"/>
  <c r="M57" i="3"/>
  <c r="P71" i="3"/>
  <c r="O66" i="3"/>
  <c r="J82" i="3"/>
  <c r="Q80" i="3"/>
  <c r="Q77" i="3"/>
  <c r="Q65" i="3"/>
  <c r="N62" i="3"/>
  <c r="P58" i="3"/>
  <c r="J56" i="3"/>
  <c r="J52" i="3"/>
  <c r="M16" i="3"/>
  <c r="N78" i="3"/>
  <c r="M76" i="3"/>
  <c r="P68" i="3"/>
  <c r="N58" i="3"/>
  <c r="M74" i="3"/>
  <c r="O55" i="3"/>
  <c r="P17" i="3"/>
  <c r="J81" i="3"/>
  <c r="M75" i="3"/>
  <c r="O71" i="3"/>
  <c r="M68" i="3"/>
  <c r="M67" i="3"/>
  <c r="M63" i="3"/>
  <c r="M62" i="3"/>
  <c r="O58" i="3"/>
  <c r="J58" i="3"/>
  <c r="M55" i="3"/>
  <c r="N13" i="3"/>
  <c r="O78" i="3"/>
  <c r="P66" i="3"/>
  <c r="P64" i="3"/>
  <c r="P62" i="3"/>
  <c r="M58" i="3"/>
  <c r="N20" i="3"/>
  <c r="O18" i="3"/>
  <c r="P11" i="3"/>
  <c r="O82" i="3"/>
  <c r="M81" i="3"/>
  <c r="M78" i="3"/>
  <c r="O74" i="3"/>
  <c r="M73" i="3"/>
  <c r="M70" i="3"/>
  <c r="O67" i="3"/>
  <c r="N66" i="3"/>
  <c r="O62" i="3"/>
  <c r="O54" i="3"/>
  <c r="O14" i="3"/>
  <c r="M12" i="3"/>
  <c r="M19" i="3"/>
  <c r="M11" i="3"/>
  <c r="P20" i="3"/>
  <c r="M20" i="3"/>
  <c r="M14" i="3"/>
  <c r="P18" i="3"/>
  <c r="M15" i="3"/>
  <c r="J14" i="3"/>
  <c r="L15" i="3"/>
  <c r="L19" i="3"/>
  <c r="L11" i="3"/>
  <c r="Q12" i="3"/>
  <c r="J18" i="3"/>
  <c r="P70" i="3"/>
  <c r="N17" i="3"/>
  <c r="P81" i="3"/>
  <c r="P78" i="3"/>
  <c r="M72" i="3"/>
  <c r="M71" i="3"/>
  <c r="O70" i="3"/>
  <c r="P67" i="3"/>
  <c r="M66" i="3"/>
  <c r="M60" i="3"/>
  <c r="O59" i="3"/>
  <c r="P55" i="3"/>
  <c r="N54" i="3"/>
  <c r="O20" i="3"/>
  <c r="M17" i="3"/>
  <c r="O13" i="3"/>
  <c r="J54" i="3"/>
  <c r="P59" i="3"/>
  <c r="P75" i="3"/>
  <c r="N70" i="3"/>
  <c r="P63" i="3"/>
  <c r="M59" i="3"/>
  <c r="M54" i="3"/>
  <c r="P52" i="3"/>
  <c r="P13" i="3"/>
  <c r="O81" i="3"/>
  <c r="N81" i="3"/>
  <c r="P76" i="3"/>
  <c r="P74" i="3"/>
  <c r="M64" i="3"/>
  <c r="O63" i="3"/>
  <c r="M56" i="3"/>
  <c r="M52" i="3"/>
  <c r="M18" i="3"/>
  <c r="O17" i="3"/>
  <c r="P14" i="3"/>
  <c r="M13" i="3"/>
  <c r="M79" i="3"/>
  <c r="N79" i="3"/>
  <c r="J69" i="3"/>
  <c r="N69" i="3"/>
  <c r="O69" i="3"/>
  <c r="P69" i="3"/>
  <c r="J65" i="3"/>
  <c r="N65" i="3"/>
  <c r="O65" i="3"/>
  <c r="P65" i="3"/>
  <c r="J53" i="3"/>
  <c r="N53" i="3"/>
  <c r="O53" i="3"/>
  <c r="P53" i="3"/>
  <c r="M82" i="3"/>
  <c r="P79" i="3"/>
  <c r="J78" i="3"/>
  <c r="J74" i="3"/>
  <c r="J72" i="3"/>
  <c r="M69" i="3"/>
  <c r="M65" i="3"/>
  <c r="Q61" i="3"/>
  <c r="J57" i="3"/>
  <c r="N57" i="3"/>
  <c r="O57" i="3"/>
  <c r="P57" i="3"/>
  <c r="L56" i="3"/>
  <c r="M53" i="3"/>
  <c r="N16" i="3"/>
  <c r="J16" i="3"/>
  <c r="O16" i="3"/>
  <c r="P16" i="3"/>
  <c r="Q11" i="3"/>
  <c r="J13" i="3"/>
  <c r="L14" i="3"/>
  <c r="Q15" i="3"/>
  <c r="J17" i="3"/>
  <c r="L18" i="3"/>
  <c r="Q19" i="3"/>
  <c r="J20" i="3"/>
  <c r="L13" i="3"/>
  <c r="Q14" i="3"/>
  <c r="L17" i="3"/>
  <c r="Q18" i="3"/>
  <c r="L20" i="3"/>
  <c r="L12" i="3"/>
  <c r="Q13" i="3"/>
  <c r="L16" i="3"/>
  <c r="Q17" i="3"/>
  <c r="Q20" i="3"/>
  <c r="N82" i="3"/>
  <c r="O80" i="3"/>
  <c r="P80" i="3"/>
  <c r="J61" i="3"/>
  <c r="N61" i="3"/>
  <c r="O61" i="3"/>
  <c r="P61" i="3"/>
  <c r="Q52" i="3"/>
  <c r="L55" i="3"/>
  <c r="Q56" i="3"/>
  <c r="L59" i="3"/>
  <c r="Q60" i="3"/>
  <c r="L63" i="3"/>
  <c r="Q64" i="3"/>
  <c r="L67" i="3"/>
  <c r="Q68" i="3"/>
  <c r="L71" i="3"/>
  <c r="Q72" i="3"/>
  <c r="L75" i="3"/>
  <c r="Q76" i="3"/>
  <c r="L54" i="3"/>
  <c r="Q55" i="3"/>
  <c r="L58" i="3"/>
  <c r="Q59" i="3"/>
  <c r="L62" i="3"/>
  <c r="Q63" i="3"/>
  <c r="L66" i="3"/>
  <c r="Q67" i="3"/>
  <c r="L70" i="3"/>
  <c r="Q71" i="3"/>
  <c r="L74" i="3"/>
  <c r="Q75" i="3"/>
  <c r="L78" i="3"/>
  <c r="Q79" i="3"/>
  <c r="L81" i="3"/>
  <c r="L53" i="3"/>
  <c r="Q54" i="3"/>
  <c r="L57" i="3"/>
  <c r="Q58" i="3"/>
  <c r="J59" i="3"/>
  <c r="L61" i="3"/>
  <c r="Q62" i="3"/>
  <c r="L65" i="3"/>
  <c r="Q66" i="3"/>
  <c r="L69" i="3"/>
  <c r="Q70" i="3"/>
  <c r="J71" i="3"/>
  <c r="L73" i="3"/>
  <c r="Q74" i="3"/>
  <c r="J75" i="3"/>
  <c r="L77" i="3"/>
  <c r="Q78" i="3"/>
  <c r="J79" i="3"/>
  <c r="L80" i="3"/>
  <c r="Q81" i="3"/>
  <c r="Q82" i="3"/>
  <c r="L82" i="3"/>
  <c r="M80" i="3"/>
  <c r="J76" i="3"/>
  <c r="P82" i="3"/>
  <c r="O79" i="3"/>
  <c r="L79" i="3"/>
  <c r="J77" i="3"/>
  <c r="N77" i="3"/>
  <c r="O77" i="3"/>
  <c r="P77" i="3"/>
  <c r="L76" i="3"/>
  <c r="J73" i="3"/>
  <c r="N73" i="3"/>
  <c r="O73" i="3"/>
  <c r="P73" i="3"/>
  <c r="L72" i="3"/>
  <c r="J70" i="3"/>
  <c r="J68" i="3"/>
  <c r="J66" i="3"/>
  <c r="J64" i="3"/>
  <c r="M61" i="3"/>
  <c r="Q57" i="3"/>
  <c r="P56" i="3"/>
  <c r="J55" i="3"/>
  <c r="P19" i="3"/>
  <c r="Q16" i="3"/>
  <c r="P15" i="3"/>
  <c r="N12" i="3"/>
  <c r="J12" i="3"/>
  <c r="O12" i="3"/>
  <c r="P12" i="3"/>
  <c r="O76" i="3"/>
  <c r="N75" i="3"/>
  <c r="O72" i="3"/>
  <c r="N71" i="3"/>
  <c r="O68" i="3"/>
  <c r="N67" i="3"/>
  <c r="O64" i="3"/>
  <c r="N63" i="3"/>
  <c r="O60" i="3"/>
  <c r="N59" i="3"/>
  <c r="O56" i="3"/>
  <c r="N55" i="3"/>
  <c r="O52" i="3"/>
  <c r="O19" i="3"/>
  <c r="J19" i="3"/>
  <c r="N18" i="3"/>
  <c r="O15" i="3"/>
  <c r="J15" i="3"/>
  <c r="N14" i="3"/>
  <c r="O11" i="3"/>
  <c r="J11" i="3"/>
  <c r="N76" i="3"/>
  <c r="N72" i="3"/>
  <c r="N68" i="3"/>
  <c r="N64" i="3"/>
  <c r="N60" i="3"/>
  <c r="N56" i="3"/>
  <c r="N52" i="3"/>
  <c r="N19" i="3"/>
  <c r="N15" i="3"/>
  <c r="N11" i="3"/>
  <c r="M118" i="2"/>
  <c r="A6" i="4" l="1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</calcChain>
</file>

<file path=xl/sharedStrings.xml><?xml version="1.0" encoding="utf-8"?>
<sst xmlns="http://schemas.openxmlformats.org/spreadsheetml/2006/main" count="807" uniqueCount="169">
  <si>
    <t>Num</t>
  </si>
  <si>
    <t>Object ID</t>
  </si>
  <si>
    <t>Log MBH</t>
  </si>
  <si>
    <t>log Mstellar</t>
  </si>
  <si>
    <t>log(Mst/MBH)</t>
  </si>
  <si>
    <t>Instrument</t>
  </si>
  <si>
    <t>Line</t>
  </si>
  <si>
    <t>Value</t>
  </si>
  <si>
    <t>± error</t>
  </si>
  <si>
    <t>- error</t>
  </si>
  <si>
    <t>+error</t>
  </si>
  <si>
    <t>cid_36</t>
  </si>
  <si>
    <t>DEIMOS</t>
  </si>
  <si>
    <t>Mg II</t>
  </si>
  <si>
    <t>cid_61</t>
  </si>
  <si>
    <t>cid_66</t>
  </si>
  <si>
    <t>cid_69</t>
  </si>
  <si>
    <t>cid_70</t>
  </si>
  <si>
    <t>cid_87</t>
  </si>
  <si>
    <t>cid_98</t>
  </si>
  <si>
    <t>cid_102</t>
  </si>
  <si>
    <t>cid_103</t>
  </si>
  <si>
    <t>cid_110</t>
  </si>
  <si>
    <t>FMOS</t>
  </si>
  <si>
    <t>Hα</t>
  </si>
  <si>
    <t>cid_120</t>
  </si>
  <si>
    <t>cid_142</t>
  </si>
  <si>
    <t>Hβ</t>
  </si>
  <si>
    <t>cid_157</t>
  </si>
  <si>
    <t>cid_162</t>
  </si>
  <si>
    <t>cid_175</t>
  </si>
  <si>
    <t>cid_179</t>
  </si>
  <si>
    <t>cid_307</t>
  </si>
  <si>
    <t>cid_340</t>
  </si>
  <si>
    <t>cid_346</t>
  </si>
  <si>
    <t>cid_356</t>
  </si>
  <si>
    <t>cid_358</t>
  </si>
  <si>
    <t>cid_369</t>
  </si>
  <si>
    <t>cid_389</t>
  </si>
  <si>
    <t>cid_395</t>
  </si>
  <si>
    <t>cid_399</t>
  </si>
  <si>
    <t>cid_438</t>
  </si>
  <si>
    <t>cid_452</t>
  </si>
  <si>
    <t>cid_454</t>
  </si>
  <si>
    <t>cid_467</t>
  </si>
  <si>
    <t>cid_481</t>
  </si>
  <si>
    <t>cid_492</t>
  </si>
  <si>
    <t>cid_495</t>
  </si>
  <si>
    <t>cid_510</t>
  </si>
  <si>
    <t>cid_512</t>
  </si>
  <si>
    <t>cid_513</t>
  </si>
  <si>
    <t>cid_517</t>
  </si>
  <si>
    <t>cid_531</t>
  </si>
  <si>
    <t>cid_536</t>
  </si>
  <si>
    <t>cid_543</t>
  </si>
  <si>
    <t>cid_548</t>
  </si>
  <si>
    <t>cid_556</t>
  </si>
  <si>
    <t>cid_566</t>
  </si>
  <si>
    <t>cid_596</t>
  </si>
  <si>
    <t>cid_599</t>
  </si>
  <si>
    <t>cid_604</t>
  </si>
  <si>
    <t>cid_632</t>
  </si>
  <si>
    <t>cid_642</t>
  </si>
  <si>
    <t>cid_644</t>
  </si>
  <si>
    <t>cid_807</t>
  </si>
  <si>
    <t>cid_864</t>
  </si>
  <si>
    <t>cid_925</t>
  </si>
  <si>
    <t>cid_933</t>
  </si>
  <si>
    <t>cid_958</t>
  </si>
  <si>
    <t>cid_997</t>
  </si>
  <si>
    <t>cid_1031</t>
  </si>
  <si>
    <t>cid_1044</t>
  </si>
  <si>
    <t>cid_1104</t>
  </si>
  <si>
    <t>cid_1109</t>
  </si>
  <si>
    <t>cid_1141</t>
  </si>
  <si>
    <t>cid_1167</t>
  </si>
  <si>
    <t>cid_1170</t>
  </si>
  <si>
    <t>cid_1174</t>
  </si>
  <si>
    <t>cid_1222</t>
  </si>
  <si>
    <t>cid_1281</t>
  </si>
  <si>
    <t>cid_1305</t>
  </si>
  <si>
    <t>cid_1913</t>
  </si>
  <si>
    <t>cid_1930</t>
  </si>
  <si>
    <t>cid_2252</t>
  </si>
  <si>
    <t>cid_2564</t>
  </si>
  <si>
    <t>cid_2728</t>
  </si>
  <si>
    <t>cid_3021</t>
  </si>
  <si>
    <t>cid_3242</t>
  </si>
  <si>
    <t>cid_3385</t>
  </si>
  <si>
    <t>lid_286</t>
  </si>
  <si>
    <t>lid_291</t>
  </si>
  <si>
    <t>lid_338</t>
  </si>
  <si>
    <t>lid_381</t>
  </si>
  <si>
    <t>lid_405</t>
  </si>
  <si>
    <t>lid_437</t>
  </si>
  <si>
    <t>lid_485</t>
  </si>
  <si>
    <t>lid_491</t>
  </si>
  <si>
    <t>lid_579</t>
  </si>
  <si>
    <t>lid_592</t>
  </si>
  <si>
    <t>lid_636</t>
  </si>
  <si>
    <t>lid_638</t>
  </si>
  <si>
    <t>lid_685</t>
  </si>
  <si>
    <t>lid_736</t>
  </si>
  <si>
    <t>lid_738</t>
  </si>
  <si>
    <t>lid_961</t>
  </si>
  <si>
    <t>lid_1273</t>
  </si>
  <si>
    <t>lid_1305</t>
  </si>
  <si>
    <t>lid_1453</t>
  </si>
  <si>
    <t>lid_1476</t>
  </si>
  <si>
    <t>lid_1502</t>
  </si>
  <si>
    <t>lid_1538</t>
  </si>
  <si>
    <t>lid_1565</t>
  </si>
  <si>
    <t>lid_1590</t>
  </si>
  <si>
    <t>lid_1802</t>
  </si>
  <si>
    <t>lid_1878</t>
  </si>
  <si>
    <t>lid_3456</t>
  </si>
  <si>
    <t>a factor</t>
  </si>
  <si>
    <t>b factor</t>
  </si>
  <si>
    <t>x</t>
  </si>
  <si>
    <t>y = a x + b</t>
  </si>
  <si>
    <t xml:space="preserve"> Error Log MBH</t>
  </si>
  <si>
    <t>Er log Mstellar</t>
  </si>
  <si>
    <t>0.05 Scale</t>
  </si>
  <si>
    <t xml:space="preserve">Original table : Data from 100 Masive Black  Hole (MBH) </t>
  </si>
  <si>
    <t>Source:</t>
  </si>
  <si>
    <t>https://iopscience.iop.org/article/10.3847/1538-4357/ab5f5f/pdf</t>
  </si>
  <si>
    <t>Author:</t>
  </si>
  <si>
    <t>Policarpo Yoshin Ulianov</t>
  </si>
  <si>
    <t>Email:</t>
  </si>
  <si>
    <t>poliyu77@gmail.com</t>
  </si>
  <si>
    <t>ORIGINAL DATA</t>
  </si>
  <si>
    <t>DATA CALCULATED BY DR  ULIANOV</t>
  </si>
  <si>
    <t>Total        error</t>
  </si>
  <si>
    <t>Thoeor. Line</t>
  </si>
  <si>
    <t>Error</t>
  </si>
  <si>
    <t>LIM</t>
  </si>
  <si>
    <t>NUMERO</t>
  </si>
  <si>
    <t>INF-0.1</t>
  </si>
  <si>
    <t>SUP+0.1</t>
  </si>
  <si>
    <t>LOG(918)</t>
  </si>
  <si>
    <t xml:space="preserve">LOG (ANTIMATTER GALAXIES / MATTER SMBH) =  LOG (324) = 2.511 </t>
  </si>
  <si>
    <t>NUMBER</t>
  </si>
  <si>
    <t>log Lbol</t>
  </si>
  <si>
    <t>Total Error</t>
  </si>
  <si>
    <t>LOG(MG/MBH)</t>
  </si>
  <si>
    <t>ABSCalc Error</t>
  </si>
  <si>
    <t>Lbol</t>
  </si>
  <si>
    <t xml:space="preserve">MIX GALAXIES (NOT DEFINED = 2.59 TO 2.69) </t>
  </si>
  <si>
    <t xml:space="preserve">LOG (MATTER GALAXIES  / ANTIMATER SMBH) = LOG(918) =2.963 </t>
  </si>
  <si>
    <t>TOTAL ERROR</t>
  </si>
  <si>
    <t>LOG(324)</t>
  </si>
  <si>
    <t>LOG(MGM/MBHAM)</t>
  </si>
  <si>
    <t>LOG(MGAM/MBHM)</t>
  </si>
  <si>
    <t>SUP</t>
  </si>
  <si>
    <t>INF</t>
  </si>
  <si>
    <t>Mgalax Theor.</t>
  </si>
  <si>
    <t>Ratio Theor.</t>
  </si>
  <si>
    <t>SUM ERROR  FACTOR</t>
  </si>
  <si>
    <t>Median =</t>
  </si>
  <si>
    <t>TOTAL 41 GALAXIES</t>
  </si>
  <si>
    <t>Ratio</t>
  </si>
  <si>
    <t>Calc Error</t>
  </si>
  <si>
    <t>Total Error+</t>
  </si>
  <si>
    <t>Error Fit</t>
  </si>
  <si>
    <t xml:space="preserve"> + error</t>
  </si>
  <si>
    <t xml:space="preserve"> - error</t>
  </si>
  <si>
    <t>MATTER GALAXIES / ANTIMATTER SMBH</t>
  </si>
  <si>
    <t>MIX GALAXIES</t>
  </si>
  <si>
    <t>ANTIMATTER GALAXIES / MATTER SMBH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</si>
</sst>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B050"/>
      <name val="Arial"/>
      <family val="2"/>
    </font>
    <font>
      <sz val="11"/>
      <color rgb="FF0070C0"/>
      <name val="Calibri"/>
      <family val="2"/>
      <scheme val="minor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name val="Arial"/>
      <family val="2"/>
    </font>
    <font>
      <sz val="10"/>
      <color rgb="FF00206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0" fontId="0" fillId="2" borderId="0" xfId="0" applyFill="1"/>
    <xf numFmtId="164" fontId="2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64" fontId="4" fillId="0" borderId="14" xfId="0" quotePrefix="1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vertical="center" wrapText="1"/>
    </xf>
    <xf numFmtId="0" fontId="6" fillId="2" borderId="17" xfId="0" applyFont="1" applyFill="1" applyBorder="1" applyAlignment="1">
      <alignment horizontal="center" vertical="center" wrapText="1"/>
    </xf>
    <xf numFmtId="164" fontId="6" fillId="2" borderId="17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7" fillId="2" borderId="3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0" fillId="2" borderId="0" xfId="0" applyNumberFormat="1" applyFill="1"/>
    <xf numFmtId="2" fontId="0" fillId="2" borderId="3" xfId="0" applyNumberFormat="1" applyFill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2" fillId="0" borderId="0" xfId="0" applyFont="1"/>
    <xf numFmtId="0" fontId="9" fillId="0" borderId="0" xfId="1" applyAlignment="1">
      <alignment vertical="center"/>
    </xf>
    <xf numFmtId="0" fontId="9" fillId="0" borderId="0" xfId="1"/>
    <xf numFmtId="0" fontId="2" fillId="0" borderId="0" xfId="0" applyFont="1" applyAlignment="1">
      <alignment horizontal="left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3" fillId="0" borderId="21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0" xfId="0" applyNumberFormat="1"/>
    <xf numFmtId="2" fontId="14" fillId="0" borderId="18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2" fontId="10" fillId="0" borderId="17" xfId="0" applyNumberFormat="1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vertical="center" wrapText="1"/>
    </xf>
    <xf numFmtId="0" fontId="10" fillId="4" borderId="17" xfId="0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/>
    </xf>
    <xf numFmtId="2" fontId="14" fillId="4" borderId="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2" fontId="0" fillId="2" borderId="0" xfId="0" applyNumberForma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vertical="center" wrapText="1"/>
    </xf>
    <xf numFmtId="0" fontId="6" fillId="3" borderId="17" xfId="0" applyFont="1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/>
    </xf>
    <xf numFmtId="0" fontId="6" fillId="3" borderId="3" xfId="0" applyFont="1" applyFill="1" applyBorder="1" applyAlignment="1">
      <alignment vertical="center" wrapText="1"/>
    </xf>
    <xf numFmtId="2" fontId="0" fillId="0" borderId="4" xfId="0" applyNumberFormat="1" applyBorder="1" applyAlignment="1">
      <alignment horizontal="center"/>
    </xf>
    <xf numFmtId="0" fontId="13" fillId="0" borderId="17" xfId="0" applyFont="1" applyBorder="1" applyAlignment="1">
      <alignment vertical="center" wrapText="1"/>
    </xf>
    <xf numFmtId="2" fontId="11" fillId="0" borderId="3" xfId="0" applyNumberFormat="1" applyFont="1" applyBorder="1" applyAlignment="1">
      <alignment horizontal="center"/>
    </xf>
    <xf numFmtId="0" fontId="13" fillId="4" borderId="17" xfId="0" applyFont="1" applyFill="1" applyBorder="1" applyAlignment="1">
      <alignment vertical="center" wrapText="1"/>
    </xf>
    <xf numFmtId="0" fontId="13" fillId="4" borderId="17" xfId="0" applyFont="1" applyFill="1" applyBorder="1" applyAlignment="1">
      <alignment horizontal="center" vertical="center" wrapText="1"/>
    </xf>
    <xf numFmtId="2" fontId="11" fillId="4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2" fontId="6" fillId="0" borderId="3" xfId="0" applyNumberFormat="1" applyFont="1" applyBorder="1" applyAlignment="1">
      <alignment horizontal="center" vertical="center" wrapText="1"/>
    </xf>
    <xf numFmtId="2" fontId="10" fillId="0" borderId="3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20" xfId="0" applyBorder="1"/>
    <xf numFmtId="2" fontId="14" fillId="2" borderId="3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vertical="center" wrapText="1"/>
    </xf>
    <xf numFmtId="2" fontId="11" fillId="2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2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 wrapText="1"/>
    </xf>
    <xf numFmtId="2" fontId="0" fillId="0" borderId="3" xfId="0" applyNumberFormat="1" applyFont="1" applyBorder="1" applyAlignment="1"/>
    <xf numFmtId="0" fontId="2" fillId="0" borderId="20" xfId="0" applyFont="1" applyBorder="1"/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2" fontId="2" fillId="0" borderId="3" xfId="0" applyNumberFormat="1" applyFont="1" applyBorder="1" applyAlignment="1"/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2" fontId="13" fillId="0" borderId="3" xfId="0" applyNumberFormat="1" applyFont="1" applyBorder="1" applyAlignment="1">
      <alignment horizontal="center" vertical="center" wrapText="1"/>
    </xf>
    <xf numFmtId="0" fontId="13" fillId="4" borderId="3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horizontal="center" vertical="center" wrapText="1"/>
    </xf>
    <xf numFmtId="2" fontId="0" fillId="0" borderId="20" xfId="0" applyNumberFormat="1" applyBorder="1"/>
    <xf numFmtId="0" fontId="6" fillId="0" borderId="3" xfId="0" applyFont="1" applyBorder="1" applyAlignment="1">
      <alignment vertical="center" wrapText="1"/>
    </xf>
    <xf numFmtId="2" fontId="0" fillId="0" borderId="18" xfId="0" applyNumberFormat="1" applyFont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2" fontId="16" fillId="2" borderId="3" xfId="0" applyNumberFormat="1" applyFont="1" applyFill="1" applyBorder="1" applyAlignment="1">
      <alignment horizontal="center"/>
    </xf>
    <xf numFmtId="2" fontId="14" fillId="2" borderId="16" xfId="0" applyNumberFormat="1" applyFont="1" applyFill="1" applyBorder="1" applyAlignment="1">
      <alignment horizontal="center"/>
    </xf>
    <xf numFmtId="2" fontId="15" fillId="2" borderId="16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 wrapText="1"/>
    </xf>
    <xf numFmtId="2" fontId="12" fillId="4" borderId="3" xfId="0" applyNumberFormat="1" applyFont="1" applyFill="1" applyBorder="1" applyAlignment="1">
      <alignment horizontal="center" vertical="center" wrapText="1"/>
    </xf>
    <xf numFmtId="2" fontId="0" fillId="6" borderId="3" xfId="0" applyNumberFormat="1" applyFill="1" applyBorder="1" applyAlignment="1">
      <alignment horizontal="center"/>
    </xf>
    <xf numFmtId="2" fontId="6" fillId="6" borderId="3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horizontal="center" vertical="center" wrapText="1"/>
    </xf>
    <xf numFmtId="2" fontId="12" fillId="6" borderId="3" xfId="0" applyNumberFormat="1" applyFont="1" applyFill="1" applyBorder="1" applyAlignment="1">
      <alignment horizontal="center" vertical="center" wrapText="1"/>
    </xf>
    <xf numFmtId="2" fontId="17" fillId="6" borderId="3" xfId="0" applyNumberFormat="1" applyFont="1" applyFill="1" applyBorder="1" applyAlignment="1">
      <alignment horizontal="center" vertical="center" wrapText="1"/>
    </xf>
    <xf numFmtId="2" fontId="18" fillId="6" borderId="3" xfId="0" applyNumberFormat="1" applyFont="1" applyFill="1" applyBorder="1" applyAlignment="1">
      <alignment horizontal="center" vertical="center" wrapText="1"/>
    </xf>
    <xf numFmtId="2" fontId="0" fillId="5" borderId="3" xfId="0" applyNumberFormat="1" applyFill="1" applyBorder="1"/>
    <xf numFmtId="2" fontId="6" fillId="5" borderId="3" xfId="0" applyNumberFormat="1" applyFont="1" applyFill="1" applyBorder="1" applyAlignment="1">
      <alignment horizontal="center" vertical="center" wrapText="1"/>
    </xf>
    <xf numFmtId="2" fontId="12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2" fontId="18" fillId="5" borderId="3" xfId="0" applyNumberFormat="1" applyFont="1" applyFill="1" applyBorder="1" applyAlignment="1">
      <alignment horizontal="center" vertical="center" wrapText="1"/>
    </xf>
    <xf numFmtId="2" fontId="17" fillId="5" borderId="3" xfId="0" applyNumberFormat="1" applyFont="1" applyFill="1" applyBorder="1" applyAlignment="1">
      <alignment horizontal="center" vertical="center" wrapText="1"/>
    </xf>
    <xf numFmtId="2" fontId="8" fillId="4" borderId="3" xfId="0" applyNumberFormat="1" applyFont="1" applyFill="1" applyBorder="1" applyAlignment="1">
      <alignment horizontal="center"/>
    </xf>
    <xf numFmtId="2" fontId="8" fillId="4" borderId="3" xfId="0" applyNumberFormat="1" applyFont="1" applyFill="1" applyBorder="1"/>
    <xf numFmtId="0" fontId="17" fillId="4" borderId="3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horizontal="center" vertical="center" wrapText="1"/>
    </xf>
    <xf numFmtId="2" fontId="0" fillId="7" borderId="3" xfId="0" applyNumberFormat="1" applyFill="1" applyBorder="1" applyAlignment="1">
      <alignment horizontal="center"/>
    </xf>
    <xf numFmtId="2" fontId="0" fillId="7" borderId="3" xfId="0" applyNumberFormat="1" applyFill="1" applyBorder="1"/>
    <xf numFmtId="0" fontId="6" fillId="7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The</a:t>
            </a:r>
            <a:r>
              <a:rPr lang="pt-BR" baseline="0"/>
              <a:t> orignal 100 MBH data</a:t>
            </a:r>
            <a:endParaRPr lang="pt-BR"/>
          </a:p>
        </c:rich>
      </c:tx>
      <c:layout>
        <c:manualLayout>
          <c:xMode val="edge"/>
          <c:yMode val="edge"/>
          <c:x val="0.31229275932028522"/>
          <c:y val="1.38781870418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410428652804058E-2"/>
          <c:y val="6.5067857142857149E-2"/>
          <c:w val="0.90831944444444446"/>
          <c:h val="0.83999126984126982"/>
        </c:manualLayout>
      </c:layout>
      <c:scatterChart>
        <c:scatterStyle val="lineMarker"/>
        <c:varyColors val="0"/>
        <c:ser>
          <c:idx val="0"/>
          <c:order val="0"/>
          <c:tx>
            <c:v>MassMBH x Mstellar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962043650793651"/>
                  <c:y val="-0.1009309523809523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i="0" baseline="0">
                        <a:effectLst/>
                      </a:rPr>
                      <a:t>log(MBH) = 0.672 log(Mstellar)  + 0.9142</a:t>
                    </a:r>
                    <a:endParaRPr lang="pt-BR" sz="1100">
                      <a:effectLst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 w="1270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'Orig.Table1 '!$D$10:$D$109</c:f>
              <c:numCache>
                <c:formatCode>General</c:formatCode>
                <c:ptCount val="100"/>
                <c:pt idx="0">
                  <c:v>11.09</c:v>
                </c:pt>
                <c:pt idx="1">
                  <c:v>11.03</c:v>
                </c:pt>
                <c:pt idx="2">
                  <c:v>11.04</c:v>
                </c:pt>
                <c:pt idx="3">
                  <c:v>11.77</c:v>
                </c:pt>
                <c:pt idx="4">
                  <c:v>10.84</c:v>
                </c:pt>
                <c:pt idx="5">
                  <c:v>10.76</c:v>
                </c:pt>
                <c:pt idx="6">
                  <c:v>10.93</c:v>
                </c:pt>
                <c:pt idx="7">
                  <c:v>11.13</c:v>
                </c:pt>
                <c:pt idx="8">
                  <c:v>11.17</c:v>
                </c:pt>
                <c:pt idx="9">
                  <c:v>11.44</c:v>
                </c:pt>
                <c:pt idx="10">
                  <c:v>8.01</c:v>
                </c:pt>
                <c:pt idx="11">
                  <c:v>10.67</c:v>
                </c:pt>
                <c:pt idx="12">
                  <c:v>10.83</c:v>
                </c:pt>
                <c:pt idx="13">
                  <c:v>10.25</c:v>
                </c:pt>
                <c:pt idx="14">
                  <c:v>10.35</c:v>
                </c:pt>
                <c:pt idx="15">
                  <c:v>11.25</c:v>
                </c:pt>
                <c:pt idx="16">
                  <c:v>11.25</c:v>
                </c:pt>
                <c:pt idx="17">
                  <c:v>10.95</c:v>
                </c:pt>
                <c:pt idx="18">
                  <c:v>11.09</c:v>
                </c:pt>
                <c:pt idx="19">
                  <c:v>11.61</c:v>
                </c:pt>
                <c:pt idx="20">
                  <c:v>10.78</c:v>
                </c:pt>
                <c:pt idx="21">
                  <c:v>12.13</c:v>
                </c:pt>
                <c:pt idx="22">
                  <c:v>11.48</c:v>
                </c:pt>
                <c:pt idx="23">
                  <c:v>11.02</c:v>
                </c:pt>
                <c:pt idx="24">
                  <c:v>10.66</c:v>
                </c:pt>
                <c:pt idx="25">
                  <c:v>10.58</c:v>
                </c:pt>
                <c:pt idx="26">
                  <c:v>11.57</c:v>
                </c:pt>
                <c:pt idx="27">
                  <c:v>11.4</c:v>
                </c:pt>
                <c:pt idx="28">
                  <c:v>10.9</c:v>
                </c:pt>
                <c:pt idx="29">
                  <c:v>11.13</c:v>
                </c:pt>
                <c:pt idx="30">
                  <c:v>11.9</c:v>
                </c:pt>
                <c:pt idx="31">
                  <c:v>11.11</c:v>
                </c:pt>
                <c:pt idx="32">
                  <c:v>10.66</c:v>
                </c:pt>
                <c:pt idx="33">
                  <c:v>12.18</c:v>
                </c:pt>
                <c:pt idx="34">
                  <c:v>11.05</c:v>
                </c:pt>
                <c:pt idx="35">
                  <c:v>11.13</c:v>
                </c:pt>
                <c:pt idx="36">
                  <c:v>11.71</c:v>
                </c:pt>
                <c:pt idx="37">
                  <c:v>11.8</c:v>
                </c:pt>
                <c:pt idx="38">
                  <c:v>11.4</c:v>
                </c:pt>
                <c:pt idx="39">
                  <c:v>11.07</c:v>
                </c:pt>
                <c:pt idx="40">
                  <c:v>11.52</c:v>
                </c:pt>
                <c:pt idx="41">
                  <c:v>12.28</c:v>
                </c:pt>
                <c:pt idx="42">
                  <c:v>11.22</c:v>
                </c:pt>
                <c:pt idx="43">
                  <c:v>11.34</c:v>
                </c:pt>
                <c:pt idx="44">
                  <c:v>11.52</c:v>
                </c:pt>
                <c:pt idx="45">
                  <c:v>11.72</c:v>
                </c:pt>
                <c:pt idx="46">
                  <c:v>11.99</c:v>
                </c:pt>
                <c:pt idx="47">
                  <c:v>11.8</c:v>
                </c:pt>
                <c:pt idx="48">
                  <c:v>11.51</c:v>
                </c:pt>
                <c:pt idx="49">
                  <c:v>10.87</c:v>
                </c:pt>
                <c:pt idx="50">
                  <c:v>11</c:v>
                </c:pt>
                <c:pt idx="51">
                  <c:v>11.03</c:v>
                </c:pt>
                <c:pt idx="52">
                  <c:v>11.31</c:v>
                </c:pt>
                <c:pt idx="53">
                  <c:v>10.99</c:v>
                </c:pt>
                <c:pt idx="54">
                  <c:v>10.99</c:v>
                </c:pt>
                <c:pt idx="55">
                  <c:v>11.43</c:v>
                </c:pt>
                <c:pt idx="56">
                  <c:v>11.19</c:v>
                </c:pt>
                <c:pt idx="57">
                  <c:v>11.49</c:v>
                </c:pt>
                <c:pt idx="58">
                  <c:v>11.48</c:v>
                </c:pt>
                <c:pt idx="59">
                  <c:v>10.49</c:v>
                </c:pt>
                <c:pt idx="60">
                  <c:v>11.33</c:v>
                </c:pt>
                <c:pt idx="61">
                  <c:v>11.47</c:v>
                </c:pt>
                <c:pt idx="62">
                  <c:v>11.21</c:v>
                </c:pt>
                <c:pt idx="63">
                  <c:v>11.22</c:v>
                </c:pt>
                <c:pt idx="64">
                  <c:v>11.59</c:v>
                </c:pt>
                <c:pt idx="65">
                  <c:v>10.96</c:v>
                </c:pt>
                <c:pt idx="66">
                  <c:v>11.47</c:v>
                </c:pt>
                <c:pt idx="67">
                  <c:v>11.61</c:v>
                </c:pt>
                <c:pt idx="68">
                  <c:v>11.78</c:v>
                </c:pt>
                <c:pt idx="69">
                  <c:v>11.13</c:v>
                </c:pt>
                <c:pt idx="70">
                  <c:v>10.7</c:v>
                </c:pt>
                <c:pt idx="71">
                  <c:v>10.79</c:v>
                </c:pt>
                <c:pt idx="72">
                  <c:v>11.94</c:v>
                </c:pt>
                <c:pt idx="73">
                  <c:v>11.77</c:v>
                </c:pt>
                <c:pt idx="74">
                  <c:v>11.38</c:v>
                </c:pt>
                <c:pt idx="75">
                  <c:v>9.9600000000000009</c:v>
                </c:pt>
                <c:pt idx="76">
                  <c:v>11.28</c:v>
                </c:pt>
                <c:pt idx="77">
                  <c:v>11.65</c:v>
                </c:pt>
                <c:pt idx="78">
                  <c:v>11.84</c:v>
                </c:pt>
                <c:pt idx="79">
                  <c:v>11.78</c:v>
                </c:pt>
                <c:pt idx="80">
                  <c:v>11.35</c:v>
                </c:pt>
                <c:pt idx="81">
                  <c:v>11.16</c:v>
                </c:pt>
                <c:pt idx="82">
                  <c:v>11.67</c:v>
                </c:pt>
                <c:pt idx="83">
                  <c:v>10.99</c:v>
                </c:pt>
                <c:pt idx="84">
                  <c:v>11.13</c:v>
                </c:pt>
                <c:pt idx="85">
                  <c:v>11.57</c:v>
                </c:pt>
                <c:pt idx="86">
                  <c:v>11.87</c:v>
                </c:pt>
                <c:pt idx="87">
                  <c:v>11.46</c:v>
                </c:pt>
                <c:pt idx="88">
                  <c:v>11.49</c:v>
                </c:pt>
                <c:pt idx="89">
                  <c:v>11.25</c:v>
                </c:pt>
                <c:pt idx="90">
                  <c:v>10.94</c:v>
                </c:pt>
                <c:pt idx="91">
                  <c:v>11.87</c:v>
                </c:pt>
                <c:pt idx="92">
                  <c:v>11.14</c:v>
                </c:pt>
                <c:pt idx="93">
                  <c:v>12.35</c:v>
                </c:pt>
                <c:pt idx="94">
                  <c:v>11.2</c:v>
                </c:pt>
                <c:pt idx="95">
                  <c:v>10.42</c:v>
                </c:pt>
                <c:pt idx="96">
                  <c:v>12.35</c:v>
                </c:pt>
                <c:pt idx="97">
                  <c:v>11.19</c:v>
                </c:pt>
                <c:pt idx="98">
                  <c:v>11.3</c:v>
                </c:pt>
                <c:pt idx="99">
                  <c:v>11.38</c:v>
                </c:pt>
              </c:numCache>
            </c:numRef>
          </c:xVal>
          <c:yVal>
            <c:numRef>
              <c:f>'Orig.Table1 '!$B$10:$B$109</c:f>
              <c:numCache>
                <c:formatCode>General</c:formatCode>
                <c:ptCount val="100"/>
                <c:pt idx="0">
                  <c:v>8.75</c:v>
                </c:pt>
                <c:pt idx="1">
                  <c:v>8.26</c:v>
                </c:pt>
                <c:pt idx="2">
                  <c:v>8.1999999999999993</c:v>
                </c:pt>
                <c:pt idx="3">
                  <c:v>8.7899999999999991</c:v>
                </c:pt>
                <c:pt idx="4">
                  <c:v>7.9</c:v>
                </c:pt>
                <c:pt idx="5">
                  <c:v>7.77</c:v>
                </c:pt>
                <c:pt idx="6">
                  <c:v>8.09</c:v>
                </c:pt>
                <c:pt idx="7">
                  <c:v>8.56</c:v>
                </c:pt>
                <c:pt idx="8">
                  <c:v>8.73</c:v>
                </c:pt>
                <c:pt idx="9">
                  <c:v>8.09</c:v>
                </c:pt>
                <c:pt idx="10">
                  <c:v>5.85</c:v>
                </c:pt>
                <c:pt idx="11">
                  <c:v>7.47</c:v>
                </c:pt>
                <c:pt idx="12">
                  <c:v>7.75</c:v>
                </c:pt>
                <c:pt idx="13">
                  <c:v>8.5500000000000007</c:v>
                </c:pt>
                <c:pt idx="14">
                  <c:v>8.26</c:v>
                </c:pt>
                <c:pt idx="15">
                  <c:v>8.43</c:v>
                </c:pt>
                <c:pt idx="16">
                  <c:v>8.56</c:v>
                </c:pt>
                <c:pt idx="17">
                  <c:v>9.1999999999999993</c:v>
                </c:pt>
                <c:pt idx="18">
                  <c:v>8.4700000000000006</c:v>
                </c:pt>
                <c:pt idx="19">
                  <c:v>8.8000000000000007</c:v>
                </c:pt>
                <c:pt idx="20">
                  <c:v>8.6</c:v>
                </c:pt>
                <c:pt idx="21">
                  <c:v>8.93</c:v>
                </c:pt>
                <c:pt idx="22">
                  <c:v>8.75</c:v>
                </c:pt>
                <c:pt idx="23">
                  <c:v>8.4700000000000006</c:v>
                </c:pt>
                <c:pt idx="24">
                  <c:v>7.69</c:v>
                </c:pt>
                <c:pt idx="25">
                  <c:v>7.57</c:v>
                </c:pt>
                <c:pt idx="26">
                  <c:v>8.92</c:v>
                </c:pt>
                <c:pt idx="27">
                  <c:v>8.6199999999999992</c:v>
                </c:pt>
                <c:pt idx="28">
                  <c:v>8.19</c:v>
                </c:pt>
                <c:pt idx="29">
                  <c:v>8.75</c:v>
                </c:pt>
                <c:pt idx="30">
                  <c:v>9.5299999999999994</c:v>
                </c:pt>
                <c:pt idx="31">
                  <c:v>8.27</c:v>
                </c:pt>
                <c:pt idx="32">
                  <c:v>8.32</c:v>
                </c:pt>
                <c:pt idx="33">
                  <c:v>9.3800000000000008</c:v>
                </c:pt>
                <c:pt idx="34">
                  <c:v>8.66</c:v>
                </c:pt>
                <c:pt idx="35">
                  <c:v>9.1300000000000008</c:v>
                </c:pt>
                <c:pt idx="36">
                  <c:v>9.5</c:v>
                </c:pt>
                <c:pt idx="37">
                  <c:v>9.24</c:v>
                </c:pt>
                <c:pt idx="38">
                  <c:v>8.74</c:v>
                </c:pt>
                <c:pt idx="39">
                  <c:v>8.57</c:v>
                </c:pt>
                <c:pt idx="40">
                  <c:v>8.7100000000000009</c:v>
                </c:pt>
                <c:pt idx="41">
                  <c:v>9.56</c:v>
                </c:pt>
                <c:pt idx="42">
                  <c:v>8.7200000000000006</c:v>
                </c:pt>
                <c:pt idx="43">
                  <c:v>9.06</c:v>
                </c:pt>
                <c:pt idx="44">
                  <c:v>9.4</c:v>
                </c:pt>
                <c:pt idx="45">
                  <c:v>8.36</c:v>
                </c:pt>
                <c:pt idx="46">
                  <c:v>8.41</c:v>
                </c:pt>
                <c:pt idx="47">
                  <c:v>9.1</c:v>
                </c:pt>
                <c:pt idx="48">
                  <c:v>8.4499999999999993</c:v>
                </c:pt>
                <c:pt idx="49">
                  <c:v>7.85</c:v>
                </c:pt>
                <c:pt idx="50">
                  <c:v>8.66</c:v>
                </c:pt>
                <c:pt idx="51">
                  <c:v>8.68</c:v>
                </c:pt>
                <c:pt idx="52">
                  <c:v>8.73</c:v>
                </c:pt>
                <c:pt idx="53">
                  <c:v>8.34</c:v>
                </c:pt>
                <c:pt idx="54">
                  <c:v>8.8699999999999992</c:v>
                </c:pt>
                <c:pt idx="55">
                  <c:v>8.5500000000000007</c:v>
                </c:pt>
                <c:pt idx="56">
                  <c:v>8.6199999999999992</c:v>
                </c:pt>
                <c:pt idx="57">
                  <c:v>8.6</c:v>
                </c:pt>
                <c:pt idx="58">
                  <c:v>8.6199999999999992</c:v>
                </c:pt>
                <c:pt idx="59">
                  <c:v>7.7</c:v>
                </c:pt>
                <c:pt idx="60">
                  <c:v>8.58</c:v>
                </c:pt>
                <c:pt idx="61">
                  <c:v>8.39</c:v>
                </c:pt>
                <c:pt idx="62">
                  <c:v>8.4499999999999993</c:v>
                </c:pt>
                <c:pt idx="63">
                  <c:v>8.42</c:v>
                </c:pt>
                <c:pt idx="64">
                  <c:v>8.85</c:v>
                </c:pt>
                <c:pt idx="65">
                  <c:v>8.0299999999999994</c:v>
                </c:pt>
                <c:pt idx="66">
                  <c:v>8.4700000000000006</c:v>
                </c:pt>
                <c:pt idx="67">
                  <c:v>8.77</c:v>
                </c:pt>
                <c:pt idx="68">
                  <c:v>8.7200000000000006</c:v>
                </c:pt>
                <c:pt idx="69">
                  <c:v>8.25</c:v>
                </c:pt>
                <c:pt idx="70">
                  <c:v>7.88</c:v>
                </c:pt>
                <c:pt idx="71">
                  <c:v>7.74</c:v>
                </c:pt>
                <c:pt idx="72">
                  <c:v>8.85</c:v>
                </c:pt>
                <c:pt idx="73">
                  <c:v>8.49</c:v>
                </c:pt>
                <c:pt idx="74">
                  <c:v>8.02</c:v>
                </c:pt>
                <c:pt idx="75">
                  <c:v>8.42</c:v>
                </c:pt>
                <c:pt idx="76">
                  <c:v>8.2200000000000006</c:v>
                </c:pt>
                <c:pt idx="77">
                  <c:v>8.66</c:v>
                </c:pt>
                <c:pt idx="78">
                  <c:v>8.19</c:v>
                </c:pt>
                <c:pt idx="79">
                  <c:v>8.4600000000000009</c:v>
                </c:pt>
                <c:pt idx="80">
                  <c:v>8.7799999999999994</c:v>
                </c:pt>
                <c:pt idx="81">
                  <c:v>8.08</c:v>
                </c:pt>
                <c:pt idx="82">
                  <c:v>8.9</c:v>
                </c:pt>
                <c:pt idx="83">
                  <c:v>7.93</c:v>
                </c:pt>
                <c:pt idx="84">
                  <c:v>8.2799999999999994</c:v>
                </c:pt>
                <c:pt idx="85">
                  <c:v>8.06</c:v>
                </c:pt>
                <c:pt idx="86">
                  <c:v>8.02</c:v>
                </c:pt>
                <c:pt idx="87">
                  <c:v>8.15</c:v>
                </c:pt>
                <c:pt idx="88">
                  <c:v>8.98</c:v>
                </c:pt>
                <c:pt idx="89">
                  <c:v>8.5399999999999991</c:v>
                </c:pt>
                <c:pt idx="90">
                  <c:v>7.81</c:v>
                </c:pt>
                <c:pt idx="91">
                  <c:v>8.66</c:v>
                </c:pt>
                <c:pt idx="92">
                  <c:v>8.84</c:v>
                </c:pt>
                <c:pt idx="93">
                  <c:v>8.91</c:v>
                </c:pt>
                <c:pt idx="94">
                  <c:v>7.94</c:v>
                </c:pt>
                <c:pt idx="95">
                  <c:v>7.36</c:v>
                </c:pt>
                <c:pt idx="96">
                  <c:v>9.0399999999999991</c:v>
                </c:pt>
                <c:pt idx="97">
                  <c:v>8.0299999999999994</c:v>
                </c:pt>
                <c:pt idx="98">
                  <c:v>8.42</c:v>
                </c:pt>
                <c:pt idx="99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B3-48A0-8D63-59BC9A709126}"/>
            </c:ext>
          </c:extLst>
        </c:ser>
        <c:ser>
          <c:idx val="1"/>
          <c:order val="1"/>
          <c:tx>
            <c:v>Teorical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87956349206351"/>
                  <c:y val="1.808690476190475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lang="en-US" sz="11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i="0" u="none" strike="noStrike" baseline="0">
                        <a:effectLst/>
                      </a:rPr>
                      <a:t>Theoretical: log(MBH) = 1.0 log(Mstellar) </a:t>
                    </a:r>
                    <a:r>
                      <a:rPr lang="en-US" sz="1100" b="1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- 2.963</a:t>
                    </a: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lang="en-US" sz="1100" b="1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'Orig.Table1 '!$L$118:$L$119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xVal>
          <c:yVal>
            <c:numRef>
              <c:f>'Orig.Table1 '!$M$118:$M$119</c:f>
              <c:numCache>
                <c:formatCode>General</c:formatCode>
                <c:ptCount val="2"/>
                <c:pt idx="0">
                  <c:v>2.0366844886138886</c:v>
                </c:pt>
                <c:pt idx="1">
                  <c:v>12.036684488613888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B3-48A0-8D63-59BC9A70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74847"/>
        <c:axId val="2052183759"/>
      </c:scatterChart>
      <c:valAx>
        <c:axId val="409874847"/>
        <c:scaling>
          <c:orientation val="minMax"/>
          <c:max val="12.5"/>
          <c:min val="9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log</a:t>
                </a:r>
                <a:r>
                  <a:rPr lang="pt-BR" sz="1200" baseline="0"/>
                  <a:t> M</a:t>
                </a:r>
                <a:r>
                  <a:rPr lang="pt-BR" sz="1000" baseline="0"/>
                  <a:t>stellar </a:t>
                </a:r>
                <a:r>
                  <a:rPr lang="pt-BR" sz="1200" baseline="0"/>
                  <a:t>/ M</a:t>
                </a:r>
                <a:r>
                  <a:rPr lang="pt-BR" baseline="0"/>
                  <a:t>ʘ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183759"/>
        <c:crosses val="autoZero"/>
        <c:crossBetween val="midCat"/>
      </c:valAx>
      <c:valAx>
        <c:axId val="2052183759"/>
        <c:scaling>
          <c:orientation val="minMax"/>
          <c:max val="10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M</a:t>
                </a: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BH </a:t>
                </a:r>
                <a:r>
                  <a:rPr lang="pt-BR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 M</a:t>
                </a: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987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65 Matter Galaxies</a:t>
            </a:r>
          </a:p>
        </c:rich>
      </c:tx>
      <c:layout>
        <c:manualLayout>
          <c:xMode val="edge"/>
          <c:yMode val="edge"/>
          <c:x val="0.30371197081989088"/>
          <c:y val="1.5880731951688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687297159811597E-2"/>
          <c:y val="0.106508442891106"/>
          <c:w val="0.88996445044053762"/>
          <c:h val="0.78609216764175815"/>
        </c:manualLayout>
      </c:layout>
      <c:lineChart>
        <c:grouping val="standard"/>
        <c:varyColors val="0"/>
        <c:ser>
          <c:idx val="0"/>
          <c:order val="0"/>
          <c:tx>
            <c:v>ABS(Ratio-2.96)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val>
            <c:numRef>
              <c:f>'ERROR CURVES'!$J$40:$J$104</c:f>
              <c:numCache>
                <c:formatCode>General</c:formatCode>
                <c:ptCount val="65"/>
                <c:pt idx="0">
                  <c:v>0.1930000000000005</c:v>
                </c:pt>
                <c:pt idx="1">
                  <c:v>0.11699999999999999</c:v>
                </c:pt>
                <c:pt idx="2">
                  <c:v>0.19700000000000006</c:v>
                </c:pt>
                <c:pt idx="3">
                  <c:v>8.2999999999999297E-2</c:v>
                </c:pt>
                <c:pt idx="4">
                  <c:v>3.6999999999999922E-2</c:v>
                </c:pt>
                <c:pt idx="5">
                  <c:v>0.15300000000000136</c:v>
                </c:pt>
                <c:pt idx="6">
                  <c:v>0.26299999999999901</c:v>
                </c:pt>
                <c:pt idx="7">
                  <c:v>0.16300000000000114</c:v>
                </c:pt>
                <c:pt idx="8">
                  <c:v>0.11699999999999999</c:v>
                </c:pt>
                <c:pt idx="9">
                  <c:v>0.68700000000000028</c:v>
                </c:pt>
                <c:pt idx="10">
                  <c:v>7.299999999999951E-2</c:v>
                </c:pt>
                <c:pt idx="11">
                  <c:v>4.6999999999999709E-2</c:v>
                </c:pt>
                <c:pt idx="12">
                  <c:v>0.12300000000000022</c:v>
                </c:pt>
                <c:pt idx="13">
                  <c:v>9.6999999999998643E-2</c:v>
                </c:pt>
                <c:pt idx="14">
                  <c:v>0.10299999999999887</c:v>
                </c:pt>
                <c:pt idx="15">
                  <c:v>9.6999999999998643E-2</c:v>
                </c:pt>
                <c:pt idx="16">
                  <c:v>1.7000000000000348E-2</c:v>
                </c:pt>
                <c:pt idx="17">
                  <c:v>0.24300000000000122</c:v>
                </c:pt>
                <c:pt idx="18">
                  <c:v>0.17300000000000004</c:v>
                </c:pt>
                <c:pt idx="19">
                  <c:v>0.29699999999999882</c:v>
                </c:pt>
                <c:pt idx="20">
                  <c:v>3.2999999999998586E-2</c:v>
                </c:pt>
                <c:pt idx="21">
                  <c:v>0.34700000000000042</c:v>
                </c:pt>
                <c:pt idx="22">
                  <c:v>0.25299999999999923</c:v>
                </c:pt>
                <c:pt idx="23">
                  <c:v>0.12300000000000022</c:v>
                </c:pt>
                <c:pt idx="24">
                  <c:v>0.12300000000000022</c:v>
                </c:pt>
                <c:pt idx="25">
                  <c:v>0.61699999999999999</c:v>
                </c:pt>
                <c:pt idx="26">
                  <c:v>0.20299999999999851</c:v>
                </c:pt>
                <c:pt idx="27">
                  <c:v>0.31699999999999928</c:v>
                </c:pt>
                <c:pt idx="28">
                  <c:v>8.3000000000001073E-2</c:v>
                </c:pt>
                <c:pt idx="29">
                  <c:v>0.21300000000000008</c:v>
                </c:pt>
                <c:pt idx="30">
                  <c:v>0.12300000000000022</c:v>
                </c:pt>
                <c:pt idx="31">
                  <c:v>0.23700000000000099</c:v>
                </c:pt>
                <c:pt idx="32">
                  <c:v>0.39700000000000113</c:v>
                </c:pt>
                <c:pt idx="33">
                  <c:v>0.54699999999999971</c:v>
                </c:pt>
                <c:pt idx="34">
                  <c:v>0.1930000000000005</c:v>
                </c:pt>
                <c:pt idx="35">
                  <c:v>0.22299999999999986</c:v>
                </c:pt>
                <c:pt idx="36">
                  <c:v>0.39700000000000113</c:v>
                </c:pt>
                <c:pt idx="37">
                  <c:v>9.7000000000000419E-2</c:v>
                </c:pt>
                <c:pt idx="38">
                  <c:v>9.7000000000000419E-2</c:v>
                </c:pt>
                <c:pt idx="39">
                  <c:v>0.18299999999999894</c:v>
                </c:pt>
                <c:pt idx="40">
                  <c:v>0.11699999999999999</c:v>
                </c:pt>
                <c:pt idx="41">
                  <c:v>0.15300000000000136</c:v>
                </c:pt>
                <c:pt idx="42">
                  <c:v>8.2999999999999297E-2</c:v>
                </c:pt>
                <c:pt idx="43">
                  <c:v>0.25299999999999923</c:v>
                </c:pt>
                <c:pt idx="44">
                  <c:v>0.35699999999999843</c:v>
                </c:pt>
                <c:pt idx="45">
                  <c:v>0.23299999999999965</c:v>
                </c:pt>
                <c:pt idx="46">
                  <c:v>2.3000000000000576E-2</c:v>
                </c:pt>
                <c:pt idx="47">
                  <c:v>0.2370000000000001</c:v>
                </c:pt>
                <c:pt idx="48">
                  <c:v>5.6999999999999496E-2</c:v>
                </c:pt>
                <c:pt idx="49">
                  <c:v>0.14300000000000068</c:v>
                </c:pt>
                <c:pt idx="50">
                  <c:v>0.11299999999999866</c:v>
                </c:pt>
                <c:pt idx="51">
                  <c:v>0.47699999999999942</c:v>
                </c:pt>
                <c:pt idx="52">
                  <c:v>8.6999999999998856E-2</c:v>
                </c:pt>
                <c:pt idx="53">
                  <c:v>0.246999999999999</c:v>
                </c:pt>
                <c:pt idx="54">
                  <c:v>0.12699999999999978</c:v>
                </c:pt>
                <c:pt idx="55">
                  <c:v>0.88699999999999957</c:v>
                </c:pt>
                <c:pt idx="56">
                  <c:v>9.6999999999999531E-2</c:v>
                </c:pt>
                <c:pt idx="57">
                  <c:v>0.38699999999999957</c:v>
                </c:pt>
                <c:pt idx="58">
                  <c:v>0.16699999999999982</c:v>
                </c:pt>
                <c:pt idx="59">
                  <c:v>2.7000000000000135E-2</c:v>
                </c:pt>
                <c:pt idx="60">
                  <c:v>6.9999999999996732E-3</c:v>
                </c:pt>
                <c:pt idx="61">
                  <c:v>2.7000000000000135E-2</c:v>
                </c:pt>
                <c:pt idx="62">
                  <c:v>0.16299999999999937</c:v>
                </c:pt>
                <c:pt idx="63">
                  <c:v>0.34700000000000042</c:v>
                </c:pt>
                <c:pt idx="64">
                  <c:v>0.14299999999999979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62D-B15B-472A41DB93B4}"/>
            </c:ext>
          </c:extLst>
        </c:ser>
        <c:ser>
          <c:idx val="1"/>
          <c:order val="1"/>
          <c:tx>
            <c:v>Total Error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'ERROR CURVES'!$H$40:$H$104</c:f>
              <c:numCache>
                <c:formatCode>0.00</c:formatCode>
                <c:ptCount val="65"/>
                <c:pt idx="0">
                  <c:v>7.0710678118654766E-2</c:v>
                </c:pt>
                <c:pt idx="1">
                  <c:v>0.1118033988749895</c:v>
                </c:pt>
                <c:pt idx="2">
                  <c:v>0.1118033988749895</c:v>
                </c:pt>
                <c:pt idx="3">
                  <c:v>0.1118033988749895</c:v>
                </c:pt>
                <c:pt idx="4">
                  <c:v>0.1118033988749895</c:v>
                </c:pt>
                <c:pt idx="5">
                  <c:v>0.1118033988749895</c:v>
                </c:pt>
                <c:pt idx="6">
                  <c:v>0.1118033988749895</c:v>
                </c:pt>
                <c:pt idx="7">
                  <c:v>0.1118033988749895</c:v>
                </c:pt>
                <c:pt idx="8">
                  <c:v>0.14142135623730953</c:v>
                </c:pt>
                <c:pt idx="9">
                  <c:v>0.14142135623730953</c:v>
                </c:pt>
                <c:pt idx="10">
                  <c:v>0.14142135623730953</c:v>
                </c:pt>
                <c:pt idx="11">
                  <c:v>0.158113883008419</c:v>
                </c:pt>
                <c:pt idx="12">
                  <c:v>0.158113883008419</c:v>
                </c:pt>
                <c:pt idx="13">
                  <c:v>0.158113883008419</c:v>
                </c:pt>
                <c:pt idx="14">
                  <c:v>0.158113883008419</c:v>
                </c:pt>
                <c:pt idx="15">
                  <c:v>0.158113883008419</c:v>
                </c:pt>
                <c:pt idx="16">
                  <c:v>0.158113883008419</c:v>
                </c:pt>
                <c:pt idx="17">
                  <c:v>0.158113883008419</c:v>
                </c:pt>
                <c:pt idx="18">
                  <c:v>0.18027756377319948</c:v>
                </c:pt>
                <c:pt idx="19">
                  <c:v>0.18027756377319948</c:v>
                </c:pt>
                <c:pt idx="20">
                  <c:v>0.18027756377319948</c:v>
                </c:pt>
                <c:pt idx="21">
                  <c:v>0.18027756377319948</c:v>
                </c:pt>
                <c:pt idx="22">
                  <c:v>0.18027756377319948</c:v>
                </c:pt>
                <c:pt idx="23">
                  <c:v>0.18027756377319948</c:v>
                </c:pt>
                <c:pt idx="24">
                  <c:v>0.18027756377319948</c:v>
                </c:pt>
                <c:pt idx="25">
                  <c:v>0.18027756377319948</c:v>
                </c:pt>
                <c:pt idx="26">
                  <c:v>0.18027756377319948</c:v>
                </c:pt>
                <c:pt idx="27">
                  <c:v>0.18027756377319948</c:v>
                </c:pt>
                <c:pt idx="28">
                  <c:v>0.18027756377319948</c:v>
                </c:pt>
                <c:pt idx="29">
                  <c:v>0.18027756377319948</c:v>
                </c:pt>
                <c:pt idx="30">
                  <c:v>0.18027756377319948</c:v>
                </c:pt>
                <c:pt idx="31">
                  <c:v>0.18027756377319948</c:v>
                </c:pt>
                <c:pt idx="32">
                  <c:v>0.20615528128088306</c:v>
                </c:pt>
                <c:pt idx="33">
                  <c:v>0.20615528128088306</c:v>
                </c:pt>
                <c:pt idx="34">
                  <c:v>0.21213203435596428</c:v>
                </c:pt>
                <c:pt idx="35">
                  <c:v>0.21213203435596428</c:v>
                </c:pt>
                <c:pt idx="36">
                  <c:v>0.22360679774997899</c:v>
                </c:pt>
                <c:pt idx="37">
                  <c:v>0.25495097567963926</c:v>
                </c:pt>
                <c:pt idx="38">
                  <c:v>0.29154759474226505</c:v>
                </c:pt>
                <c:pt idx="39">
                  <c:v>0.316227766016838</c:v>
                </c:pt>
                <c:pt idx="40">
                  <c:v>0.33541019662496852</c:v>
                </c:pt>
                <c:pt idx="41">
                  <c:v>0.33541019662496852</c:v>
                </c:pt>
                <c:pt idx="42">
                  <c:v>0.40311288741492751</c:v>
                </c:pt>
                <c:pt idx="43">
                  <c:v>0.40311288741492751</c:v>
                </c:pt>
                <c:pt idx="44">
                  <c:v>0.41231056256176613</c:v>
                </c:pt>
                <c:pt idx="45">
                  <c:v>0.41231056256176613</c:v>
                </c:pt>
                <c:pt idx="46">
                  <c:v>0.44721359549995798</c:v>
                </c:pt>
                <c:pt idx="47">
                  <c:v>0.46097722286464438</c:v>
                </c:pt>
                <c:pt idx="48">
                  <c:v>0.47169905660283024</c:v>
                </c:pt>
                <c:pt idx="49">
                  <c:v>0.50990195135927852</c:v>
                </c:pt>
                <c:pt idx="50">
                  <c:v>0.50990195135927852</c:v>
                </c:pt>
                <c:pt idx="51">
                  <c:v>0.53851648071345048</c:v>
                </c:pt>
                <c:pt idx="52">
                  <c:v>0.55901699437494745</c:v>
                </c:pt>
                <c:pt idx="53">
                  <c:v>0.55901699437494745</c:v>
                </c:pt>
                <c:pt idx="54">
                  <c:v>0.60207972893961481</c:v>
                </c:pt>
                <c:pt idx="55">
                  <c:v>0.60827625302982202</c:v>
                </c:pt>
                <c:pt idx="56">
                  <c:v>0.67082039324993703</c:v>
                </c:pt>
                <c:pt idx="57">
                  <c:v>0.7433034373659253</c:v>
                </c:pt>
                <c:pt idx="58">
                  <c:v>0.76485292703891772</c:v>
                </c:pt>
                <c:pt idx="59">
                  <c:v>0.78102496759066553</c:v>
                </c:pt>
                <c:pt idx="60">
                  <c:v>0.80622577482985502</c:v>
                </c:pt>
                <c:pt idx="61">
                  <c:v>0.82764726786234244</c:v>
                </c:pt>
                <c:pt idx="62">
                  <c:v>0.87321245982864915</c:v>
                </c:pt>
                <c:pt idx="63">
                  <c:v>0.9823441352194251</c:v>
                </c:pt>
                <c:pt idx="64">
                  <c:v>1.4637281168304448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4-462D-B15B-472A41DB93B4}"/>
            </c:ext>
          </c:extLst>
        </c:ser>
        <c:ser>
          <c:idx val="2"/>
          <c:order val="2"/>
          <c:tx>
            <c:v>Total Error +0.2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'ERROR CURVES'!$K$40:$K$104</c:f>
              <c:numCache>
                <c:formatCode>0.00</c:formatCode>
                <c:ptCount val="65"/>
                <c:pt idx="0">
                  <c:v>0.27071067811865479</c:v>
                </c:pt>
                <c:pt idx="1">
                  <c:v>0.31180339887498953</c:v>
                </c:pt>
                <c:pt idx="2">
                  <c:v>0.31180339887498953</c:v>
                </c:pt>
                <c:pt idx="3">
                  <c:v>0.31180339887498953</c:v>
                </c:pt>
                <c:pt idx="4">
                  <c:v>0.31180339887498953</c:v>
                </c:pt>
                <c:pt idx="5">
                  <c:v>0.31180339887498953</c:v>
                </c:pt>
                <c:pt idx="6">
                  <c:v>0.31180339887498953</c:v>
                </c:pt>
                <c:pt idx="7">
                  <c:v>0.31180339887498953</c:v>
                </c:pt>
                <c:pt idx="8">
                  <c:v>0.34142135623730951</c:v>
                </c:pt>
                <c:pt idx="9">
                  <c:v>0.34142135623730951</c:v>
                </c:pt>
                <c:pt idx="10">
                  <c:v>0.34142135623730951</c:v>
                </c:pt>
                <c:pt idx="11">
                  <c:v>0.35811388300841901</c:v>
                </c:pt>
                <c:pt idx="12">
                  <c:v>0.35811388300841901</c:v>
                </c:pt>
                <c:pt idx="13">
                  <c:v>0.35811388300841901</c:v>
                </c:pt>
                <c:pt idx="14">
                  <c:v>0.35811388300841901</c:v>
                </c:pt>
                <c:pt idx="15">
                  <c:v>0.35811388300841901</c:v>
                </c:pt>
                <c:pt idx="16">
                  <c:v>0.35811388300841901</c:v>
                </c:pt>
                <c:pt idx="17">
                  <c:v>0.35811388300841901</c:v>
                </c:pt>
                <c:pt idx="18">
                  <c:v>0.38027756377319949</c:v>
                </c:pt>
                <c:pt idx="19">
                  <c:v>0.38027756377319949</c:v>
                </c:pt>
                <c:pt idx="20">
                  <c:v>0.38027756377319949</c:v>
                </c:pt>
                <c:pt idx="21">
                  <c:v>0.38027756377319949</c:v>
                </c:pt>
                <c:pt idx="22">
                  <c:v>0.38027756377319949</c:v>
                </c:pt>
                <c:pt idx="23">
                  <c:v>0.38027756377319949</c:v>
                </c:pt>
                <c:pt idx="24">
                  <c:v>0.38027756377319949</c:v>
                </c:pt>
                <c:pt idx="25">
                  <c:v>0.38027756377319949</c:v>
                </c:pt>
                <c:pt idx="26">
                  <c:v>0.38027756377319949</c:v>
                </c:pt>
                <c:pt idx="27">
                  <c:v>0.38027756377319949</c:v>
                </c:pt>
                <c:pt idx="28">
                  <c:v>0.38027756377319949</c:v>
                </c:pt>
                <c:pt idx="29">
                  <c:v>0.38027756377319949</c:v>
                </c:pt>
                <c:pt idx="30">
                  <c:v>0.38027756377319949</c:v>
                </c:pt>
                <c:pt idx="31">
                  <c:v>0.38027756377319949</c:v>
                </c:pt>
                <c:pt idx="32">
                  <c:v>0.40615528128088307</c:v>
                </c:pt>
                <c:pt idx="33">
                  <c:v>0.40615528128088307</c:v>
                </c:pt>
                <c:pt idx="34">
                  <c:v>0.41213203435596429</c:v>
                </c:pt>
                <c:pt idx="35">
                  <c:v>0.41213203435596429</c:v>
                </c:pt>
                <c:pt idx="36">
                  <c:v>0.423606797749979</c:v>
                </c:pt>
                <c:pt idx="37">
                  <c:v>0.45495097567963927</c:v>
                </c:pt>
                <c:pt idx="38">
                  <c:v>0.49154759474226506</c:v>
                </c:pt>
                <c:pt idx="39">
                  <c:v>0.51622776601683795</c:v>
                </c:pt>
                <c:pt idx="40">
                  <c:v>0.53541019662496847</c:v>
                </c:pt>
                <c:pt idx="41">
                  <c:v>0.53541019662496847</c:v>
                </c:pt>
                <c:pt idx="42">
                  <c:v>0.60311288741492752</c:v>
                </c:pt>
                <c:pt idx="43">
                  <c:v>0.60311288741492752</c:v>
                </c:pt>
                <c:pt idx="44">
                  <c:v>0.61231056256176619</c:v>
                </c:pt>
                <c:pt idx="45">
                  <c:v>0.61231056256176619</c:v>
                </c:pt>
                <c:pt idx="46">
                  <c:v>0.64721359549995805</c:v>
                </c:pt>
                <c:pt idx="47">
                  <c:v>0.66097722286464444</c:v>
                </c:pt>
                <c:pt idx="48">
                  <c:v>0.67169905660283025</c:v>
                </c:pt>
                <c:pt idx="49">
                  <c:v>0.70990195135927858</c:v>
                </c:pt>
                <c:pt idx="50">
                  <c:v>0.70990195135927858</c:v>
                </c:pt>
                <c:pt idx="51">
                  <c:v>0.73851648071345055</c:v>
                </c:pt>
                <c:pt idx="52">
                  <c:v>0.75901699437494741</c:v>
                </c:pt>
                <c:pt idx="53">
                  <c:v>0.75901699437494741</c:v>
                </c:pt>
                <c:pt idx="54">
                  <c:v>0.80207972893961488</c:v>
                </c:pt>
                <c:pt idx="55">
                  <c:v>0.80827625302982198</c:v>
                </c:pt>
                <c:pt idx="56">
                  <c:v>0.87082039324993699</c:v>
                </c:pt>
                <c:pt idx="57">
                  <c:v>0.94330343736592526</c:v>
                </c:pt>
                <c:pt idx="58">
                  <c:v>0.96485292703891767</c:v>
                </c:pt>
                <c:pt idx="59">
                  <c:v>0.98102496759066549</c:v>
                </c:pt>
                <c:pt idx="60">
                  <c:v>1.0062257748298551</c:v>
                </c:pt>
                <c:pt idx="61">
                  <c:v>1.0276472678623425</c:v>
                </c:pt>
                <c:pt idx="62">
                  <c:v>1.0732124598286492</c:v>
                </c:pt>
                <c:pt idx="63">
                  <c:v>1.1823441352194251</c:v>
                </c:pt>
                <c:pt idx="64">
                  <c:v>1.6637281168304447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4-462D-B15B-472A41DB9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035775"/>
        <c:axId val="1091025695"/>
      </c:lineChart>
      <c:catAx>
        <c:axId val="1091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025695"/>
        <c:crosses val="autoZero"/>
        <c:auto val="1"/>
        <c:lblAlgn val="ctr"/>
        <c:lblOffset val="100"/>
        <c:noMultiLvlLbl val="0"/>
      </c:catAx>
      <c:valAx>
        <c:axId val="10910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016561903697054"/>
          <c:y val="0.14011963693145496"/>
          <c:w val="0.24582935026719555"/>
          <c:h val="0.1827644040270785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(log Mstellar - log MBH): The</a:t>
            </a:r>
            <a:r>
              <a:rPr lang="en-US" sz="1200" baseline="0"/>
              <a:t> 100 MBH data</a:t>
            </a:r>
            <a:endParaRPr lang="en-US" sz="1200"/>
          </a:p>
        </c:rich>
      </c:tx>
      <c:layout>
        <c:manualLayout>
          <c:xMode val="edge"/>
          <c:yMode val="edge"/>
          <c:x val="0.29800729166666667"/>
          <c:y val="1.84578703703703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491260332345166E-2"/>
          <c:y val="9.5405902777777774E-2"/>
          <c:w val="0.89175616108878852"/>
          <c:h val="0.76416493055555557"/>
        </c:manualLayout>
      </c:layout>
      <c:lineChart>
        <c:grouping val="standard"/>
        <c:varyColors val="0"/>
        <c:ser>
          <c:idx val="3"/>
          <c:order val="0"/>
          <c:tx>
            <c:v>log (MstelLar/MBH) 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val>
            <c:numRef>
              <c:f>[1]NewTabe1!$I$12:$I$111</c:f>
              <c:numCache>
                <c:formatCode>General</c:formatCode>
                <c:ptCount val="100"/>
                <c:pt idx="0">
                  <c:v>2.1199999999999992</c:v>
                </c:pt>
                <c:pt idx="1">
                  <c:v>2.16</c:v>
                </c:pt>
                <c:pt idx="2">
                  <c:v>2.7699999999999996</c:v>
                </c:pt>
                <c:pt idx="3">
                  <c:v>3.08</c:v>
                </c:pt>
                <c:pt idx="4">
                  <c:v>2.8800000000000008</c:v>
                </c:pt>
                <c:pt idx="5">
                  <c:v>2.6500000000000004</c:v>
                </c:pt>
                <c:pt idx="6">
                  <c:v>3.16</c:v>
                </c:pt>
                <c:pt idx="7">
                  <c:v>2.8600000000000012</c:v>
                </c:pt>
                <c:pt idx="8">
                  <c:v>3</c:v>
                </c:pt>
                <c:pt idx="9">
                  <c:v>2.7999999999999989</c:v>
                </c:pt>
                <c:pt idx="10">
                  <c:v>2.8900000000000006</c:v>
                </c:pt>
                <c:pt idx="11">
                  <c:v>2.7000000000000011</c:v>
                </c:pt>
                <c:pt idx="12">
                  <c:v>2.5499999999999989</c:v>
                </c:pt>
                <c:pt idx="13">
                  <c:v>2.5</c:v>
                </c:pt>
                <c:pt idx="14">
                  <c:v>1.7300000000000004</c:v>
                </c:pt>
                <c:pt idx="15">
                  <c:v>3.6500000000000004</c:v>
                </c:pt>
                <c:pt idx="16">
                  <c:v>3.08</c:v>
                </c:pt>
                <c:pt idx="17">
                  <c:v>2.5600000000000005</c:v>
                </c:pt>
                <c:pt idx="18">
                  <c:v>2.879999999999999</c:v>
                </c:pt>
                <c:pt idx="19">
                  <c:v>3.2000000000000011</c:v>
                </c:pt>
                <c:pt idx="20">
                  <c:v>3.51</c:v>
                </c:pt>
                <c:pt idx="21">
                  <c:v>3.3600000000000012</c:v>
                </c:pt>
                <c:pt idx="22">
                  <c:v>3.0599999999999987</c:v>
                </c:pt>
                <c:pt idx="23">
                  <c:v>3.58</c:v>
                </c:pt>
                <c:pt idx="24">
                  <c:v>2.7100000000000009</c:v>
                </c:pt>
                <c:pt idx="25">
                  <c:v>2.9800000000000004</c:v>
                </c:pt>
                <c:pt idx="26">
                  <c:v>2.75</c:v>
                </c:pt>
                <c:pt idx="27">
                  <c:v>2.84</c:v>
                </c:pt>
                <c:pt idx="28">
                  <c:v>2.8099999999999987</c:v>
                </c:pt>
                <c:pt idx="29">
                  <c:v>2.7600000000000016</c:v>
                </c:pt>
                <c:pt idx="30">
                  <c:v>2.84</c:v>
                </c:pt>
                <c:pt idx="31">
                  <c:v>2.7199999999999989</c:v>
                </c:pt>
                <c:pt idx="32">
                  <c:v>2.9300000000000015</c:v>
                </c:pt>
                <c:pt idx="33">
                  <c:v>3.2599999999999989</c:v>
                </c:pt>
                <c:pt idx="34">
                  <c:v>3.0599999999999987</c:v>
                </c:pt>
                <c:pt idx="35">
                  <c:v>2.6500000000000004</c:v>
                </c:pt>
                <c:pt idx="36">
                  <c:v>3.01</c:v>
                </c:pt>
                <c:pt idx="37">
                  <c:v>3.3100000000000005</c:v>
                </c:pt>
                <c:pt idx="38">
                  <c:v>2.4399999999999995</c:v>
                </c:pt>
                <c:pt idx="39">
                  <c:v>2.79</c:v>
                </c:pt>
                <c:pt idx="40">
                  <c:v>2.66</c:v>
                </c:pt>
                <c:pt idx="41">
                  <c:v>3.3600000000000012</c:v>
                </c:pt>
                <c:pt idx="42">
                  <c:v>2.84</c:v>
                </c:pt>
                <c:pt idx="43">
                  <c:v>3.2799999999999994</c:v>
                </c:pt>
                <c:pt idx="44">
                  <c:v>2.5700000000000003</c:v>
                </c:pt>
                <c:pt idx="45">
                  <c:v>2.58</c:v>
                </c:pt>
                <c:pt idx="46">
                  <c:v>2.84</c:v>
                </c:pt>
                <c:pt idx="47">
                  <c:v>3.0600000000000005</c:v>
                </c:pt>
                <c:pt idx="48">
                  <c:v>2.74</c:v>
                </c:pt>
                <c:pt idx="49">
                  <c:v>2.5099999999999998</c:v>
                </c:pt>
                <c:pt idx="50">
                  <c:v>1.5400000000000009</c:v>
                </c:pt>
                <c:pt idx="51">
                  <c:v>2.34</c:v>
                </c:pt>
                <c:pt idx="52">
                  <c:v>2.7699999999999996</c:v>
                </c:pt>
                <c:pt idx="53">
                  <c:v>2.2799999999999994</c:v>
                </c:pt>
                <c:pt idx="54">
                  <c:v>2.5700000000000003</c:v>
                </c:pt>
                <c:pt idx="55">
                  <c:v>2.7800000000000011</c:v>
                </c:pt>
                <c:pt idx="56">
                  <c:v>3.0600000000000005</c:v>
                </c:pt>
                <c:pt idx="57">
                  <c:v>2.370000000000001</c:v>
                </c:pt>
                <c:pt idx="58">
                  <c:v>2.120000000000001</c:v>
                </c:pt>
                <c:pt idx="59">
                  <c:v>2.8099999999999987</c:v>
                </c:pt>
                <c:pt idx="60">
                  <c:v>2.2100000000000009</c:v>
                </c:pt>
                <c:pt idx="61">
                  <c:v>2.1799999999999997</c:v>
                </c:pt>
                <c:pt idx="62">
                  <c:v>3.08</c:v>
                </c:pt>
                <c:pt idx="63">
                  <c:v>1.75</c:v>
                </c:pt>
                <c:pt idx="64">
                  <c:v>2.3800000000000008</c:v>
                </c:pt>
                <c:pt idx="65">
                  <c:v>3.3199999999999985</c:v>
                </c:pt>
                <c:pt idx="66">
                  <c:v>2.7300000000000004</c:v>
                </c:pt>
                <c:pt idx="67">
                  <c:v>2.3900000000000006</c:v>
                </c:pt>
                <c:pt idx="68">
                  <c:v>2.8800000000000008</c:v>
                </c:pt>
                <c:pt idx="69">
                  <c:v>2.34</c:v>
                </c:pt>
                <c:pt idx="70">
                  <c:v>3.2</c:v>
                </c:pt>
                <c:pt idx="71">
                  <c:v>2.7100000000000009</c:v>
                </c:pt>
                <c:pt idx="72">
                  <c:v>2.9399999999999995</c:v>
                </c:pt>
                <c:pt idx="73">
                  <c:v>2.6899999999999995</c:v>
                </c:pt>
                <c:pt idx="74">
                  <c:v>2.8500000000000014</c:v>
                </c:pt>
                <c:pt idx="75">
                  <c:v>2</c:v>
                </c:pt>
                <c:pt idx="76">
                  <c:v>2.3000000000000007</c:v>
                </c:pt>
                <c:pt idx="77">
                  <c:v>2.8199999999999994</c:v>
                </c:pt>
                <c:pt idx="78">
                  <c:v>3.0199999999999996</c:v>
                </c:pt>
                <c:pt idx="79">
                  <c:v>3.09</c:v>
                </c:pt>
                <c:pt idx="80">
                  <c:v>3.0499999999999989</c:v>
                </c:pt>
                <c:pt idx="81">
                  <c:v>3.4399999999999995</c:v>
                </c:pt>
                <c:pt idx="82">
                  <c:v>3.8499999999999996</c:v>
                </c:pt>
                <c:pt idx="83">
                  <c:v>3.2099999999999991</c:v>
                </c:pt>
                <c:pt idx="84">
                  <c:v>2.5700000000000003</c:v>
                </c:pt>
                <c:pt idx="85">
                  <c:v>2.09</c:v>
                </c:pt>
                <c:pt idx="86">
                  <c:v>2.34</c:v>
                </c:pt>
                <c:pt idx="87">
                  <c:v>2.3499999999999996</c:v>
                </c:pt>
                <c:pt idx="88">
                  <c:v>2.5</c:v>
                </c:pt>
                <c:pt idx="89">
                  <c:v>3.0599999999999996</c:v>
                </c:pt>
                <c:pt idx="90">
                  <c:v>2.9699999999999998</c:v>
                </c:pt>
                <c:pt idx="91">
                  <c:v>3.13</c:v>
                </c:pt>
                <c:pt idx="92">
                  <c:v>3.3499999999999996</c:v>
                </c:pt>
                <c:pt idx="93">
                  <c:v>2.6199999999999992</c:v>
                </c:pt>
                <c:pt idx="94">
                  <c:v>2.8000000000000007</c:v>
                </c:pt>
                <c:pt idx="95">
                  <c:v>2.99</c:v>
                </c:pt>
                <c:pt idx="96">
                  <c:v>2.99</c:v>
                </c:pt>
                <c:pt idx="97">
                  <c:v>3.3100000000000005</c:v>
                </c:pt>
                <c:pt idx="98">
                  <c:v>1.6999999999999993</c:v>
                </c:pt>
                <c:pt idx="99">
                  <c:v>2.8200000000000003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B-4535-AB77-CFBB3CB4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349183"/>
        <c:axId val="2052185679"/>
      </c:lineChart>
      <c:catAx>
        <c:axId val="51634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Object</a:t>
                </a:r>
                <a:r>
                  <a:rPr lang="pt-BR" baseline="0"/>
                  <a:t> sequential number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1105394229197306"/>
              <c:y val="0.93149301116094807"/>
            </c:manualLayout>
          </c:layout>
          <c:overlay val="0"/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2185679"/>
        <c:crossesAt val="1"/>
        <c:auto val="1"/>
        <c:lblAlgn val="ctr"/>
        <c:lblOffset val="100"/>
        <c:tickMarkSkip val="5"/>
        <c:noMultiLvlLbl val="0"/>
      </c:catAx>
      <c:valAx>
        <c:axId val="2052185679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log Mstellar - log MBH</a:t>
                </a:r>
                <a:endParaRPr lang="pt-BR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349183"/>
        <c:crossesAt val="1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54843528724157E-2"/>
          <c:y val="6.1403487566139121E-2"/>
          <c:w val="0.92230576159362876"/>
          <c:h val="0.85000764953458707"/>
        </c:manualLayout>
      </c:layout>
      <c:scatterChart>
        <c:scatterStyle val="lineMarker"/>
        <c:varyColors val="0"/>
        <c:ser>
          <c:idx val="0"/>
          <c:order val="0"/>
          <c:tx>
            <c:v>G MATERIA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70535532867245276"/>
                  <c:y val="0.5763084583072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'TWO SETS 31+10 PT'!$F$52:$F$82</c:f>
              <c:numCache>
                <c:formatCode>General</c:formatCode>
                <c:ptCount val="31"/>
                <c:pt idx="0">
                  <c:v>10.58</c:v>
                </c:pt>
                <c:pt idx="1">
                  <c:v>10.49</c:v>
                </c:pt>
                <c:pt idx="2">
                  <c:v>10.83</c:v>
                </c:pt>
                <c:pt idx="3">
                  <c:v>11.2</c:v>
                </c:pt>
                <c:pt idx="4">
                  <c:v>10.96</c:v>
                </c:pt>
                <c:pt idx="5">
                  <c:v>11.19</c:v>
                </c:pt>
                <c:pt idx="6">
                  <c:v>11.16</c:v>
                </c:pt>
                <c:pt idx="7">
                  <c:v>10.93</c:v>
                </c:pt>
                <c:pt idx="8">
                  <c:v>10.9</c:v>
                </c:pt>
                <c:pt idx="9">
                  <c:v>11.04</c:v>
                </c:pt>
                <c:pt idx="10">
                  <c:v>11.28</c:v>
                </c:pt>
                <c:pt idx="11">
                  <c:v>11.03</c:v>
                </c:pt>
                <c:pt idx="12">
                  <c:v>11.11</c:v>
                </c:pt>
                <c:pt idx="13">
                  <c:v>11.3</c:v>
                </c:pt>
                <c:pt idx="14">
                  <c:v>11.21</c:v>
                </c:pt>
                <c:pt idx="15">
                  <c:v>11.47</c:v>
                </c:pt>
                <c:pt idx="16">
                  <c:v>11.77</c:v>
                </c:pt>
                <c:pt idx="17">
                  <c:v>11.43</c:v>
                </c:pt>
                <c:pt idx="18">
                  <c:v>11.33</c:v>
                </c:pt>
                <c:pt idx="19">
                  <c:v>11.49</c:v>
                </c:pt>
                <c:pt idx="20">
                  <c:v>11.48</c:v>
                </c:pt>
                <c:pt idx="21">
                  <c:v>11.78</c:v>
                </c:pt>
                <c:pt idx="22">
                  <c:v>11.61</c:v>
                </c:pt>
                <c:pt idx="23">
                  <c:v>11.77</c:v>
                </c:pt>
                <c:pt idx="24">
                  <c:v>11.61</c:v>
                </c:pt>
                <c:pt idx="25">
                  <c:v>11.59</c:v>
                </c:pt>
                <c:pt idx="26">
                  <c:v>11.67</c:v>
                </c:pt>
                <c:pt idx="27">
                  <c:v>12.13</c:v>
                </c:pt>
                <c:pt idx="28">
                  <c:v>11.8</c:v>
                </c:pt>
                <c:pt idx="29">
                  <c:v>12.18</c:v>
                </c:pt>
                <c:pt idx="30">
                  <c:v>12.28</c:v>
                </c:pt>
              </c:numCache>
            </c:numRef>
          </c:xVal>
          <c:yVal>
            <c:numRef>
              <c:f>'TWO SETS 31+10 PT'!$C$52:$C$82</c:f>
              <c:numCache>
                <c:formatCode>General</c:formatCode>
                <c:ptCount val="31"/>
                <c:pt idx="0">
                  <c:v>7.57</c:v>
                </c:pt>
                <c:pt idx="1">
                  <c:v>7.7</c:v>
                </c:pt>
                <c:pt idx="2">
                  <c:v>7.75</c:v>
                </c:pt>
                <c:pt idx="3">
                  <c:v>7.94</c:v>
                </c:pt>
                <c:pt idx="4">
                  <c:v>8.0299999999999994</c:v>
                </c:pt>
                <c:pt idx="5">
                  <c:v>8.0299999999999994</c:v>
                </c:pt>
                <c:pt idx="6">
                  <c:v>8.08</c:v>
                </c:pt>
                <c:pt idx="7">
                  <c:v>8.09</c:v>
                </c:pt>
                <c:pt idx="8">
                  <c:v>8.19</c:v>
                </c:pt>
                <c:pt idx="9">
                  <c:v>8.1999999999999993</c:v>
                </c:pt>
                <c:pt idx="10">
                  <c:v>8.2200000000000006</c:v>
                </c:pt>
                <c:pt idx="11">
                  <c:v>8.26</c:v>
                </c:pt>
                <c:pt idx="12">
                  <c:v>8.27</c:v>
                </c:pt>
                <c:pt idx="13">
                  <c:v>8.42</c:v>
                </c:pt>
                <c:pt idx="14">
                  <c:v>8.4499999999999993</c:v>
                </c:pt>
                <c:pt idx="15">
                  <c:v>8.4700000000000006</c:v>
                </c:pt>
                <c:pt idx="16">
                  <c:v>8.49</c:v>
                </c:pt>
                <c:pt idx="17">
                  <c:v>8.5500000000000007</c:v>
                </c:pt>
                <c:pt idx="18">
                  <c:v>8.58</c:v>
                </c:pt>
                <c:pt idx="19">
                  <c:v>8.6</c:v>
                </c:pt>
                <c:pt idx="20">
                  <c:v>8.6199999999999992</c:v>
                </c:pt>
                <c:pt idx="21">
                  <c:v>8.7200000000000006</c:v>
                </c:pt>
                <c:pt idx="22">
                  <c:v>8.77</c:v>
                </c:pt>
                <c:pt idx="23">
                  <c:v>8.7899999999999991</c:v>
                </c:pt>
                <c:pt idx="24">
                  <c:v>8.8000000000000007</c:v>
                </c:pt>
                <c:pt idx="25">
                  <c:v>8.85</c:v>
                </c:pt>
                <c:pt idx="26">
                  <c:v>8.9</c:v>
                </c:pt>
                <c:pt idx="27">
                  <c:v>8.93</c:v>
                </c:pt>
                <c:pt idx="28">
                  <c:v>9.1</c:v>
                </c:pt>
                <c:pt idx="29">
                  <c:v>9.3800000000000008</c:v>
                </c:pt>
                <c:pt idx="30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A-4D83-AFCF-7DF66393473C}"/>
            </c:ext>
          </c:extLst>
        </c:ser>
        <c:ser>
          <c:idx val="1"/>
          <c:order val="1"/>
          <c:tx>
            <c:v>G ANTIMATERIA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072670728379445"/>
                  <c:y val="0.17021390607699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'TWO SETS 31+10 PT'!$F$11:$F$20</c:f>
              <c:numCache>
                <c:formatCode>General</c:formatCode>
                <c:ptCount val="10"/>
                <c:pt idx="0">
                  <c:v>11.02</c:v>
                </c:pt>
                <c:pt idx="1">
                  <c:v>11</c:v>
                </c:pt>
                <c:pt idx="2">
                  <c:v>11.22</c:v>
                </c:pt>
                <c:pt idx="3">
                  <c:v>11.17</c:v>
                </c:pt>
                <c:pt idx="4">
                  <c:v>11.31</c:v>
                </c:pt>
                <c:pt idx="5">
                  <c:v>11.35</c:v>
                </c:pt>
                <c:pt idx="6">
                  <c:v>11.49</c:v>
                </c:pt>
                <c:pt idx="7">
                  <c:v>11.34</c:v>
                </c:pt>
                <c:pt idx="8">
                  <c:v>11.8</c:v>
                </c:pt>
                <c:pt idx="9">
                  <c:v>11.52</c:v>
                </c:pt>
              </c:numCache>
            </c:numRef>
          </c:xVal>
          <c:yVal>
            <c:numRef>
              <c:f>'TWO SETS 31+10 PT'!$C$11:$C$20</c:f>
              <c:numCache>
                <c:formatCode>General</c:formatCode>
                <c:ptCount val="10"/>
                <c:pt idx="0">
                  <c:v>8.4700000000000006</c:v>
                </c:pt>
                <c:pt idx="1">
                  <c:v>8.66</c:v>
                </c:pt>
                <c:pt idx="2">
                  <c:v>8.7200000000000006</c:v>
                </c:pt>
                <c:pt idx="3">
                  <c:v>8.73</c:v>
                </c:pt>
                <c:pt idx="4">
                  <c:v>8.73</c:v>
                </c:pt>
                <c:pt idx="5">
                  <c:v>8.7799999999999994</c:v>
                </c:pt>
                <c:pt idx="6">
                  <c:v>8.98</c:v>
                </c:pt>
                <c:pt idx="7">
                  <c:v>9.06</c:v>
                </c:pt>
                <c:pt idx="8">
                  <c:v>9.24</c:v>
                </c:pt>
                <c:pt idx="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A-4D83-AFCF-7DF66393473C}"/>
            </c:ext>
          </c:extLst>
        </c:ser>
        <c:ser>
          <c:idx val="2"/>
          <c:order val="2"/>
          <c:tx>
            <c:v>GM TEORICO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041013200519692E-2"/>
                  <c:y val="1.335256191016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'TWO SETS 31+10 PT'!$L$52:$L$82</c:f>
              <c:numCache>
                <c:formatCode>0.00</c:formatCode>
                <c:ptCount val="31"/>
                <c:pt idx="0">
                  <c:v>10.532842681201242</c:v>
                </c:pt>
                <c:pt idx="1">
                  <c:v>10.662842681201242</c:v>
                </c:pt>
                <c:pt idx="2">
                  <c:v>10.712842681201241</c:v>
                </c:pt>
                <c:pt idx="3">
                  <c:v>10.902842681201243</c:v>
                </c:pt>
                <c:pt idx="4">
                  <c:v>10.992842681201243</c:v>
                </c:pt>
                <c:pt idx="5">
                  <c:v>10.992842681201243</c:v>
                </c:pt>
                <c:pt idx="6">
                  <c:v>11.042842681201243</c:v>
                </c:pt>
                <c:pt idx="7">
                  <c:v>11.052842681201241</c:v>
                </c:pt>
                <c:pt idx="8">
                  <c:v>11.152842681201243</c:v>
                </c:pt>
                <c:pt idx="9">
                  <c:v>11.162842681201241</c:v>
                </c:pt>
                <c:pt idx="10">
                  <c:v>11.182842681201244</c:v>
                </c:pt>
                <c:pt idx="11">
                  <c:v>11.222842681201243</c:v>
                </c:pt>
                <c:pt idx="12">
                  <c:v>11.232842681201241</c:v>
                </c:pt>
                <c:pt idx="13">
                  <c:v>11.382842681201243</c:v>
                </c:pt>
                <c:pt idx="14">
                  <c:v>11.412842681201241</c:v>
                </c:pt>
                <c:pt idx="15">
                  <c:v>11.432842681201244</c:v>
                </c:pt>
                <c:pt idx="16">
                  <c:v>11.452842681201243</c:v>
                </c:pt>
                <c:pt idx="17">
                  <c:v>11.512842681201242</c:v>
                </c:pt>
                <c:pt idx="18">
                  <c:v>11.542842681201243</c:v>
                </c:pt>
                <c:pt idx="19">
                  <c:v>11.562842681201243</c:v>
                </c:pt>
                <c:pt idx="20">
                  <c:v>11.582842681201242</c:v>
                </c:pt>
                <c:pt idx="21">
                  <c:v>11.682842681201244</c:v>
                </c:pt>
                <c:pt idx="22">
                  <c:v>11.732842681201241</c:v>
                </c:pt>
                <c:pt idx="23">
                  <c:v>11.752842681201241</c:v>
                </c:pt>
                <c:pt idx="24">
                  <c:v>11.762842681201242</c:v>
                </c:pt>
                <c:pt idx="25">
                  <c:v>11.812842681201243</c:v>
                </c:pt>
                <c:pt idx="26">
                  <c:v>11.862842681201244</c:v>
                </c:pt>
                <c:pt idx="27">
                  <c:v>11.892842681201241</c:v>
                </c:pt>
                <c:pt idx="28">
                  <c:v>12.062842681201243</c:v>
                </c:pt>
                <c:pt idx="29">
                  <c:v>12.342842681201244</c:v>
                </c:pt>
                <c:pt idx="30">
                  <c:v>12.522842681201244</c:v>
                </c:pt>
              </c:numCache>
            </c:numRef>
          </c:xVal>
          <c:yVal>
            <c:numRef>
              <c:f>'TWO SETS 31+10 PT'!$C$52:$C$82</c:f>
              <c:numCache>
                <c:formatCode>General</c:formatCode>
                <c:ptCount val="31"/>
                <c:pt idx="0">
                  <c:v>7.57</c:v>
                </c:pt>
                <c:pt idx="1">
                  <c:v>7.7</c:v>
                </c:pt>
                <c:pt idx="2">
                  <c:v>7.75</c:v>
                </c:pt>
                <c:pt idx="3">
                  <c:v>7.94</c:v>
                </c:pt>
                <c:pt idx="4">
                  <c:v>8.0299999999999994</c:v>
                </c:pt>
                <c:pt idx="5">
                  <c:v>8.0299999999999994</c:v>
                </c:pt>
                <c:pt idx="6">
                  <c:v>8.08</c:v>
                </c:pt>
                <c:pt idx="7">
                  <c:v>8.09</c:v>
                </c:pt>
                <c:pt idx="8">
                  <c:v>8.19</c:v>
                </c:pt>
                <c:pt idx="9">
                  <c:v>8.1999999999999993</c:v>
                </c:pt>
                <c:pt idx="10">
                  <c:v>8.2200000000000006</c:v>
                </c:pt>
                <c:pt idx="11">
                  <c:v>8.26</c:v>
                </c:pt>
                <c:pt idx="12">
                  <c:v>8.27</c:v>
                </c:pt>
                <c:pt idx="13">
                  <c:v>8.42</c:v>
                </c:pt>
                <c:pt idx="14">
                  <c:v>8.4499999999999993</c:v>
                </c:pt>
                <c:pt idx="15">
                  <c:v>8.4700000000000006</c:v>
                </c:pt>
                <c:pt idx="16">
                  <c:v>8.49</c:v>
                </c:pt>
                <c:pt idx="17">
                  <c:v>8.5500000000000007</c:v>
                </c:pt>
                <c:pt idx="18">
                  <c:v>8.58</c:v>
                </c:pt>
                <c:pt idx="19">
                  <c:v>8.6</c:v>
                </c:pt>
                <c:pt idx="20">
                  <c:v>8.6199999999999992</c:v>
                </c:pt>
                <c:pt idx="21">
                  <c:v>8.7200000000000006</c:v>
                </c:pt>
                <c:pt idx="22">
                  <c:v>8.77</c:v>
                </c:pt>
                <c:pt idx="23">
                  <c:v>8.7899999999999991</c:v>
                </c:pt>
                <c:pt idx="24">
                  <c:v>8.8000000000000007</c:v>
                </c:pt>
                <c:pt idx="25">
                  <c:v>8.85</c:v>
                </c:pt>
                <c:pt idx="26">
                  <c:v>8.9</c:v>
                </c:pt>
                <c:pt idx="27">
                  <c:v>8.93</c:v>
                </c:pt>
                <c:pt idx="28">
                  <c:v>9.1</c:v>
                </c:pt>
                <c:pt idx="29">
                  <c:v>9.3800000000000008</c:v>
                </c:pt>
                <c:pt idx="30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0A-4D83-AFCF-7DF66393473C}"/>
            </c:ext>
          </c:extLst>
        </c:ser>
        <c:ser>
          <c:idx val="3"/>
          <c:order val="3"/>
          <c:tx>
            <c:v>G ANTIM TEORICO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9747677873707697E-2"/>
                  <c:y val="-2.637508512298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'TWO SETS 31+10 PT'!$L$11:$L$20</c:f>
              <c:numCache>
                <c:formatCode>0.00</c:formatCode>
                <c:ptCount val="10"/>
                <c:pt idx="0">
                  <c:v>10.980545010206612</c:v>
                </c:pt>
                <c:pt idx="1">
                  <c:v>11.170545010206613</c:v>
                </c:pt>
                <c:pt idx="2">
                  <c:v>11.230545010206612</c:v>
                </c:pt>
                <c:pt idx="3">
                  <c:v>11.240545010206613</c:v>
                </c:pt>
                <c:pt idx="4">
                  <c:v>11.240545010206613</c:v>
                </c:pt>
                <c:pt idx="5">
                  <c:v>11.29054501020661</c:v>
                </c:pt>
                <c:pt idx="6">
                  <c:v>11.490545010206613</c:v>
                </c:pt>
                <c:pt idx="7">
                  <c:v>11.570545010206612</c:v>
                </c:pt>
                <c:pt idx="8">
                  <c:v>11.750545010206611</c:v>
                </c:pt>
                <c:pt idx="9">
                  <c:v>11.910545010206611</c:v>
                </c:pt>
              </c:numCache>
            </c:numRef>
          </c:xVal>
          <c:yVal>
            <c:numRef>
              <c:f>'TWO SETS 31+10 PT'!$C$11:$C$20</c:f>
              <c:numCache>
                <c:formatCode>General</c:formatCode>
                <c:ptCount val="10"/>
                <c:pt idx="0">
                  <c:v>8.4700000000000006</c:v>
                </c:pt>
                <c:pt idx="1">
                  <c:v>8.66</c:v>
                </c:pt>
                <c:pt idx="2">
                  <c:v>8.7200000000000006</c:v>
                </c:pt>
                <c:pt idx="3">
                  <c:v>8.73</c:v>
                </c:pt>
                <c:pt idx="4">
                  <c:v>8.73</c:v>
                </c:pt>
                <c:pt idx="5">
                  <c:v>8.7799999999999994</c:v>
                </c:pt>
                <c:pt idx="6">
                  <c:v>8.98</c:v>
                </c:pt>
                <c:pt idx="7">
                  <c:v>9.06</c:v>
                </c:pt>
                <c:pt idx="8">
                  <c:v>9.24</c:v>
                </c:pt>
                <c:pt idx="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0A-4D83-AFCF-7DF66393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58208"/>
        <c:axId val="977367808"/>
      </c:scatterChart>
      <c:valAx>
        <c:axId val="977358208"/>
        <c:scaling>
          <c:orientation val="minMax"/>
          <c:max val="12.4"/>
          <c:min val="1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7367808"/>
        <c:crosses val="autoZero"/>
        <c:crossBetween val="midCat"/>
      </c:valAx>
      <c:valAx>
        <c:axId val="977367808"/>
        <c:scaling>
          <c:orientation val="minMax"/>
          <c:max val="9.6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73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00961225809512"/>
          <c:y val="0.53017834471182002"/>
          <c:w val="0.22603234436949476"/>
          <c:h val="0.348004493884845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31</a:t>
            </a:r>
            <a:r>
              <a:rPr lang="pt-BR" baseline="0"/>
              <a:t> GALAXIAS DE MATERIA E 10 DE ANTIMATERIA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954058204611141E-2"/>
          <c:y val="1.5148793927539012E-2"/>
          <c:w val="0.92480040563111432"/>
          <c:h val="0.9326911863359203"/>
        </c:manualLayout>
      </c:layout>
      <c:lineChart>
        <c:grouping val="standard"/>
        <c:varyColors val="0"/>
        <c:ser>
          <c:idx val="2"/>
          <c:order val="0"/>
          <c:tx>
            <c:v>TEORICO GMAT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'TWO SETS 31+10 PT'!$Q$52:$Q$82</c:f>
              <c:numCache>
                <c:formatCode>0.00</c:formatCode>
                <c:ptCount val="31"/>
                <c:pt idx="0">
                  <c:v>2.9628426812012423</c:v>
                </c:pt>
                <c:pt idx="1">
                  <c:v>2.9628426812012423</c:v>
                </c:pt>
                <c:pt idx="2">
                  <c:v>2.9628426812012423</c:v>
                </c:pt>
                <c:pt idx="3">
                  <c:v>2.9628426812012423</c:v>
                </c:pt>
                <c:pt idx="4">
                  <c:v>2.9628426812012423</c:v>
                </c:pt>
                <c:pt idx="5">
                  <c:v>2.9628426812012423</c:v>
                </c:pt>
                <c:pt idx="6">
                  <c:v>2.9628426812012423</c:v>
                </c:pt>
                <c:pt idx="7">
                  <c:v>2.9628426812012423</c:v>
                </c:pt>
                <c:pt idx="8">
                  <c:v>2.9628426812012423</c:v>
                </c:pt>
                <c:pt idx="9">
                  <c:v>2.9628426812012423</c:v>
                </c:pt>
                <c:pt idx="10">
                  <c:v>2.9628426812012423</c:v>
                </c:pt>
                <c:pt idx="11">
                  <c:v>2.9628426812012423</c:v>
                </c:pt>
                <c:pt idx="12">
                  <c:v>2.9628426812012423</c:v>
                </c:pt>
                <c:pt idx="13">
                  <c:v>2.9628426812012423</c:v>
                </c:pt>
                <c:pt idx="14">
                  <c:v>2.9628426812012423</c:v>
                </c:pt>
                <c:pt idx="15">
                  <c:v>2.9628426812012423</c:v>
                </c:pt>
                <c:pt idx="16">
                  <c:v>2.9628426812012423</c:v>
                </c:pt>
                <c:pt idx="17">
                  <c:v>2.9628426812012423</c:v>
                </c:pt>
                <c:pt idx="18">
                  <c:v>2.9628426812012423</c:v>
                </c:pt>
                <c:pt idx="19">
                  <c:v>2.9628426812012423</c:v>
                </c:pt>
                <c:pt idx="20">
                  <c:v>2.9628426812012423</c:v>
                </c:pt>
                <c:pt idx="21">
                  <c:v>2.9628426812012423</c:v>
                </c:pt>
                <c:pt idx="22">
                  <c:v>2.9628426812012423</c:v>
                </c:pt>
                <c:pt idx="23">
                  <c:v>2.9628426812012423</c:v>
                </c:pt>
                <c:pt idx="24">
                  <c:v>2.9628426812012423</c:v>
                </c:pt>
                <c:pt idx="25">
                  <c:v>2.9628426812012423</c:v>
                </c:pt>
                <c:pt idx="26">
                  <c:v>2.9628426812012423</c:v>
                </c:pt>
                <c:pt idx="27">
                  <c:v>2.9628426812012423</c:v>
                </c:pt>
                <c:pt idx="28">
                  <c:v>2.9628426812012423</c:v>
                </c:pt>
                <c:pt idx="29">
                  <c:v>2.9628426812012423</c:v>
                </c:pt>
                <c:pt idx="30">
                  <c:v>2.9628426812012423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852-9852-072DD804D0EC}"/>
            </c:ext>
          </c:extLst>
        </c:ser>
        <c:ser>
          <c:idx val="0"/>
          <c:order val="1"/>
          <c:tx>
            <c:v>MEDIDA GMAT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'TWO SETS 31+10 PT'!$I$52:$I$82</c:f>
              <c:numCache>
                <c:formatCode>0.00</c:formatCode>
                <c:ptCount val="31"/>
                <c:pt idx="0">
                  <c:v>3.01</c:v>
                </c:pt>
                <c:pt idx="1">
                  <c:v>2.79</c:v>
                </c:pt>
                <c:pt idx="2">
                  <c:v>3.08</c:v>
                </c:pt>
                <c:pt idx="3">
                  <c:v>3.2599999999999989</c:v>
                </c:pt>
                <c:pt idx="4">
                  <c:v>2.9300000000000015</c:v>
                </c:pt>
                <c:pt idx="5">
                  <c:v>3.16</c:v>
                </c:pt>
                <c:pt idx="6">
                  <c:v>3.08</c:v>
                </c:pt>
                <c:pt idx="7">
                  <c:v>2.84</c:v>
                </c:pt>
                <c:pt idx="8">
                  <c:v>2.7100000000000009</c:v>
                </c:pt>
                <c:pt idx="9">
                  <c:v>2.84</c:v>
                </c:pt>
                <c:pt idx="10">
                  <c:v>3.0599999999999987</c:v>
                </c:pt>
                <c:pt idx="11">
                  <c:v>2.7699999999999996</c:v>
                </c:pt>
                <c:pt idx="12">
                  <c:v>2.84</c:v>
                </c:pt>
                <c:pt idx="13">
                  <c:v>2.8800000000000008</c:v>
                </c:pt>
                <c:pt idx="14">
                  <c:v>2.7600000000000016</c:v>
                </c:pt>
                <c:pt idx="15">
                  <c:v>3</c:v>
                </c:pt>
                <c:pt idx="16">
                  <c:v>3.2799999999999994</c:v>
                </c:pt>
                <c:pt idx="17">
                  <c:v>2.879999999999999</c:v>
                </c:pt>
                <c:pt idx="18">
                  <c:v>2.75</c:v>
                </c:pt>
                <c:pt idx="19">
                  <c:v>2.8900000000000006</c:v>
                </c:pt>
                <c:pt idx="20">
                  <c:v>2.8600000000000012</c:v>
                </c:pt>
                <c:pt idx="21">
                  <c:v>3.0599999999999987</c:v>
                </c:pt>
                <c:pt idx="22">
                  <c:v>2.84</c:v>
                </c:pt>
                <c:pt idx="23">
                  <c:v>2.9800000000000004</c:v>
                </c:pt>
                <c:pt idx="24">
                  <c:v>2.8099999999999987</c:v>
                </c:pt>
                <c:pt idx="25">
                  <c:v>2.74</c:v>
                </c:pt>
                <c:pt idx="26">
                  <c:v>2.7699999999999996</c:v>
                </c:pt>
                <c:pt idx="27">
                  <c:v>3.2000000000000011</c:v>
                </c:pt>
                <c:pt idx="28">
                  <c:v>2.7000000000000011</c:v>
                </c:pt>
                <c:pt idx="29">
                  <c:v>2.7999999999999989</c:v>
                </c:pt>
                <c:pt idx="30">
                  <c:v>2.7199999999999989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5-4852-9852-072DD804D0EC}"/>
            </c:ext>
          </c:extLst>
        </c:ser>
        <c:ser>
          <c:idx val="1"/>
          <c:order val="2"/>
          <c:tx>
            <c:v>TEORICO GANTIMAT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'TWO SETS 31+10 PT'!$Q$11:$Q$20</c:f>
              <c:numCache>
                <c:formatCode>0.00</c:formatCode>
                <c:ptCount val="10"/>
                <c:pt idx="0">
                  <c:v>2.510545010206612</c:v>
                </c:pt>
                <c:pt idx="1">
                  <c:v>2.510545010206612</c:v>
                </c:pt>
                <c:pt idx="2">
                  <c:v>2.510545010206612</c:v>
                </c:pt>
                <c:pt idx="3">
                  <c:v>2.510545010206612</c:v>
                </c:pt>
                <c:pt idx="4">
                  <c:v>2.510545010206612</c:v>
                </c:pt>
                <c:pt idx="5">
                  <c:v>2.510545010206612</c:v>
                </c:pt>
                <c:pt idx="6">
                  <c:v>2.510545010206612</c:v>
                </c:pt>
                <c:pt idx="7">
                  <c:v>2.510545010206612</c:v>
                </c:pt>
                <c:pt idx="8">
                  <c:v>2.510545010206612</c:v>
                </c:pt>
                <c:pt idx="9">
                  <c:v>2.510545010206612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5-4852-9852-072DD804D0EC}"/>
            </c:ext>
          </c:extLst>
        </c:ser>
        <c:ser>
          <c:idx val="3"/>
          <c:order val="3"/>
          <c:tx>
            <c:v>MEDIDA GANTIMAT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'TWO SETS 31+10 PT'!$I$11:$I$20</c:f>
              <c:numCache>
                <c:formatCode>0.00</c:formatCode>
                <c:ptCount val="10"/>
                <c:pt idx="0">
                  <c:v>2.5499999999999989</c:v>
                </c:pt>
                <c:pt idx="1">
                  <c:v>2.34</c:v>
                </c:pt>
                <c:pt idx="2">
                  <c:v>2.5</c:v>
                </c:pt>
                <c:pt idx="3">
                  <c:v>2.4399999999999995</c:v>
                </c:pt>
                <c:pt idx="4">
                  <c:v>2.58</c:v>
                </c:pt>
                <c:pt idx="5">
                  <c:v>2.5700000000000003</c:v>
                </c:pt>
                <c:pt idx="6">
                  <c:v>2.5099999999999998</c:v>
                </c:pt>
                <c:pt idx="7">
                  <c:v>2.2799999999999994</c:v>
                </c:pt>
                <c:pt idx="8">
                  <c:v>2.5600000000000005</c:v>
                </c:pt>
                <c:pt idx="9">
                  <c:v>2.1199999999999992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5-4852-9852-072DD804D0EC}"/>
            </c:ext>
          </c:extLst>
        </c:ser>
        <c:ser>
          <c:idx val="4"/>
          <c:order val="4"/>
          <c:tx>
            <c:v>ALL POINTS</c:v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val>
            <c:numRef>
              <c:f>'Orig.Table1 '!$K$10:$K$109</c:f>
              <c:numCache>
                <c:formatCode>0.000</c:formatCode>
                <c:ptCount val="100"/>
                <c:pt idx="0">
                  <c:v>2.34</c:v>
                </c:pt>
                <c:pt idx="1">
                  <c:v>2.7699999999999996</c:v>
                </c:pt>
                <c:pt idx="2">
                  <c:v>2.84</c:v>
                </c:pt>
                <c:pt idx="3">
                  <c:v>2.9800000000000004</c:v>
                </c:pt>
                <c:pt idx="4">
                  <c:v>2.9399999999999995</c:v>
                </c:pt>
                <c:pt idx="5">
                  <c:v>2.99</c:v>
                </c:pt>
                <c:pt idx="6">
                  <c:v>2.84</c:v>
                </c:pt>
                <c:pt idx="7">
                  <c:v>2.5700000000000003</c:v>
                </c:pt>
                <c:pt idx="8">
                  <c:v>2.4399999999999995</c:v>
                </c:pt>
                <c:pt idx="9">
                  <c:v>3.3499999999999996</c:v>
                </c:pt>
                <c:pt idx="10">
                  <c:v>2.16</c:v>
                </c:pt>
                <c:pt idx="11">
                  <c:v>3.2</c:v>
                </c:pt>
                <c:pt idx="12">
                  <c:v>3.08</c:v>
                </c:pt>
                <c:pt idx="13">
                  <c:v>1.6999999999999993</c:v>
                </c:pt>
                <c:pt idx="14">
                  <c:v>2.09</c:v>
                </c:pt>
                <c:pt idx="15">
                  <c:v>2.8200000000000003</c:v>
                </c:pt>
                <c:pt idx="16">
                  <c:v>2.6899999999999995</c:v>
                </c:pt>
                <c:pt idx="17">
                  <c:v>1.75</c:v>
                </c:pt>
                <c:pt idx="18">
                  <c:v>2.6199999999999992</c:v>
                </c:pt>
                <c:pt idx="19">
                  <c:v>2.8099999999999987</c:v>
                </c:pt>
                <c:pt idx="20">
                  <c:v>2.1799999999999997</c:v>
                </c:pt>
                <c:pt idx="21">
                  <c:v>3.2000000000000011</c:v>
                </c:pt>
                <c:pt idx="22">
                  <c:v>2.7300000000000004</c:v>
                </c:pt>
                <c:pt idx="23">
                  <c:v>2.5499999999999989</c:v>
                </c:pt>
                <c:pt idx="24">
                  <c:v>2.9699999999999998</c:v>
                </c:pt>
                <c:pt idx="25">
                  <c:v>3.01</c:v>
                </c:pt>
                <c:pt idx="26">
                  <c:v>2.6500000000000004</c:v>
                </c:pt>
                <c:pt idx="27">
                  <c:v>2.7800000000000011</c:v>
                </c:pt>
                <c:pt idx="28">
                  <c:v>2.7100000000000009</c:v>
                </c:pt>
                <c:pt idx="29">
                  <c:v>2.3800000000000008</c:v>
                </c:pt>
                <c:pt idx="30">
                  <c:v>2.370000000000001</c:v>
                </c:pt>
                <c:pt idx="31">
                  <c:v>2.84</c:v>
                </c:pt>
                <c:pt idx="32">
                  <c:v>2.34</c:v>
                </c:pt>
                <c:pt idx="33">
                  <c:v>2.7999999999999989</c:v>
                </c:pt>
                <c:pt idx="34">
                  <c:v>2.3900000000000006</c:v>
                </c:pt>
                <c:pt idx="35">
                  <c:v>2</c:v>
                </c:pt>
                <c:pt idx="36">
                  <c:v>2.2100000000000009</c:v>
                </c:pt>
                <c:pt idx="37">
                  <c:v>2.5600000000000005</c:v>
                </c:pt>
                <c:pt idx="38">
                  <c:v>2.66</c:v>
                </c:pt>
                <c:pt idx="39">
                  <c:v>2.5</c:v>
                </c:pt>
                <c:pt idx="40">
                  <c:v>2.8099999999999987</c:v>
                </c:pt>
                <c:pt idx="41">
                  <c:v>2.7199999999999989</c:v>
                </c:pt>
                <c:pt idx="42">
                  <c:v>2.5</c:v>
                </c:pt>
                <c:pt idx="43">
                  <c:v>2.2799999999999994</c:v>
                </c:pt>
                <c:pt idx="44">
                  <c:v>2.1199999999999992</c:v>
                </c:pt>
                <c:pt idx="45">
                  <c:v>3.3600000000000012</c:v>
                </c:pt>
                <c:pt idx="46">
                  <c:v>3.58</c:v>
                </c:pt>
                <c:pt idx="47">
                  <c:v>2.7000000000000011</c:v>
                </c:pt>
                <c:pt idx="48">
                  <c:v>3.0600000000000005</c:v>
                </c:pt>
                <c:pt idx="49">
                  <c:v>3.0199999999999996</c:v>
                </c:pt>
                <c:pt idx="50">
                  <c:v>2.34</c:v>
                </c:pt>
                <c:pt idx="51">
                  <c:v>2.3499999999999996</c:v>
                </c:pt>
                <c:pt idx="52">
                  <c:v>2.58</c:v>
                </c:pt>
                <c:pt idx="53">
                  <c:v>2.6500000000000004</c:v>
                </c:pt>
                <c:pt idx="54">
                  <c:v>2.120000000000001</c:v>
                </c:pt>
                <c:pt idx="55">
                  <c:v>2.879999999999999</c:v>
                </c:pt>
                <c:pt idx="56">
                  <c:v>2.5700000000000003</c:v>
                </c:pt>
                <c:pt idx="57">
                  <c:v>2.8900000000000006</c:v>
                </c:pt>
                <c:pt idx="58">
                  <c:v>2.8600000000000012</c:v>
                </c:pt>
                <c:pt idx="59">
                  <c:v>2.79</c:v>
                </c:pt>
                <c:pt idx="60">
                  <c:v>2.75</c:v>
                </c:pt>
                <c:pt idx="61">
                  <c:v>3.08</c:v>
                </c:pt>
                <c:pt idx="62">
                  <c:v>2.7600000000000016</c:v>
                </c:pt>
                <c:pt idx="63">
                  <c:v>2.8000000000000007</c:v>
                </c:pt>
                <c:pt idx="64">
                  <c:v>2.74</c:v>
                </c:pt>
                <c:pt idx="65">
                  <c:v>2.9300000000000015</c:v>
                </c:pt>
                <c:pt idx="66">
                  <c:v>3</c:v>
                </c:pt>
                <c:pt idx="67">
                  <c:v>2.84</c:v>
                </c:pt>
                <c:pt idx="68">
                  <c:v>3.0599999999999987</c:v>
                </c:pt>
                <c:pt idx="69">
                  <c:v>2.8800000000000008</c:v>
                </c:pt>
                <c:pt idx="70">
                  <c:v>2.8199999999999994</c:v>
                </c:pt>
                <c:pt idx="71">
                  <c:v>3.0499999999999989</c:v>
                </c:pt>
                <c:pt idx="72">
                  <c:v>3.09</c:v>
                </c:pt>
                <c:pt idx="73">
                  <c:v>3.2799999999999994</c:v>
                </c:pt>
                <c:pt idx="74">
                  <c:v>3.3600000000000012</c:v>
                </c:pt>
                <c:pt idx="75">
                  <c:v>1.5400000000000009</c:v>
                </c:pt>
                <c:pt idx="76">
                  <c:v>3.0599999999999987</c:v>
                </c:pt>
                <c:pt idx="77">
                  <c:v>2.99</c:v>
                </c:pt>
                <c:pt idx="78">
                  <c:v>3.6500000000000004</c:v>
                </c:pt>
                <c:pt idx="79">
                  <c:v>3.3199999999999985</c:v>
                </c:pt>
                <c:pt idx="80">
                  <c:v>2.5700000000000003</c:v>
                </c:pt>
                <c:pt idx="81">
                  <c:v>3.08</c:v>
                </c:pt>
                <c:pt idx="82">
                  <c:v>2.7699999999999996</c:v>
                </c:pt>
                <c:pt idx="83">
                  <c:v>3.0600000000000005</c:v>
                </c:pt>
                <c:pt idx="84">
                  <c:v>2.8500000000000014</c:v>
                </c:pt>
                <c:pt idx="85">
                  <c:v>3.51</c:v>
                </c:pt>
                <c:pt idx="86">
                  <c:v>3.8499999999999996</c:v>
                </c:pt>
                <c:pt idx="87">
                  <c:v>3.3100000000000005</c:v>
                </c:pt>
                <c:pt idx="88">
                  <c:v>2.5099999999999998</c:v>
                </c:pt>
                <c:pt idx="89">
                  <c:v>2.7100000000000009</c:v>
                </c:pt>
                <c:pt idx="90">
                  <c:v>3.13</c:v>
                </c:pt>
                <c:pt idx="91">
                  <c:v>3.2099999999999991</c:v>
                </c:pt>
                <c:pt idx="92">
                  <c:v>2.3000000000000007</c:v>
                </c:pt>
                <c:pt idx="93">
                  <c:v>3.4399999999999995</c:v>
                </c:pt>
                <c:pt idx="94">
                  <c:v>3.2599999999999989</c:v>
                </c:pt>
                <c:pt idx="95">
                  <c:v>3.0599999999999996</c:v>
                </c:pt>
                <c:pt idx="96">
                  <c:v>3.3100000000000005</c:v>
                </c:pt>
                <c:pt idx="97">
                  <c:v>3.16</c:v>
                </c:pt>
                <c:pt idx="98">
                  <c:v>2.8800000000000008</c:v>
                </c:pt>
                <c:pt idx="99">
                  <c:v>1.7300000000000004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5-4852-9852-072DD804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36672"/>
        <c:axId val="2108437632"/>
      </c:lineChart>
      <c:catAx>
        <c:axId val="210843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437632"/>
        <c:crosses val="autoZero"/>
        <c:auto val="1"/>
        <c:lblAlgn val="ctr"/>
        <c:lblOffset val="100"/>
        <c:noMultiLvlLbl val="0"/>
      </c:catAx>
      <c:valAx>
        <c:axId val="2108437632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436672"/>
        <c:crosses val="autoZero"/>
        <c:crossBetween val="between"/>
      </c:valAx>
      <c:spPr>
        <a:noFill/>
        <a:ln>
          <a:solidFill>
            <a:srgbClr val="92D050"/>
          </a:solidFill>
        </a:ln>
        <a:effectLst/>
      </c:spPr>
    </c:plotArea>
    <c:legend>
      <c:legendPos val="r"/>
      <c:layout>
        <c:manualLayout>
          <c:xMode val="edge"/>
          <c:yMode val="edge"/>
          <c:x val="0.62876856074165033"/>
          <c:y val="0.59347465562809587"/>
          <c:w val="0.15033390728271415"/>
          <c:h val="0.235242230982462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31</a:t>
            </a:r>
            <a:r>
              <a:rPr lang="pt-BR" baseline="0"/>
              <a:t> GALAXIAS DE MATERIA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954058204611141E-2"/>
          <c:y val="2.0402658001083193E-2"/>
          <c:w val="0.92480040563111432"/>
          <c:h val="0.92633087530725311"/>
        </c:manualLayout>
      </c:layout>
      <c:lineChart>
        <c:grouping val="standard"/>
        <c:varyColors val="0"/>
        <c:ser>
          <c:idx val="2"/>
          <c:order val="0"/>
          <c:tx>
            <c:v>TEORICO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'TWO SETS 31+10 PT'!$Q$52:$Q$82</c:f>
              <c:numCache>
                <c:formatCode>0.00</c:formatCode>
                <c:ptCount val="31"/>
                <c:pt idx="0">
                  <c:v>2.9628426812012423</c:v>
                </c:pt>
                <c:pt idx="1">
                  <c:v>2.9628426812012423</c:v>
                </c:pt>
                <c:pt idx="2">
                  <c:v>2.9628426812012423</c:v>
                </c:pt>
                <c:pt idx="3">
                  <c:v>2.9628426812012423</c:v>
                </c:pt>
                <c:pt idx="4">
                  <c:v>2.9628426812012423</c:v>
                </c:pt>
                <c:pt idx="5">
                  <c:v>2.9628426812012423</c:v>
                </c:pt>
                <c:pt idx="6">
                  <c:v>2.9628426812012423</c:v>
                </c:pt>
                <c:pt idx="7">
                  <c:v>2.9628426812012423</c:v>
                </c:pt>
                <c:pt idx="8">
                  <c:v>2.9628426812012423</c:v>
                </c:pt>
                <c:pt idx="9">
                  <c:v>2.9628426812012423</c:v>
                </c:pt>
                <c:pt idx="10">
                  <c:v>2.9628426812012423</c:v>
                </c:pt>
                <c:pt idx="11">
                  <c:v>2.9628426812012423</c:v>
                </c:pt>
                <c:pt idx="12">
                  <c:v>2.9628426812012423</c:v>
                </c:pt>
                <c:pt idx="13">
                  <c:v>2.9628426812012423</c:v>
                </c:pt>
                <c:pt idx="14">
                  <c:v>2.9628426812012423</c:v>
                </c:pt>
                <c:pt idx="15">
                  <c:v>2.9628426812012423</c:v>
                </c:pt>
                <c:pt idx="16">
                  <c:v>2.9628426812012423</c:v>
                </c:pt>
                <c:pt idx="17">
                  <c:v>2.9628426812012423</c:v>
                </c:pt>
                <c:pt idx="18">
                  <c:v>2.9628426812012423</c:v>
                </c:pt>
                <c:pt idx="19">
                  <c:v>2.9628426812012423</c:v>
                </c:pt>
                <c:pt idx="20">
                  <c:v>2.9628426812012423</c:v>
                </c:pt>
                <c:pt idx="21">
                  <c:v>2.9628426812012423</c:v>
                </c:pt>
                <c:pt idx="22">
                  <c:v>2.9628426812012423</c:v>
                </c:pt>
                <c:pt idx="23">
                  <c:v>2.9628426812012423</c:v>
                </c:pt>
                <c:pt idx="24">
                  <c:v>2.9628426812012423</c:v>
                </c:pt>
                <c:pt idx="25">
                  <c:v>2.9628426812012423</c:v>
                </c:pt>
                <c:pt idx="26">
                  <c:v>2.9628426812012423</c:v>
                </c:pt>
                <c:pt idx="27">
                  <c:v>2.9628426812012423</c:v>
                </c:pt>
                <c:pt idx="28">
                  <c:v>2.9628426812012423</c:v>
                </c:pt>
                <c:pt idx="29">
                  <c:v>2.9628426812012423</c:v>
                </c:pt>
                <c:pt idx="30">
                  <c:v>2.9628426812012423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F-4B73-972E-74B4165E1277}"/>
            </c:ext>
          </c:extLst>
        </c:ser>
        <c:ser>
          <c:idx val="0"/>
          <c:order val="1"/>
          <c:tx>
            <c:v>MEDIDA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'TWO SETS 31+10 PT'!$I$52:$I$82</c:f>
              <c:numCache>
                <c:formatCode>0.00</c:formatCode>
                <c:ptCount val="31"/>
                <c:pt idx="0">
                  <c:v>3.01</c:v>
                </c:pt>
                <c:pt idx="1">
                  <c:v>2.79</c:v>
                </c:pt>
                <c:pt idx="2">
                  <c:v>3.08</c:v>
                </c:pt>
                <c:pt idx="3">
                  <c:v>3.2599999999999989</c:v>
                </c:pt>
                <c:pt idx="4">
                  <c:v>2.9300000000000015</c:v>
                </c:pt>
                <c:pt idx="5">
                  <c:v>3.16</c:v>
                </c:pt>
                <c:pt idx="6">
                  <c:v>3.08</c:v>
                </c:pt>
                <c:pt idx="7">
                  <c:v>2.84</c:v>
                </c:pt>
                <c:pt idx="8">
                  <c:v>2.7100000000000009</c:v>
                </c:pt>
                <c:pt idx="9">
                  <c:v>2.84</c:v>
                </c:pt>
                <c:pt idx="10">
                  <c:v>3.0599999999999987</c:v>
                </c:pt>
                <c:pt idx="11">
                  <c:v>2.7699999999999996</c:v>
                </c:pt>
                <c:pt idx="12">
                  <c:v>2.84</c:v>
                </c:pt>
                <c:pt idx="13">
                  <c:v>2.8800000000000008</c:v>
                </c:pt>
                <c:pt idx="14">
                  <c:v>2.7600000000000016</c:v>
                </c:pt>
                <c:pt idx="15">
                  <c:v>3</c:v>
                </c:pt>
                <c:pt idx="16">
                  <c:v>3.2799999999999994</c:v>
                </c:pt>
                <c:pt idx="17">
                  <c:v>2.879999999999999</c:v>
                </c:pt>
                <c:pt idx="18">
                  <c:v>2.75</c:v>
                </c:pt>
                <c:pt idx="19">
                  <c:v>2.8900000000000006</c:v>
                </c:pt>
                <c:pt idx="20">
                  <c:v>2.8600000000000012</c:v>
                </c:pt>
                <c:pt idx="21">
                  <c:v>3.0599999999999987</c:v>
                </c:pt>
                <c:pt idx="22">
                  <c:v>2.84</c:v>
                </c:pt>
                <c:pt idx="23">
                  <c:v>2.9800000000000004</c:v>
                </c:pt>
                <c:pt idx="24">
                  <c:v>2.8099999999999987</c:v>
                </c:pt>
                <c:pt idx="25">
                  <c:v>2.74</c:v>
                </c:pt>
                <c:pt idx="26">
                  <c:v>2.7699999999999996</c:v>
                </c:pt>
                <c:pt idx="27">
                  <c:v>3.2000000000000011</c:v>
                </c:pt>
                <c:pt idx="28">
                  <c:v>2.7000000000000011</c:v>
                </c:pt>
                <c:pt idx="29">
                  <c:v>2.7999999999999989</c:v>
                </c:pt>
                <c:pt idx="30">
                  <c:v>2.7199999999999989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F-4B73-972E-74B4165E1277}"/>
            </c:ext>
          </c:extLst>
        </c:ser>
        <c:ser>
          <c:idx val="4"/>
          <c:order val="2"/>
          <c:tx>
            <c:v>LIN SUP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'TWO SETS 31+10 PT'!$O$52:$O$82</c:f>
              <c:numCache>
                <c:formatCode>0.00</c:formatCode>
                <c:ptCount val="31"/>
                <c:pt idx="0">
                  <c:v>3.2681138830084189</c:v>
                </c:pt>
                <c:pt idx="1">
                  <c:v>3.0702775637731996</c:v>
                </c:pt>
                <c:pt idx="2">
                  <c:v>3.2918033988749897</c:v>
                </c:pt>
                <c:pt idx="3">
                  <c:v>3.5402775637731985</c:v>
                </c:pt>
                <c:pt idx="4">
                  <c:v>3.2102775637732011</c:v>
                </c:pt>
                <c:pt idx="5">
                  <c:v>3.3718033988749898</c:v>
                </c:pt>
                <c:pt idx="6">
                  <c:v>3.3214213562373098</c:v>
                </c:pt>
                <c:pt idx="7">
                  <c:v>3.0981138830084189</c:v>
                </c:pt>
                <c:pt idx="8">
                  <c:v>2.9902775637732004</c:v>
                </c:pt>
                <c:pt idx="9">
                  <c:v>3.1202775637731994</c:v>
                </c:pt>
                <c:pt idx="10">
                  <c:v>3.3181138830084178</c:v>
                </c:pt>
                <c:pt idx="11">
                  <c:v>3.0821320343559639</c:v>
                </c:pt>
                <c:pt idx="12">
                  <c:v>3.1202775637731994</c:v>
                </c:pt>
                <c:pt idx="13">
                  <c:v>3.0918033988749904</c:v>
                </c:pt>
                <c:pt idx="14">
                  <c:v>3.0402775637732011</c:v>
                </c:pt>
                <c:pt idx="15">
                  <c:v>3.2118033988749897</c:v>
                </c:pt>
                <c:pt idx="16">
                  <c:v>3.5602775637731989</c:v>
                </c:pt>
                <c:pt idx="17">
                  <c:v>3.1602775637731986</c:v>
                </c:pt>
                <c:pt idx="18">
                  <c:v>3.0302775637731996</c:v>
                </c:pt>
                <c:pt idx="19">
                  <c:v>3.1314213562373103</c:v>
                </c:pt>
                <c:pt idx="20">
                  <c:v>3.1181138830084203</c:v>
                </c:pt>
                <c:pt idx="21">
                  <c:v>3.3181138830084178</c:v>
                </c:pt>
                <c:pt idx="22">
                  <c:v>3.1202775637731994</c:v>
                </c:pt>
                <c:pt idx="23">
                  <c:v>3.2381138830084195</c:v>
                </c:pt>
                <c:pt idx="24">
                  <c:v>3.0218033988749884</c:v>
                </c:pt>
                <c:pt idx="25">
                  <c:v>3.0521320343559646</c:v>
                </c:pt>
                <c:pt idx="26">
                  <c:v>2.9407106781186543</c:v>
                </c:pt>
                <c:pt idx="27">
                  <c:v>3.4802775637732006</c:v>
                </c:pt>
                <c:pt idx="28">
                  <c:v>2.9118033988749907</c:v>
                </c:pt>
                <c:pt idx="29">
                  <c:v>3.0118033988749886</c:v>
                </c:pt>
                <c:pt idx="30">
                  <c:v>2.978113883008418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F-4B73-972E-74B4165E1277}"/>
            </c:ext>
          </c:extLst>
        </c:ser>
        <c:ser>
          <c:idx val="5"/>
          <c:order val="3"/>
          <c:tx>
            <c:v>LIM INF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'TWO SETS 31+10 PT'!$P$52:$P$82</c:f>
              <c:numCache>
                <c:formatCode>0.00</c:formatCode>
                <c:ptCount val="31"/>
                <c:pt idx="0">
                  <c:v>2.7518861169915807</c:v>
                </c:pt>
                <c:pt idx="1">
                  <c:v>2.5097224362268005</c:v>
                </c:pt>
                <c:pt idx="2">
                  <c:v>2.8681966011250104</c:v>
                </c:pt>
                <c:pt idx="3">
                  <c:v>2.9797224362267993</c:v>
                </c:pt>
                <c:pt idx="4">
                  <c:v>2.6497224362268019</c:v>
                </c:pt>
                <c:pt idx="5">
                  <c:v>2.9481966011250105</c:v>
                </c:pt>
                <c:pt idx="6">
                  <c:v>2.8385786437626903</c:v>
                </c:pt>
                <c:pt idx="7">
                  <c:v>2.5818861169915808</c:v>
                </c:pt>
                <c:pt idx="8">
                  <c:v>2.4297224362268013</c:v>
                </c:pt>
                <c:pt idx="9">
                  <c:v>2.5597224362268003</c:v>
                </c:pt>
                <c:pt idx="10">
                  <c:v>2.8018861169915796</c:v>
                </c:pt>
                <c:pt idx="11">
                  <c:v>2.4578679656440352</c:v>
                </c:pt>
                <c:pt idx="12">
                  <c:v>2.5597224362268003</c:v>
                </c:pt>
                <c:pt idx="13">
                  <c:v>2.6681966011250111</c:v>
                </c:pt>
                <c:pt idx="14">
                  <c:v>2.479722436226802</c:v>
                </c:pt>
                <c:pt idx="15">
                  <c:v>2.7881966011250103</c:v>
                </c:pt>
                <c:pt idx="16">
                  <c:v>2.9997224362267998</c:v>
                </c:pt>
                <c:pt idx="17">
                  <c:v>2.5997224362267994</c:v>
                </c:pt>
                <c:pt idx="18">
                  <c:v>2.4697224362268004</c:v>
                </c:pt>
                <c:pt idx="19">
                  <c:v>2.6485786437626908</c:v>
                </c:pt>
                <c:pt idx="20">
                  <c:v>2.6018861169915821</c:v>
                </c:pt>
                <c:pt idx="21">
                  <c:v>2.8018861169915796</c:v>
                </c:pt>
                <c:pt idx="22">
                  <c:v>2.5597224362268003</c:v>
                </c:pt>
                <c:pt idx="23">
                  <c:v>2.7218861169915813</c:v>
                </c:pt>
                <c:pt idx="24">
                  <c:v>2.5981966011250091</c:v>
                </c:pt>
                <c:pt idx="25">
                  <c:v>2.4278679656440358</c:v>
                </c:pt>
                <c:pt idx="26">
                  <c:v>2.5992893218813449</c:v>
                </c:pt>
                <c:pt idx="27">
                  <c:v>2.9197224362268015</c:v>
                </c:pt>
                <c:pt idx="28">
                  <c:v>2.4881966011250114</c:v>
                </c:pt>
                <c:pt idx="29">
                  <c:v>2.5881966011250093</c:v>
                </c:pt>
                <c:pt idx="30">
                  <c:v>2.4618861169915798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F-4B73-972E-74B4165E1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36672"/>
        <c:axId val="2108437632"/>
      </c:lineChart>
      <c:catAx>
        <c:axId val="210843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437632"/>
        <c:crosses val="autoZero"/>
        <c:auto val="1"/>
        <c:lblAlgn val="ctr"/>
        <c:lblOffset val="100"/>
        <c:noMultiLvlLbl val="0"/>
      </c:catAx>
      <c:valAx>
        <c:axId val="2108437632"/>
        <c:scaling>
          <c:orientation val="minMax"/>
          <c:max val="3.9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436672"/>
        <c:crosses val="autoZero"/>
        <c:crossBetween val="between"/>
      </c:valAx>
      <c:spPr>
        <a:noFill/>
        <a:ln>
          <a:solidFill>
            <a:srgbClr val="92D050"/>
          </a:solidFill>
        </a:ln>
        <a:effectLst/>
      </c:spPr>
    </c:plotArea>
    <c:legend>
      <c:legendPos val="r"/>
      <c:layout>
        <c:manualLayout>
          <c:xMode val="edge"/>
          <c:yMode val="edge"/>
          <c:x val="0.63565434925149411"/>
          <c:y val="0.67688662002121169"/>
          <c:w val="0.14517559766626537"/>
          <c:h val="0.268849821447730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</a:t>
            </a:r>
            <a:r>
              <a:rPr lang="pt-BR" baseline="0"/>
              <a:t> GALAXIAS DE ANTIMATERIA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954058204611141E-2"/>
          <c:y val="1.4563500033613699E-2"/>
          <c:w val="0.92480040563111432"/>
          <c:h val="0.93447771620601983"/>
        </c:manualLayout>
      </c:layout>
      <c:lineChart>
        <c:grouping val="standard"/>
        <c:varyColors val="0"/>
        <c:ser>
          <c:idx val="1"/>
          <c:order val="0"/>
          <c:tx>
            <c:v>TEORICO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'TWO SETS 31+10 PT'!$Q$11:$Q$20</c:f>
              <c:numCache>
                <c:formatCode>0.00</c:formatCode>
                <c:ptCount val="10"/>
                <c:pt idx="0">
                  <c:v>2.510545010206612</c:v>
                </c:pt>
                <c:pt idx="1">
                  <c:v>2.510545010206612</c:v>
                </c:pt>
                <c:pt idx="2">
                  <c:v>2.510545010206612</c:v>
                </c:pt>
                <c:pt idx="3">
                  <c:v>2.510545010206612</c:v>
                </c:pt>
                <c:pt idx="4">
                  <c:v>2.510545010206612</c:v>
                </c:pt>
                <c:pt idx="5">
                  <c:v>2.510545010206612</c:v>
                </c:pt>
                <c:pt idx="6">
                  <c:v>2.510545010206612</c:v>
                </c:pt>
                <c:pt idx="7">
                  <c:v>2.510545010206612</c:v>
                </c:pt>
                <c:pt idx="8">
                  <c:v>2.510545010206612</c:v>
                </c:pt>
                <c:pt idx="9">
                  <c:v>2.510545010206612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C-453D-81F4-D404E8EE3765}"/>
            </c:ext>
          </c:extLst>
        </c:ser>
        <c:ser>
          <c:idx val="3"/>
          <c:order val="1"/>
          <c:tx>
            <c:v>MEDIDA</c:v>
          </c:tx>
          <c:spPr>
            <a:ln w="158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'TWO SETS 31+10 PT'!$I$11:$I$20</c:f>
              <c:numCache>
                <c:formatCode>0.00</c:formatCode>
                <c:ptCount val="10"/>
                <c:pt idx="0">
                  <c:v>2.5499999999999989</c:v>
                </c:pt>
                <c:pt idx="1">
                  <c:v>2.34</c:v>
                </c:pt>
                <c:pt idx="2">
                  <c:v>2.5</c:v>
                </c:pt>
                <c:pt idx="3">
                  <c:v>2.4399999999999995</c:v>
                </c:pt>
                <c:pt idx="4">
                  <c:v>2.58</c:v>
                </c:pt>
                <c:pt idx="5">
                  <c:v>2.5700000000000003</c:v>
                </c:pt>
                <c:pt idx="6">
                  <c:v>2.5099999999999998</c:v>
                </c:pt>
                <c:pt idx="7">
                  <c:v>2.2799999999999994</c:v>
                </c:pt>
                <c:pt idx="8">
                  <c:v>2.5600000000000005</c:v>
                </c:pt>
                <c:pt idx="9">
                  <c:v>2.1199999999999992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C-453D-81F4-D404E8EE3765}"/>
            </c:ext>
          </c:extLst>
        </c:ser>
        <c:ser>
          <c:idx val="4"/>
          <c:order val="2"/>
          <c:tx>
            <c:v>LIN SUP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'TWO SETS 31+10 PT'!$O$11:$O$20</c:f>
              <c:numCache>
                <c:formatCode>0.00</c:formatCode>
                <c:ptCount val="10"/>
                <c:pt idx="0">
                  <c:v>2.6914213562373086</c:v>
                </c:pt>
                <c:pt idx="1">
                  <c:v>2.5521320343559641</c:v>
                </c:pt>
                <c:pt idx="2">
                  <c:v>2.658113883008419</c:v>
                </c:pt>
                <c:pt idx="3">
                  <c:v>2.620277563773199</c:v>
                </c:pt>
                <c:pt idx="4">
                  <c:v>2.7921320343559644</c:v>
                </c:pt>
                <c:pt idx="5">
                  <c:v>2.7502775637731998</c:v>
                </c:pt>
                <c:pt idx="6">
                  <c:v>2.7221320343559641</c:v>
                </c:pt>
                <c:pt idx="7">
                  <c:v>2.4921320343559636</c:v>
                </c:pt>
                <c:pt idx="8">
                  <c:v>2.7181138830084195</c:v>
                </c:pt>
                <c:pt idx="9">
                  <c:v>2.1907106781186538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C-453D-81F4-D404E8EE3765}"/>
            </c:ext>
          </c:extLst>
        </c:ser>
        <c:ser>
          <c:idx val="5"/>
          <c:order val="3"/>
          <c:tx>
            <c:v>LIM INF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'TWO SETS 31+10 PT'!$P$11:$P$20</c:f>
              <c:numCache>
                <c:formatCode>0.00</c:formatCode>
                <c:ptCount val="10"/>
                <c:pt idx="0">
                  <c:v>2.4085786437626893</c:v>
                </c:pt>
                <c:pt idx="1">
                  <c:v>2.1278679656440356</c:v>
                </c:pt>
                <c:pt idx="2">
                  <c:v>2.341886116991581</c:v>
                </c:pt>
                <c:pt idx="3">
                  <c:v>2.2597224362268</c:v>
                </c:pt>
                <c:pt idx="4">
                  <c:v>2.3678679656440358</c:v>
                </c:pt>
                <c:pt idx="5">
                  <c:v>2.3897224362268008</c:v>
                </c:pt>
                <c:pt idx="6">
                  <c:v>2.2978679656440355</c:v>
                </c:pt>
                <c:pt idx="7">
                  <c:v>2.0678679656440351</c:v>
                </c:pt>
                <c:pt idx="8">
                  <c:v>2.4018861169915815</c:v>
                </c:pt>
                <c:pt idx="9">
                  <c:v>2.0492893218813446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C-453D-81F4-D404E8EE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36672"/>
        <c:axId val="2108437632"/>
      </c:lineChart>
      <c:catAx>
        <c:axId val="210843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437632"/>
        <c:crosses val="autoZero"/>
        <c:auto val="1"/>
        <c:lblAlgn val="ctr"/>
        <c:lblOffset val="100"/>
        <c:noMultiLvlLbl val="0"/>
      </c:catAx>
      <c:valAx>
        <c:axId val="2108437632"/>
        <c:scaling>
          <c:orientation val="minMax"/>
          <c:max val="3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436672"/>
        <c:crosses val="autoZero"/>
        <c:crossBetween val="between"/>
      </c:valAx>
      <c:spPr>
        <a:noFill/>
        <a:ln>
          <a:solidFill>
            <a:srgbClr val="92D050"/>
          </a:solidFill>
        </a:ln>
        <a:effectLst/>
      </c:spPr>
    </c:plotArea>
    <c:legend>
      <c:legendPos val="r"/>
      <c:layout>
        <c:manualLayout>
          <c:xMode val="edge"/>
          <c:yMode val="edge"/>
          <c:x val="0.76082172437513629"/>
          <c:y val="3.6561833102487416E-2"/>
          <c:w val="0.14340257999664935"/>
          <c:h val="0.2874104800411882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50429770164178E-2"/>
          <c:y val="6.1403428047906369E-2"/>
          <c:w val="0.92230576159362876"/>
          <c:h val="0.85000764953458707"/>
        </c:manualLayout>
      </c:layout>
      <c:scatterChart>
        <c:scatterStyle val="lineMarker"/>
        <c:varyColors val="0"/>
        <c:ser>
          <c:idx val="0"/>
          <c:order val="0"/>
          <c:tx>
            <c:v>Log(MG/MBH)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8727534990230679"/>
                  <c:y val="0.62826549528574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'ONE SET 41 PT'!$D$6:$D$46</c:f>
              <c:numCache>
                <c:formatCode>General</c:formatCode>
                <c:ptCount val="41"/>
                <c:pt idx="0">
                  <c:v>10.58</c:v>
                </c:pt>
                <c:pt idx="1">
                  <c:v>10.49</c:v>
                </c:pt>
                <c:pt idx="2">
                  <c:v>10.83</c:v>
                </c:pt>
                <c:pt idx="3">
                  <c:v>11.2</c:v>
                </c:pt>
                <c:pt idx="4">
                  <c:v>10.96</c:v>
                </c:pt>
                <c:pt idx="5">
                  <c:v>11.19</c:v>
                </c:pt>
                <c:pt idx="6">
                  <c:v>11.16</c:v>
                </c:pt>
                <c:pt idx="7">
                  <c:v>10.93</c:v>
                </c:pt>
                <c:pt idx="8">
                  <c:v>10.9</c:v>
                </c:pt>
                <c:pt idx="9">
                  <c:v>11.04</c:v>
                </c:pt>
                <c:pt idx="10">
                  <c:v>11.28</c:v>
                </c:pt>
                <c:pt idx="11">
                  <c:v>11.03</c:v>
                </c:pt>
                <c:pt idx="12">
                  <c:v>11.11</c:v>
                </c:pt>
                <c:pt idx="13">
                  <c:v>11.3</c:v>
                </c:pt>
                <c:pt idx="14">
                  <c:v>11.21</c:v>
                </c:pt>
                <c:pt idx="15">
                  <c:v>11.02</c:v>
                </c:pt>
                <c:pt idx="16">
                  <c:v>11.47</c:v>
                </c:pt>
                <c:pt idx="17">
                  <c:v>11.77</c:v>
                </c:pt>
                <c:pt idx="18">
                  <c:v>11.43</c:v>
                </c:pt>
                <c:pt idx="19">
                  <c:v>11.33</c:v>
                </c:pt>
                <c:pt idx="20">
                  <c:v>11.49</c:v>
                </c:pt>
                <c:pt idx="21">
                  <c:v>11.48</c:v>
                </c:pt>
                <c:pt idx="22">
                  <c:v>11</c:v>
                </c:pt>
                <c:pt idx="23">
                  <c:v>11.22</c:v>
                </c:pt>
                <c:pt idx="24">
                  <c:v>11.78</c:v>
                </c:pt>
                <c:pt idx="25">
                  <c:v>11.17</c:v>
                </c:pt>
                <c:pt idx="26">
                  <c:v>11.31</c:v>
                </c:pt>
                <c:pt idx="27">
                  <c:v>11.61</c:v>
                </c:pt>
                <c:pt idx="28">
                  <c:v>11.35</c:v>
                </c:pt>
                <c:pt idx="29">
                  <c:v>11.77</c:v>
                </c:pt>
                <c:pt idx="30">
                  <c:v>11.61</c:v>
                </c:pt>
                <c:pt idx="31">
                  <c:v>11.59</c:v>
                </c:pt>
                <c:pt idx="32">
                  <c:v>11.67</c:v>
                </c:pt>
                <c:pt idx="33">
                  <c:v>12.13</c:v>
                </c:pt>
                <c:pt idx="34">
                  <c:v>11.49</c:v>
                </c:pt>
                <c:pt idx="35">
                  <c:v>11.34</c:v>
                </c:pt>
                <c:pt idx="36">
                  <c:v>11.8</c:v>
                </c:pt>
                <c:pt idx="37">
                  <c:v>11.8</c:v>
                </c:pt>
                <c:pt idx="38">
                  <c:v>12.18</c:v>
                </c:pt>
                <c:pt idx="39">
                  <c:v>11.52</c:v>
                </c:pt>
                <c:pt idx="40">
                  <c:v>12.28</c:v>
                </c:pt>
              </c:numCache>
            </c:numRef>
          </c:xVal>
          <c:yVal>
            <c:numRef>
              <c:f>'ONE SET 41 PT'!$C$6:$C$46</c:f>
              <c:numCache>
                <c:formatCode>General</c:formatCode>
                <c:ptCount val="41"/>
                <c:pt idx="0">
                  <c:v>7.57</c:v>
                </c:pt>
                <c:pt idx="1">
                  <c:v>7.7</c:v>
                </c:pt>
                <c:pt idx="2">
                  <c:v>7.75</c:v>
                </c:pt>
                <c:pt idx="3">
                  <c:v>7.94</c:v>
                </c:pt>
                <c:pt idx="4">
                  <c:v>8.0299999999999994</c:v>
                </c:pt>
                <c:pt idx="5">
                  <c:v>8.0299999999999994</c:v>
                </c:pt>
                <c:pt idx="6">
                  <c:v>8.08</c:v>
                </c:pt>
                <c:pt idx="7">
                  <c:v>8.09</c:v>
                </c:pt>
                <c:pt idx="8">
                  <c:v>8.19</c:v>
                </c:pt>
                <c:pt idx="9">
                  <c:v>8.1999999999999993</c:v>
                </c:pt>
                <c:pt idx="10">
                  <c:v>8.2200000000000006</c:v>
                </c:pt>
                <c:pt idx="11">
                  <c:v>8.26</c:v>
                </c:pt>
                <c:pt idx="12">
                  <c:v>8.27</c:v>
                </c:pt>
                <c:pt idx="13">
                  <c:v>8.42</c:v>
                </c:pt>
                <c:pt idx="14">
                  <c:v>8.4499999999999993</c:v>
                </c:pt>
                <c:pt idx="15">
                  <c:v>8.4700000000000006</c:v>
                </c:pt>
                <c:pt idx="16">
                  <c:v>8.4700000000000006</c:v>
                </c:pt>
                <c:pt idx="17">
                  <c:v>8.49</c:v>
                </c:pt>
                <c:pt idx="18">
                  <c:v>8.5500000000000007</c:v>
                </c:pt>
                <c:pt idx="19">
                  <c:v>8.58</c:v>
                </c:pt>
                <c:pt idx="20">
                  <c:v>8.6</c:v>
                </c:pt>
                <c:pt idx="21">
                  <c:v>8.6199999999999992</c:v>
                </c:pt>
                <c:pt idx="22">
                  <c:v>8.66</c:v>
                </c:pt>
                <c:pt idx="23">
                  <c:v>8.7200000000000006</c:v>
                </c:pt>
                <c:pt idx="24">
                  <c:v>8.7200000000000006</c:v>
                </c:pt>
                <c:pt idx="25">
                  <c:v>8.73</c:v>
                </c:pt>
                <c:pt idx="26">
                  <c:v>8.73</c:v>
                </c:pt>
                <c:pt idx="27">
                  <c:v>8.77</c:v>
                </c:pt>
                <c:pt idx="28">
                  <c:v>8.7799999999999994</c:v>
                </c:pt>
                <c:pt idx="29">
                  <c:v>8.7899999999999991</c:v>
                </c:pt>
                <c:pt idx="30">
                  <c:v>8.8000000000000007</c:v>
                </c:pt>
                <c:pt idx="31">
                  <c:v>8.85</c:v>
                </c:pt>
                <c:pt idx="32">
                  <c:v>8.9</c:v>
                </c:pt>
                <c:pt idx="33">
                  <c:v>8.93</c:v>
                </c:pt>
                <c:pt idx="34">
                  <c:v>8.98</c:v>
                </c:pt>
                <c:pt idx="35">
                  <c:v>9.06</c:v>
                </c:pt>
                <c:pt idx="36">
                  <c:v>9.1</c:v>
                </c:pt>
                <c:pt idx="37">
                  <c:v>9.24</c:v>
                </c:pt>
                <c:pt idx="38">
                  <c:v>9.3800000000000008</c:v>
                </c:pt>
                <c:pt idx="39">
                  <c:v>9.4</c:v>
                </c:pt>
                <c:pt idx="40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6-42B7-8812-7B7B199CA3A6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027136069304984E-2"/>
                  <c:y val="6.1227557308809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'ONE SET 41 PT'!$H$6:$H$46</c:f>
              <c:numCache>
                <c:formatCode>0.00</c:formatCode>
                <c:ptCount val="41"/>
                <c:pt idx="0">
                  <c:v>10.370000000000001</c:v>
                </c:pt>
                <c:pt idx="1">
                  <c:v>10.5</c:v>
                </c:pt>
                <c:pt idx="2">
                  <c:v>10.55</c:v>
                </c:pt>
                <c:pt idx="3">
                  <c:v>10.74</c:v>
                </c:pt>
                <c:pt idx="4">
                  <c:v>10.829999999999998</c:v>
                </c:pt>
                <c:pt idx="5">
                  <c:v>10.829999999999998</c:v>
                </c:pt>
                <c:pt idx="6">
                  <c:v>10.879999999999999</c:v>
                </c:pt>
                <c:pt idx="7">
                  <c:v>10.89</c:v>
                </c:pt>
                <c:pt idx="8">
                  <c:v>10.989999999999998</c:v>
                </c:pt>
                <c:pt idx="9">
                  <c:v>11</c:v>
                </c:pt>
                <c:pt idx="10">
                  <c:v>11.02</c:v>
                </c:pt>
                <c:pt idx="11">
                  <c:v>11.059999999999999</c:v>
                </c:pt>
                <c:pt idx="12">
                  <c:v>11.07</c:v>
                </c:pt>
                <c:pt idx="13">
                  <c:v>11.219999999999999</c:v>
                </c:pt>
                <c:pt idx="14">
                  <c:v>11.25</c:v>
                </c:pt>
                <c:pt idx="15">
                  <c:v>11.27</c:v>
                </c:pt>
                <c:pt idx="16">
                  <c:v>11.27</c:v>
                </c:pt>
                <c:pt idx="17">
                  <c:v>11.29</c:v>
                </c:pt>
                <c:pt idx="18">
                  <c:v>11.350000000000001</c:v>
                </c:pt>
                <c:pt idx="19">
                  <c:v>11.379999999999999</c:v>
                </c:pt>
                <c:pt idx="20">
                  <c:v>11.399999999999999</c:v>
                </c:pt>
                <c:pt idx="21">
                  <c:v>11.419999999999998</c:v>
                </c:pt>
                <c:pt idx="22">
                  <c:v>11.46</c:v>
                </c:pt>
                <c:pt idx="23">
                  <c:v>11.52</c:v>
                </c:pt>
                <c:pt idx="24">
                  <c:v>11.52</c:v>
                </c:pt>
                <c:pt idx="25">
                  <c:v>11.530000000000001</c:v>
                </c:pt>
                <c:pt idx="26">
                  <c:v>11.530000000000001</c:v>
                </c:pt>
                <c:pt idx="27">
                  <c:v>11.57</c:v>
                </c:pt>
                <c:pt idx="28">
                  <c:v>11.579999999999998</c:v>
                </c:pt>
                <c:pt idx="29">
                  <c:v>11.59</c:v>
                </c:pt>
                <c:pt idx="30">
                  <c:v>11.600000000000001</c:v>
                </c:pt>
                <c:pt idx="31">
                  <c:v>11.649999999999999</c:v>
                </c:pt>
                <c:pt idx="32">
                  <c:v>11.7</c:v>
                </c:pt>
                <c:pt idx="33">
                  <c:v>11.73</c:v>
                </c:pt>
                <c:pt idx="34">
                  <c:v>11.780000000000001</c:v>
                </c:pt>
                <c:pt idx="35">
                  <c:v>11.86</c:v>
                </c:pt>
                <c:pt idx="36">
                  <c:v>11.899999999999999</c:v>
                </c:pt>
                <c:pt idx="37">
                  <c:v>12.04</c:v>
                </c:pt>
                <c:pt idx="38">
                  <c:v>12.18</c:v>
                </c:pt>
                <c:pt idx="39">
                  <c:v>12.2</c:v>
                </c:pt>
                <c:pt idx="40">
                  <c:v>12.36</c:v>
                </c:pt>
              </c:numCache>
            </c:numRef>
          </c:xVal>
          <c:yVal>
            <c:numRef>
              <c:f>'ONE SET 41 PT'!$C$6:$C$46</c:f>
              <c:numCache>
                <c:formatCode>General</c:formatCode>
                <c:ptCount val="41"/>
                <c:pt idx="0">
                  <c:v>7.57</c:v>
                </c:pt>
                <c:pt idx="1">
                  <c:v>7.7</c:v>
                </c:pt>
                <c:pt idx="2">
                  <c:v>7.75</c:v>
                </c:pt>
                <c:pt idx="3">
                  <c:v>7.94</c:v>
                </c:pt>
                <c:pt idx="4">
                  <c:v>8.0299999999999994</c:v>
                </c:pt>
                <c:pt idx="5">
                  <c:v>8.0299999999999994</c:v>
                </c:pt>
                <c:pt idx="6">
                  <c:v>8.08</c:v>
                </c:pt>
                <c:pt idx="7">
                  <c:v>8.09</c:v>
                </c:pt>
                <c:pt idx="8">
                  <c:v>8.19</c:v>
                </c:pt>
                <c:pt idx="9">
                  <c:v>8.1999999999999993</c:v>
                </c:pt>
                <c:pt idx="10">
                  <c:v>8.2200000000000006</c:v>
                </c:pt>
                <c:pt idx="11">
                  <c:v>8.26</c:v>
                </c:pt>
                <c:pt idx="12">
                  <c:v>8.27</c:v>
                </c:pt>
                <c:pt idx="13">
                  <c:v>8.42</c:v>
                </c:pt>
                <c:pt idx="14">
                  <c:v>8.4499999999999993</c:v>
                </c:pt>
                <c:pt idx="15">
                  <c:v>8.4700000000000006</c:v>
                </c:pt>
                <c:pt idx="16">
                  <c:v>8.4700000000000006</c:v>
                </c:pt>
                <c:pt idx="17">
                  <c:v>8.49</c:v>
                </c:pt>
                <c:pt idx="18">
                  <c:v>8.5500000000000007</c:v>
                </c:pt>
                <c:pt idx="19">
                  <c:v>8.58</c:v>
                </c:pt>
                <c:pt idx="20">
                  <c:v>8.6</c:v>
                </c:pt>
                <c:pt idx="21">
                  <c:v>8.6199999999999992</c:v>
                </c:pt>
                <c:pt idx="22">
                  <c:v>8.66</c:v>
                </c:pt>
                <c:pt idx="23">
                  <c:v>8.7200000000000006</c:v>
                </c:pt>
                <c:pt idx="24">
                  <c:v>8.7200000000000006</c:v>
                </c:pt>
                <c:pt idx="25">
                  <c:v>8.73</c:v>
                </c:pt>
                <c:pt idx="26">
                  <c:v>8.73</c:v>
                </c:pt>
                <c:pt idx="27">
                  <c:v>8.77</c:v>
                </c:pt>
                <c:pt idx="28">
                  <c:v>8.7799999999999994</c:v>
                </c:pt>
                <c:pt idx="29">
                  <c:v>8.7899999999999991</c:v>
                </c:pt>
                <c:pt idx="30">
                  <c:v>8.8000000000000007</c:v>
                </c:pt>
                <c:pt idx="31">
                  <c:v>8.85</c:v>
                </c:pt>
                <c:pt idx="32">
                  <c:v>8.9</c:v>
                </c:pt>
                <c:pt idx="33">
                  <c:v>8.93</c:v>
                </c:pt>
                <c:pt idx="34">
                  <c:v>8.98</c:v>
                </c:pt>
                <c:pt idx="35">
                  <c:v>9.06</c:v>
                </c:pt>
                <c:pt idx="36">
                  <c:v>9.1</c:v>
                </c:pt>
                <c:pt idx="37">
                  <c:v>9.24</c:v>
                </c:pt>
                <c:pt idx="38">
                  <c:v>9.3800000000000008</c:v>
                </c:pt>
                <c:pt idx="39">
                  <c:v>9.4</c:v>
                </c:pt>
                <c:pt idx="40">
                  <c:v>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6-42B7-8812-7B7B199C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358208"/>
        <c:axId val="977367808"/>
      </c:scatterChart>
      <c:valAx>
        <c:axId val="977358208"/>
        <c:scaling>
          <c:orientation val="minMax"/>
          <c:max val="12.4"/>
          <c:min val="1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7367808"/>
        <c:crosses val="autoZero"/>
        <c:crossBetween val="midCat"/>
      </c:valAx>
      <c:valAx>
        <c:axId val="977367808"/>
        <c:scaling>
          <c:orientation val="minMax"/>
          <c:max val="9.6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73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0449666945521883"/>
          <c:y val="0.65761464062552721"/>
          <c:w val="0.27313708370736106"/>
          <c:h val="0.1314821646656943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44 GALAXIAS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7954058204611141E-2"/>
          <c:y val="1.8622811954683727E-2"/>
          <c:w val="0.93695313163691329"/>
          <c:h val="0.92811069906285781"/>
        </c:manualLayout>
      </c:layout>
      <c:lineChart>
        <c:grouping val="standard"/>
        <c:varyColors val="0"/>
        <c:ser>
          <c:idx val="2"/>
          <c:order val="0"/>
          <c:tx>
            <c:v>TEORICO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'ONE SET 41 PT'!$O$6:$O$46</c:f>
              <c:numCache>
                <c:formatCode>General</c:formatCode>
                <c:ptCount val="41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5-4B90-82E1-55B9DA260DF5}"/>
            </c:ext>
          </c:extLst>
        </c:ser>
        <c:ser>
          <c:idx val="0"/>
          <c:order val="1"/>
          <c:tx>
            <c:v>MEDIDA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'ONE SET 41 PT'!$E$6:$E$46</c:f>
              <c:numCache>
                <c:formatCode>0.00</c:formatCode>
                <c:ptCount val="41"/>
                <c:pt idx="0">
                  <c:v>3.01</c:v>
                </c:pt>
                <c:pt idx="1">
                  <c:v>2.79</c:v>
                </c:pt>
                <c:pt idx="2">
                  <c:v>3.08</c:v>
                </c:pt>
                <c:pt idx="3">
                  <c:v>3.2599999999999989</c:v>
                </c:pt>
                <c:pt idx="4">
                  <c:v>2.9300000000000015</c:v>
                </c:pt>
                <c:pt idx="5">
                  <c:v>3.16</c:v>
                </c:pt>
                <c:pt idx="6">
                  <c:v>3.08</c:v>
                </c:pt>
                <c:pt idx="7">
                  <c:v>2.84</c:v>
                </c:pt>
                <c:pt idx="8">
                  <c:v>2.7100000000000009</c:v>
                </c:pt>
                <c:pt idx="9">
                  <c:v>2.84</c:v>
                </c:pt>
                <c:pt idx="10">
                  <c:v>3.0599999999999987</c:v>
                </c:pt>
                <c:pt idx="11">
                  <c:v>2.7699999999999996</c:v>
                </c:pt>
                <c:pt idx="12">
                  <c:v>2.84</c:v>
                </c:pt>
                <c:pt idx="13">
                  <c:v>2.8800000000000008</c:v>
                </c:pt>
                <c:pt idx="14">
                  <c:v>2.7600000000000016</c:v>
                </c:pt>
                <c:pt idx="15">
                  <c:v>2.5499999999999989</c:v>
                </c:pt>
                <c:pt idx="16">
                  <c:v>3</c:v>
                </c:pt>
                <c:pt idx="17">
                  <c:v>3.2799999999999994</c:v>
                </c:pt>
                <c:pt idx="18">
                  <c:v>2.879999999999999</c:v>
                </c:pt>
                <c:pt idx="19">
                  <c:v>2.75</c:v>
                </c:pt>
                <c:pt idx="20">
                  <c:v>2.8900000000000006</c:v>
                </c:pt>
                <c:pt idx="21">
                  <c:v>2.8600000000000012</c:v>
                </c:pt>
                <c:pt idx="22">
                  <c:v>2.34</c:v>
                </c:pt>
                <c:pt idx="23">
                  <c:v>2.5</c:v>
                </c:pt>
                <c:pt idx="24">
                  <c:v>3.0599999999999987</c:v>
                </c:pt>
                <c:pt idx="25">
                  <c:v>2.4399999999999995</c:v>
                </c:pt>
                <c:pt idx="26">
                  <c:v>2.58</c:v>
                </c:pt>
                <c:pt idx="27">
                  <c:v>2.84</c:v>
                </c:pt>
                <c:pt idx="28">
                  <c:v>2.5700000000000003</c:v>
                </c:pt>
                <c:pt idx="29">
                  <c:v>2.9800000000000004</c:v>
                </c:pt>
                <c:pt idx="30">
                  <c:v>2.8099999999999987</c:v>
                </c:pt>
                <c:pt idx="31">
                  <c:v>2.74</c:v>
                </c:pt>
                <c:pt idx="32">
                  <c:v>2.7699999999999996</c:v>
                </c:pt>
                <c:pt idx="33">
                  <c:v>3.2000000000000011</c:v>
                </c:pt>
                <c:pt idx="34">
                  <c:v>2.5099999999999998</c:v>
                </c:pt>
                <c:pt idx="35">
                  <c:v>2.2799999999999994</c:v>
                </c:pt>
                <c:pt idx="36">
                  <c:v>2.7000000000000011</c:v>
                </c:pt>
                <c:pt idx="37">
                  <c:v>2.5600000000000005</c:v>
                </c:pt>
                <c:pt idx="38">
                  <c:v>2.7999999999999989</c:v>
                </c:pt>
                <c:pt idx="39">
                  <c:v>2.1199999999999992</c:v>
                </c:pt>
                <c:pt idx="40">
                  <c:v>2.7199999999999989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5-4B90-82E1-55B9DA260DF5}"/>
            </c:ext>
          </c:extLst>
        </c:ser>
        <c:ser>
          <c:idx val="1"/>
          <c:order val="2"/>
          <c:tx>
            <c:v>LIM SUP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'ONE SET 41 PT'!$M$6:$M$46</c:f>
              <c:numCache>
                <c:formatCode>0.00</c:formatCode>
                <c:ptCount val="41"/>
                <c:pt idx="0">
                  <c:v>3.2681138830084189</c:v>
                </c:pt>
                <c:pt idx="1">
                  <c:v>3.0481138830084191</c:v>
                </c:pt>
                <c:pt idx="2">
                  <c:v>3.2472681202353688</c:v>
                </c:pt>
                <c:pt idx="3">
                  <c:v>3.5721320343559633</c:v>
                </c:pt>
                <c:pt idx="4">
                  <c:v>3.1881138830084206</c:v>
                </c:pt>
                <c:pt idx="5">
                  <c:v>3.3718033988749898</c:v>
                </c:pt>
                <c:pt idx="6">
                  <c:v>3.2966190378969062</c:v>
                </c:pt>
                <c:pt idx="7">
                  <c:v>3.0933786165017798</c:v>
                </c:pt>
                <c:pt idx="8">
                  <c:v>2.9514213562373106</c:v>
                </c:pt>
                <c:pt idx="9">
                  <c:v>3.1202775637731994</c:v>
                </c:pt>
                <c:pt idx="10">
                  <c:v>3.3181138830084178</c:v>
                </c:pt>
                <c:pt idx="11">
                  <c:v>3.0502775637731991</c:v>
                </c:pt>
                <c:pt idx="12">
                  <c:v>3.1202775637731994</c:v>
                </c:pt>
                <c:pt idx="13">
                  <c:v>3.0472681202353695</c:v>
                </c:pt>
                <c:pt idx="14">
                  <c:v>3.0181138830084207</c:v>
                </c:pt>
                <c:pt idx="15">
                  <c:v>2.7618033988749886</c:v>
                </c:pt>
                <c:pt idx="16">
                  <c:v>3.2118033988749897</c:v>
                </c:pt>
                <c:pt idx="17">
                  <c:v>3.5381138830084184</c:v>
                </c:pt>
                <c:pt idx="18">
                  <c:v>3.0472681202353677</c:v>
                </c:pt>
                <c:pt idx="19">
                  <c:v>2.9914213562373098</c:v>
                </c:pt>
                <c:pt idx="20">
                  <c:v>3.0607106781186553</c:v>
                </c:pt>
                <c:pt idx="21">
                  <c:v>3.0718033988749909</c:v>
                </c:pt>
                <c:pt idx="22">
                  <c:v>2.6202775637731994</c:v>
                </c:pt>
                <c:pt idx="23">
                  <c:v>2.7118033988749897</c:v>
                </c:pt>
                <c:pt idx="24">
                  <c:v>3.3181138830084178</c:v>
                </c:pt>
                <c:pt idx="25">
                  <c:v>2.7202775637731991</c:v>
                </c:pt>
                <c:pt idx="26">
                  <c:v>2.8602775637731996</c:v>
                </c:pt>
                <c:pt idx="27">
                  <c:v>3.0966045976336583</c:v>
                </c:pt>
                <c:pt idx="28">
                  <c:v>2.8502775637731999</c:v>
                </c:pt>
                <c:pt idx="29">
                  <c:v>3.2381138830084195</c:v>
                </c:pt>
                <c:pt idx="30">
                  <c:v>3.0681138830084178</c:v>
                </c:pt>
                <c:pt idx="31">
                  <c:v>3.0175528090456472</c:v>
                </c:pt>
                <c:pt idx="32">
                  <c:v>2.9407106781186543</c:v>
                </c:pt>
                <c:pt idx="33">
                  <c:v>3.4118033988749907</c:v>
                </c:pt>
                <c:pt idx="34">
                  <c:v>2.7902775637731994</c:v>
                </c:pt>
                <c:pt idx="35">
                  <c:v>2.5602775637731989</c:v>
                </c:pt>
                <c:pt idx="36">
                  <c:v>2.9118033988749907</c:v>
                </c:pt>
                <c:pt idx="37">
                  <c:v>2.8181138830084196</c:v>
                </c:pt>
                <c:pt idx="38">
                  <c:v>3.0118033988749886</c:v>
                </c:pt>
                <c:pt idx="39">
                  <c:v>2.2907106781186539</c:v>
                </c:pt>
                <c:pt idx="40">
                  <c:v>2.9733786165017788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5-4B90-82E1-55B9DA260DF5}"/>
            </c:ext>
          </c:extLst>
        </c:ser>
        <c:ser>
          <c:idx val="3"/>
          <c:order val="3"/>
          <c:tx>
            <c:v>LIM INF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'ONE SET 41 PT'!$N$6:$N$46</c:f>
              <c:numCache>
                <c:formatCode>0.00</c:formatCode>
                <c:ptCount val="41"/>
                <c:pt idx="0">
                  <c:v>2.7518861169915807</c:v>
                </c:pt>
                <c:pt idx="1">
                  <c:v>2.5318861169915809</c:v>
                </c:pt>
                <c:pt idx="2">
                  <c:v>2.9127318797646313</c:v>
                </c:pt>
                <c:pt idx="3">
                  <c:v>2.9478679656440345</c:v>
                </c:pt>
                <c:pt idx="4">
                  <c:v>2.6718861169915824</c:v>
                </c:pt>
                <c:pt idx="5">
                  <c:v>2.9481966011250105</c:v>
                </c:pt>
                <c:pt idx="6">
                  <c:v>2.8633809621030939</c:v>
                </c:pt>
                <c:pt idx="7">
                  <c:v>2.5866213834982199</c:v>
                </c:pt>
                <c:pt idx="8">
                  <c:v>2.4685786437626911</c:v>
                </c:pt>
                <c:pt idx="9">
                  <c:v>2.5597224362268003</c:v>
                </c:pt>
                <c:pt idx="10">
                  <c:v>2.8018861169915796</c:v>
                </c:pt>
                <c:pt idx="11">
                  <c:v>2.4897224362268</c:v>
                </c:pt>
                <c:pt idx="12">
                  <c:v>2.5597224362268003</c:v>
                </c:pt>
                <c:pt idx="13">
                  <c:v>2.712731879764632</c:v>
                </c:pt>
                <c:pt idx="14">
                  <c:v>2.5018861169915825</c:v>
                </c:pt>
                <c:pt idx="15">
                  <c:v>2.3381966011250093</c:v>
                </c:pt>
                <c:pt idx="16">
                  <c:v>2.7881966011250103</c:v>
                </c:pt>
                <c:pt idx="17">
                  <c:v>3.0218861169915803</c:v>
                </c:pt>
                <c:pt idx="18">
                  <c:v>2.7127318797646303</c:v>
                </c:pt>
                <c:pt idx="19">
                  <c:v>2.5085786437626902</c:v>
                </c:pt>
                <c:pt idx="20">
                  <c:v>2.7192893218813459</c:v>
                </c:pt>
                <c:pt idx="21">
                  <c:v>2.6481966011250115</c:v>
                </c:pt>
                <c:pt idx="22">
                  <c:v>2.0597224362268003</c:v>
                </c:pt>
                <c:pt idx="23">
                  <c:v>2.2881966011250103</c:v>
                </c:pt>
                <c:pt idx="24">
                  <c:v>2.8018861169915796</c:v>
                </c:pt>
                <c:pt idx="25">
                  <c:v>2.1597224362267999</c:v>
                </c:pt>
                <c:pt idx="26">
                  <c:v>2.2997224362268005</c:v>
                </c:pt>
                <c:pt idx="27">
                  <c:v>2.5833954023663415</c:v>
                </c:pt>
                <c:pt idx="28">
                  <c:v>2.2897224362268007</c:v>
                </c:pt>
                <c:pt idx="29">
                  <c:v>2.7218861169915813</c:v>
                </c:pt>
                <c:pt idx="30">
                  <c:v>2.5518861169915796</c:v>
                </c:pt>
                <c:pt idx="31">
                  <c:v>2.4624471909543533</c:v>
                </c:pt>
                <c:pt idx="32">
                  <c:v>2.5992893218813449</c:v>
                </c:pt>
                <c:pt idx="33">
                  <c:v>2.9881966011250114</c:v>
                </c:pt>
                <c:pt idx="34">
                  <c:v>2.2297224362268002</c:v>
                </c:pt>
                <c:pt idx="35">
                  <c:v>1.9997224362267998</c:v>
                </c:pt>
                <c:pt idx="36">
                  <c:v>2.4881966011250114</c:v>
                </c:pt>
                <c:pt idx="37">
                  <c:v>2.3018861169915814</c:v>
                </c:pt>
                <c:pt idx="38">
                  <c:v>2.5881966011250093</c:v>
                </c:pt>
                <c:pt idx="39">
                  <c:v>1.9492893218813445</c:v>
                </c:pt>
                <c:pt idx="40">
                  <c:v>2.4666213834982189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5-4B90-82E1-55B9DA26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436672"/>
        <c:axId val="2108437632"/>
      </c:lineChart>
      <c:catAx>
        <c:axId val="210843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437632"/>
        <c:crosses val="autoZero"/>
        <c:auto val="1"/>
        <c:lblAlgn val="ctr"/>
        <c:lblOffset val="100"/>
        <c:noMultiLvlLbl val="0"/>
      </c:catAx>
      <c:valAx>
        <c:axId val="2108437632"/>
        <c:scaling>
          <c:orientation val="minMax"/>
          <c:max val="3.8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8436672"/>
        <c:crosses val="autoZero"/>
        <c:crossBetween val="between"/>
      </c:valAx>
      <c:spPr>
        <a:noFill/>
        <a:ln>
          <a:solidFill>
            <a:srgbClr val="92D050"/>
          </a:solidFill>
        </a:ln>
        <a:effectLst/>
      </c:spPr>
    </c:plotArea>
    <c:legend>
      <c:legendPos val="r"/>
      <c:layout>
        <c:manualLayout>
          <c:xMode val="edge"/>
          <c:yMode val="edge"/>
          <c:x val="0.85216937718979924"/>
          <c:y val="6.3812046048850032E-2"/>
          <c:w val="0.12013685537779563"/>
          <c:h val="0.175521328993770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30</a:t>
            </a:r>
            <a:r>
              <a:rPr lang="pt-BR" baseline="0"/>
              <a:t> Antimatter Galaxies </a:t>
            </a:r>
            <a:endParaRPr lang="pt-BR"/>
          </a:p>
        </c:rich>
      </c:tx>
      <c:layout>
        <c:manualLayout>
          <c:xMode val="edge"/>
          <c:yMode val="edge"/>
          <c:x val="0.27732821476939434"/>
          <c:y val="2.265017042896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687297159811597E-2"/>
          <c:y val="0.106228361416597"/>
          <c:w val="0.88996445044053762"/>
          <c:h val="0.78637224794734928"/>
        </c:manualLayout>
      </c:layout>
      <c:lineChart>
        <c:grouping val="standard"/>
        <c:varyColors val="0"/>
        <c:ser>
          <c:idx val="0"/>
          <c:order val="0"/>
          <c:tx>
            <c:v>ABS(Ratio-2.51)</c:v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val>
            <c:numRef>
              <c:f>'ERROR CURVES'!$J$5:$J$34</c:f>
              <c:numCache>
                <c:formatCode>General</c:formatCode>
                <c:ptCount val="30"/>
                <c:pt idx="0">
                  <c:v>0.35099999999999998</c:v>
                </c:pt>
                <c:pt idx="1">
                  <c:v>0.3910000000000009</c:v>
                </c:pt>
                <c:pt idx="2">
                  <c:v>3.8999999999998813E-2</c:v>
                </c:pt>
                <c:pt idx="3">
                  <c:v>4.9000000000000377E-2</c:v>
                </c:pt>
                <c:pt idx="4">
                  <c:v>1.1000000000000121E-2</c:v>
                </c:pt>
                <c:pt idx="5">
                  <c:v>7.1000000000000618E-2</c:v>
                </c:pt>
                <c:pt idx="6">
                  <c:v>5.9000000000000163E-2</c:v>
                </c:pt>
                <c:pt idx="7">
                  <c:v>0.78099999999999969</c:v>
                </c:pt>
                <c:pt idx="8">
                  <c:v>0.23100000000000076</c:v>
                </c:pt>
                <c:pt idx="9">
                  <c:v>0.17100000000000026</c:v>
                </c:pt>
                <c:pt idx="10">
                  <c:v>6.899999999999995E-2</c:v>
                </c:pt>
                <c:pt idx="11">
                  <c:v>1.000000000000334E-3</c:v>
                </c:pt>
                <c:pt idx="12">
                  <c:v>0.9709999999999992</c:v>
                </c:pt>
                <c:pt idx="13">
                  <c:v>5.9000000000000163E-2</c:v>
                </c:pt>
                <c:pt idx="14">
                  <c:v>0.39099999999999913</c:v>
                </c:pt>
                <c:pt idx="15">
                  <c:v>0.30099999999999927</c:v>
                </c:pt>
                <c:pt idx="16">
                  <c:v>0.33100000000000041</c:v>
                </c:pt>
                <c:pt idx="17">
                  <c:v>0.14099999999999913</c:v>
                </c:pt>
                <c:pt idx="18">
                  <c:v>0.76100000000000012</c:v>
                </c:pt>
                <c:pt idx="19">
                  <c:v>0.13099999999999934</c:v>
                </c:pt>
                <c:pt idx="20">
                  <c:v>0.17100000000000026</c:v>
                </c:pt>
                <c:pt idx="21">
                  <c:v>0.12099999999999955</c:v>
                </c:pt>
                <c:pt idx="22">
                  <c:v>0.51100000000000012</c:v>
                </c:pt>
                <c:pt idx="23">
                  <c:v>0.21099999999999941</c:v>
                </c:pt>
                <c:pt idx="24">
                  <c:v>1.1000000000000121E-2</c:v>
                </c:pt>
                <c:pt idx="25">
                  <c:v>5.9000000000000163E-2</c:v>
                </c:pt>
                <c:pt idx="26">
                  <c:v>0.42100000000000026</c:v>
                </c:pt>
                <c:pt idx="27">
                  <c:v>0.17100000000000026</c:v>
                </c:pt>
                <c:pt idx="28">
                  <c:v>0.16100000000000048</c:v>
                </c:pt>
                <c:pt idx="29">
                  <c:v>0.81100000000000083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D-442F-B9FE-97BEB3B387B1}"/>
            </c:ext>
          </c:extLst>
        </c:ser>
        <c:ser>
          <c:idx val="1"/>
          <c:order val="1"/>
          <c:tx>
            <c:v>Total Error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'ERROR CURVES'!$H$5:$H$34</c:f>
              <c:numCache>
                <c:formatCode>0.00</c:formatCode>
                <c:ptCount val="30"/>
                <c:pt idx="0">
                  <c:v>0</c:v>
                </c:pt>
                <c:pt idx="1">
                  <c:v>7.0710678118654766E-2</c:v>
                </c:pt>
                <c:pt idx="2">
                  <c:v>0.14142135623730953</c:v>
                </c:pt>
                <c:pt idx="3">
                  <c:v>0.158113883008419</c:v>
                </c:pt>
                <c:pt idx="4">
                  <c:v>0.158113883008419</c:v>
                </c:pt>
                <c:pt idx="5">
                  <c:v>0.18027756377319948</c:v>
                </c:pt>
                <c:pt idx="6">
                  <c:v>0.18027756377319948</c:v>
                </c:pt>
                <c:pt idx="7">
                  <c:v>0.20615528128088306</c:v>
                </c:pt>
                <c:pt idx="8">
                  <c:v>0.21213203435596428</c:v>
                </c:pt>
                <c:pt idx="9">
                  <c:v>0.21213203435596428</c:v>
                </c:pt>
                <c:pt idx="10">
                  <c:v>0.21213203435596428</c:v>
                </c:pt>
                <c:pt idx="11">
                  <c:v>0.21213203435596428</c:v>
                </c:pt>
                <c:pt idx="12">
                  <c:v>0.25</c:v>
                </c:pt>
                <c:pt idx="13">
                  <c:v>0.25</c:v>
                </c:pt>
                <c:pt idx="14">
                  <c:v>0.29154759474226505</c:v>
                </c:pt>
                <c:pt idx="15">
                  <c:v>0.32015621187164245</c:v>
                </c:pt>
                <c:pt idx="16">
                  <c:v>0.33541019662496852</c:v>
                </c:pt>
                <c:pt idx="17">
                  <c:v>0.35355339059327379</c:v>
                </c:pt>
                <c:pt idx="18">
                  <c:v>0.36400549446402597</c:v>
                </c:pt>
                <c:pt idx="19">
                  <c:v>0.38078865529319544</c:v>
                </c:pt>
                <c:pt idx="20">
                  <c:v>0.39051248379533277</c:v>
                </c:pt>
                <c:pt idx="21">
                  <c:v>0.39051248379533277</c:v>
                </c:pt>
                <c:pt idx="22">
                  <c:v>0.43011626335213138</c:v>
                </c:pt>
                <c:pt idx="23">
                  <c:v>0.52201532544552753</c:v>
                </c:pt>
                <c:pt idx="24">
                  <c:v>0.61032778078668515</c:v>
                </c:pt>
                <c:pt idx="25">
                  <c:v>0.63245553203367599</c:v>
                </c:pt>
                <c:pt idx="26">
                  <c:v>0.66708320320631675</c:v>
                </c:pt>
                <c:pt idx="27">
                  <c:v>0.66708320320631675</c:v>
                </c:pt>
                <c:pt idx="28">
                  <c:v>0.68007352543677213</c:v>
                </c:pt>
                <c:pt idx="29">
                  <c:v>1.0965856099730655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D-442F-B9FE-97BEB3B387B1}"/>
            </c:ext>
          </c:extLst>
        </c:ser>
        <c:ser>
          <c:idx val="2"/>
          <c:order val="2"/>
          <c:tx>
            <c:v>Total Error +0.1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'ERROR CURVES'!$K$5:$K$34</c:f>
              <c:numCache>
                <c:formatCode>0.00</c:formatCode>
                <c:ptCount val="30"/>
                <c:pt idx="0">
                  <c:v>0.1</c:v>
                </c:pt>
                <c:pt idx="1">
                  <c:v>0.17071067811865476</c:v>
                </c:pt>
                <c:pt idx="2">
                  <c:v>0.24142135623730954</c:v>
                </c:pt>
                <c:pt idx="3">
                  <c:v>0.25811388300841898</c:v>
                </c:pt>
                <c:pt idx="4">
                  <c:v>0.25811388300841898</c:v>
                </c:pt>
                <c:pt idx="5">
                  <c:v>0.28027756377319946</c:v>
                </c:pt>
                <c:pt idx="6">
                  <c:v>0.28027756377319946</c:v>
                </c:pt>
                <c:pt idx="7">
                  <c:v>0.3061552812808831</c:v>
                </c:pt>
                <c:pt idx="8">
                  <c:v>0.31213203435596426</c:v>
                </c:pt>
                <c:pt idx="9">
                  <c:v>0.31213203435596426</c:v>
                </c:pt>
                <c:pt idx="10">
                  <c:v>0.31213203435596426</c:v>
                </c:pt>
                <c:pt idx="11">
                  <c:v>0.31213203435596426</c:v>
                </c:pt>
                <c:pt idx="12">
                  <c:v>0.35</c:v>
                </c:pt>
                <c:pt idx="13">
                  <c:v>0.35</c:v>
                </c:pt>
                <c:pt idx="14">
                  <c:v>0.39154759474226508</c:v>
                </c:pt>
                <c:pt idx="15">
                  <c:v>0.42015621187164243</c:v>
                </c:pt>
                <c:pt idx="16">
                  <c:v>0.43541019662496849</c:v>
                </c:pt>
                <c:pt idx="17">
                  <c:v>0.45355339059327382</c:v>
                </c:pt>
                <c:pt idx="18">
                  <c:v>0.46400549446402595</c:v>
                </c:pt>
                <c:pt idx="19">
                  <c:v>0.48078865529319548</c:v>
                </c:pt>
                <c:pt idx="20">
                  <c:v>0.49051248379533274</c:v>
                </c:pt>
                <c:pt idx="21">
                  <c:v>0.49051248379533274</c:v>
                </c:pt>
                <c:pt idx="22">
                  <c:v>0.53011626335213136</c:v>
                </c:pt>
                <c:pt idx="23">
                  <c:v>0.62201532544552751</c:v>
                </c:pt>
                <c:pt idx="24">
                  <c:v>0.71032778078668513</c:v>
                </c:pt>
                <c:pt idx="25">
                  <c:v>0.73245553203367597</c:v>
                </c:pt>
                <c:pt idx="26">
                  <c:v>0.76708320320631673</c:v>
                </c:pt>
                <c:pt idx="27">
                  <c:v>0.76708320320631673</c:v>
                </c:pt>
                <c:pt idx="28">
                  <c:v>0.78007352543677211</c:v>
                </c:pt>
                <c:pt idx="29">
                  <c:v>1.1965856099730656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D-442F-B9FE-97BEB3B3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035775"/>
        <c:axId val="1091025695"/>
      </c:lineChart>
      <c:catAx>
        <c:axId val="10910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025695"/>
        <c:crosses val="autoZero"/>
        <c:auto val="1"/>
        <c:lblAlgn val="ctr"/>
        <c:lblOffset val="100"/>
        <c:noMultiLvlLbl val="0"/>
      </c:catAx>
      <c:valAx>
        <c:axId val="10910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6752201263447"/>
          <c:y val="0.11637307172726766"/>
          <c:w val="0.24582935026719555"/>
          <c:h val="0.190630243232765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113</xdr:row>
      <xdr:rowOff>73475</xdr:rowOff>
    </xdr:from>
    <xdr:to>
      <xdr:col>8</xdr:col>
      <xdr:colOff>6047</xdr:colOff>
      <xdr:row>136</xdr:row>
      <xdr:rowOff>39189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0BC6C-7540-4644-96B9-B9B3EA53E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140</xdr:row>
      <xdr:rowOff>170542</xdr:rowOff>
    </xdr:from>
    <xdr:to>
      <xdr:col>8</xdr:col>
      <xdr:colOff>42333</xdr:colOff>
      <xdr:row>163</xdr:row>
      <xdr:rowOff>178589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E581AB-B96E-423A-84B6-9BFB6FA5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0.3383</cdr:x>
      <cdr:y>0.20542</cdr:y>
    </cdr:from>
    <cdr:to>
      <cdr:x>0.45597</cdr:x>
      <cdr:y>0.56739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A7FD96D-2D35-D072-8C07-B9E9FDA6F813}"/>
            </a:ext>
          </a:extLst>
        </cdr:cNvPr>
        <cdr:cNvCxnSpPr/>
      </cdr:nvCxnSpPr>
      <cdr:spPr>
        <a:xfrm xmlns:a="http://schemas.openxmlformats.org/drawingml/2006/main">
          <a:off x="1705051" y="1035295"/>
          <a:ext cx="593047" cy="18243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0.64916</cdr:x>
      <cdr:y>0.12821</cdr:y>
    </cdr:from>
    <cdr:to>
      <cdr:x>0.90777</cdr:x>
      <cdr:y>0.23423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1AD48C0E-4EB8-4344-7188-67BA6DA43A75}"/>
            </a:ext>
          </a:extLst>
        </cdr:cNvPr>
        <cdr:cNvCxnSpPr/>
      </cdr:nvCxnSpPr>
      <cdr:spPr>
        <a:xfrm xmlns:a="http://schemas.openxmlformats.org/drawingml/2006/main">
          <a:off x="3271764" y="646192"/>
          <a:ext cx="1303374" cy="5343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253091</xdr:colOff>
      <xdr:row>146</xdr:row>
      <xdr:rowOff>129719</xdr:rowOff>
    </xdr:from>
    <xdr:to>
      <xdr:col>8</xdr:col>
      <xdr:colOff>424543</xdr:colOff>
      <xdr:row>173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74BBD-E586-49D8-A9F6-D3BB97EB3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146</xdr:row>
      <xdr:rowOff>69396</xdr:rowOff>
    </xdr:from>
    <xdr:to>
      <xdr:col>21</xdr:col>
      <xdr:colOff>239487</xdr:colOff>
      <xdr:row>171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6BCB5-C4F1-4236-8EEA-35E164E63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21</xdr:col>
      <xdr:colOff>239487</xdr:colOff>
      <xdr:row>144</xdr:row>
      <xdr:rowOff>174172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AD63D1-B057-4A8F-99D9-C5D9EAE1C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7</xdr:col>
      <xdr:colOff>800100</xdr:colOff>
      <xdr:row>144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389DE0-42EB-4B3B-A306-8523D32E8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253090</xdr:colOff>
      <xdr:row>75</xdr:row>
      <xdr:rowOff>129719</xdr:rowOff>
    </xdr:from>
    <xdr:to>
      <xdr:col>6</xdr:col>
      <xdr:colOff>1006928</xdr:colOff>
      <xdr:row>102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F9226-7841-4B4A-A94A-448B11B5D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-1</xdr:rowOff>
    </xdr:from>
    <xdr:to>
      <xdr:col>10</xdr:col>
      <xdr:colOff>315686</xdr:colOff>
      <xdr:row>74</xdr:row>
      <xdr:rowOff>72569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1F9DB-3B9C-4651-8F1D-A55F45EFE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248038</xdr:colOff>
      <xdr:row>110</xdr:row>
      <xdr:rowOff>0</xdr:rowOff>
    </xdr:from>
    <xdr:to>
      <xdr:col>9</xdr:col>
      <xdr:colOff>459529</xdr:colOff>
      <xdr:row>127</xdr:row>
      <xdr:rowOff>20993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73653-4241-45E8-B190-5680C1DDE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555171</xdr:colOff>
      <xdr:row>109</xdr:row>
      <xdr:rowOff>158338</xdr:rowOff>
    </xdr:from>
    <xdr:to>
      <xdr:col>20</xdr:col>
      <xdr:colOff>14844</xdr:colOff>
      <xdr:row>127</xdr:row>
      <xdr:rowOff>10885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737CB-E2DF-4775-8C5E-AF8F847DB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0.04685</cdr:x>
      <cdr:y>0.60711</cdr:y>
    </cdr:from>
    <cdr:to>
      <cdr:x>0.13048</cdr:x>
      <cdr:y>0.75283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B4C576F7-E9FC-2AA4-9707-83311AA56711}"/>
            </a:ext>
          </a:extLst>
        </cdr:cNvPr>
        <cdr:cNvSpPr/>
      </cdr:nvSpPr>
      <cdr:spPr>
        <a:xfrm xmlns:a="http://schemas.openxmlformats.org/drawingml/2006/main">
          <a:off x="253094" y="1751338"/>
          <a:ext cx="451757" cy="4203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0.28927</cdr:x>
      <cdr:y>0.22644</cdr:y>
    </cdr:from>
    <cdr:to>
      <cdr:x>0.40003</cdr:x>
      <cdr:y>0.43341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26327A6F-F419-0BCF-711F-F2E4C22E9255}"/>
            </a:ext>
          </a:extLst>
        </cdr:cNvPr>
        <cdr:cNvCxnSpPr/>
      </cdr:nvCxnSpPr>
      <cdr:spPr>
        <a:xfrm xmlns:a="http://schemas.openxmlformats.org/drawingml/2006/main" flipH="1">
          <a:off x="1563656" y="723123"/>
          <a:ext cx="598714" cy="6609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0.4101</cdr:x>
      <cdr:y>0.22157</cdr:y>
    </cdr:from>
    <cdr:to>
      <cdr:x>0.59709</cdr:x>
      <cdr:y>0.44071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26327A6F-F419-0BCF-711F-F2E4C22E9255}"/>
            </a:ext>
          </a:extLst>
        </cdr:cNvPr>
        <cdr:cNvCxnSpPr/>
      </cdr:nvCxnSpPr>
      <cdr:spPr>
        <a:xfrm xmlns:a="http://schemas.openxmlformats.org/drawingml/2006/main">
          <a:off x="2216799" y="707572"/>
          <a:ext cx="1010816" cy="69979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0.09018</cdr:x>
      <cdr:y>0.45457</cdr:y>
    </cdr:from>
    <cdr:to>
      <cdr:x>0.12527</cdr:x>
      <cdr:y>0.60893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BD889425-EEE2-92EF-408D-55C1277EBC70}"/>
            </a:ext>
          </a:extLst>
        </cdr:cNvPr>
        <cdr:cNvCxnSpPr/>
      </cdr:nvCxnSpPr>
      <cdr:spPr>
        <a:xfrm xmlns:a="http://schemas.openxmlformats.org/drawingml/2006/main" flipH="1">
          <a:off x="487137" y="1357086"/>
          <a:ext cx="189591" cy="46082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0.40578</cdr:x>
      <cdr:y>0.23618</cdr:y>
    </cdr:from>
    <cdr:to>
      <cdr:x>0.45037</cdr:x>
      <cdr:y>0.32627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681F590E-2AB8-271C-A204-23CE4F9CA085}"/>
            </a:ext>
          </a:extLst>
        </cdr:cNvPr>
        <cdr:cNvCxnSpPr/>
      </cdr:nvCxnSpPr>
      <cdr:spPr>
        <a:xfrm xmlns:a="http://schemas.openxmlformats.org/drawingml/2006/main">
          <a:off x="2193472" y="754225"/>
          <a:ext cx="241041" cy="28769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0.54509</cdr:x>
      <cdr:y>0.52264</cdr:y>
    </cdr:from>
    <cdr:to>
      <cdr:x>0.72779</cdr:x>
      <cdr:y>0.60589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681F590E-2AB8-271C-A204-23CE4F9CA085}"/>
            </a:ext>
          </a:extLst>
        </cdr:cNvPr>
        <cdr:cNvCxnSpPr>
          <a:stCxn xmlns:a="http://schemas.openxmlformats.org/drawingml/2006/main" id="23" idx="3"/>
        </cdr:cNvCxnSpPr>
      </cdr:nvCxnSpPr>
      <cdr:spPr>
        <a:xfrm xmlns:a="http://schemas.openxmlformats.org/drawingml/2006/main">
          <a:off x="2944586" y="1560287"/>
          <a:ext cx="986971" cy="24855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0.33988</cdr:x>
      <cdr:y>0.4564</cdr:y>
    </cdr:from>
    <cdr:to>
      <cdr:x>0.54509</cdr:x>
      <cdr:y>0.58888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a16="http://schemas.microsoft.com/office/drawing/2014/main" id="{24718F9C-1A4F-9487-D659-69ECA9189B6F}"/>
            </a:ext>
          </a:extLst>
        </cdr:cNvPr>
        <cdr:cNvSpPr txBox="1"/>
      </cdr:nvSpPr>
      <cdr:spPr>
        <a:xfrm xmlns:a="http://schemas.openxmlformats.org/drawingml/2006/main">
          <a:off x="1836057" y="1362529"/>
          <a:ext cx="1108529" cy="39551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2</a:t>
          </a:r>
          <a:r>
            <a:rPr lang="pt-BR" sz="1100" baseline="0"/>
            <a:t> </a:t>
          </a:r>
          <a:r>
            <a:rPr lang="pt-BR" sz="1100"/>
            <a:t>Pt 0.1 above</a:t>
          </a:r>
        </a:p>
        <a:p xmlns:a="http://schemas.openxmlformats.org/drawingml/2006/main">
          <a:r>
            <a:rPr lang="pt-BR" sz="1100"/>
            <a:t>that espected</a:t>
          </a:r>
        </a:p>
      </cdr:txBody>
    </cdr:sp>
  </cdr:relSizeAnchor>
  <cdr:relSizeAnchor xmlns:cdr="http://schemas.openxmlformats.org/drawingml/2006/chartDrawing">
    <cdr:from>
      <cdr:x>0.41746</cdr:x>
      <cdr:y>0.59313</cdr:y>
    </cdr:from>
    <cdr:to>
      <cdr:x>0.48111</cdr:x>
      <cdr:y>0.66545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00DC722A-38A6-A938-42AD-F253FB19B49B}"/>
            </a:ext>
          </a:extLst>
        </cdr:cNvPr>
        <cdr:cNvCxnSpPr/>
      </cdr:nvCxnSpPr>
      <cdr:spPr>
        <a:xfrm xmlns:a="http://schemas.openxmlformats.org/drawingml/2006/main">
          <a:off x="2255157" y="1770743"/>
          <a:ext cx="343809" cy="21590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0.30284</cdr:x>
      <cdr:y>0.14383</cdr:y>
    </cdr:from>
    <cdr:to>
      <cdr:x>0.54809</cdr:x>
      <cdr:y>0.23656</cdr:y>
    </cdr:to>
    <cdr:sp macro="" textlink="">
      <cdr:nvSpPr>
        <cdr:cNvPr id="27" name="TextBox 5">
          <a:extLst xmlns:a="http://schemas.openxmlformats.org/drawingml/2006/main">
            <a:ext uri="{FF2B5EF4-FFF2-40B4-BE49-F238E27FC236}">
              <a16:creationId xmlns:a16="http://schemas.microsoft.com/office/drawing/2014/main" id="{06CC276F-8A64-4628-BF2B-760C88161133}"/>
            </a:ext>
          </a:extLst>
        </cdr:cNvPr>
        <cdr:cNvSpPr txBox="1"/>
      </cdr:nvSpPr>
      <cdr:spPr>
        <a:xfrm xmlns:a="http://schemas.openxmlformats.org/drawingml/2006/main">
          <a:off x="1637003" y="459316"/>
          <a:ext cx="1325724" cy="29612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3 Pt with problem</a:t>
          </a:r>
        </a:p>
      </cdr:txBody>
    </cdr:sp>
  </cdr:relSizeAnchor>
  <cdr:relSizeAnchor xmlns:cdr="http://schemas.openxmlformats.org/drawingml/2006/chartDrawing">
    <cdr:from>
      <cdr:x>0.07269</cdr:x>
      <cdr:y>0.24987</cdr:y>
    </cdr:from>
    <cdr:to>
      <cdr:x>0.22598</cdr:x>
      <cdr:y>0.44638</cdr:y>
    </cdr:to>
    <cdr:sp macro="" textlink="">
      <cdr:nvSpPr>
        <cdr:cNvPr id="28" name="TextBox 3">
          <a:extLst xmlns:a="http://schemas.openxmlformats.org/drawingml/2006/main">
            <a:ext uri="{FF2B5EF4-FFF2-40B4-BE49-F238E27FC236}">
              <a16:creationId xmlns:a16="http://schemas.microsoft.com/office/drawing/2014/main" id="{02A6CBBF-5409-6D6D-334C-D3B8BE159A77}"/>
            </a:ext>
          </a:extLst>
        </cdr:cNvPr>
        <cdr:cNvSpPr txBox="1"/>
      </cdr:nvSpPr>
      <cdr:spPr>
        <a:xfrm xmlns:a="http://schemas.openxmlformats.org/drawingml/2006/main">
          <a:off x="392923" y="727010"/>
          <a:ext cx="828611" cy="57176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2 Points with zero</a:t>
          </a:r>
          <a:r>
            <a:rPr lang="pt-BR" sz="1100" baseline="0"/>
            <a:t> error</a:t>
          </a:r>
          <a:endParaRPr lang="pt-BR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0.06784</cdr:x>
      <cdr:y>0.1713</cdr:y>
    </cdr:from>
    <cdr:to>
      <cdr:x>0.27305</cdr:x>
      <cdr:y>0.34921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F7D6B3F-C373-37F9-9C9E-40E7F27B21F9}"/>
            </a:ext>
          </a:extLst>
        </cdr:cNvPr>
        <cdr:cNvSpPr txBox="1"/>
      </cdr:nvSpPr>
      <cdr:spPr>
        <a:xfrm xmlns:a="http://schemas.openxmlformats.org/drawingml/2006/main">
          <a:off x="366485" y="469898"/>
          <a:ext cx="1108529" cy="48804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13 Pt 0.2 above</a:t>
          </a:r>
        </a:p>
        <a:p xmlns:a="http://schemas.openxmlformats.org/drawingml/2006/main">
          <a:r>
            <a:rPr lang="pt-BR" sz="1100"/>
            <a:t>that espected</a:t>
          </a:r>
        </a:p>
      </cdr:txBody>
    </cdr:sp>
  </cdr:relSizeAnchor>
  <cdr:relSizeAnchor xmlns:cdr="http://schemas.openxmlformats.org/drawingml/2006/chartDrawing">
    <cdr:from>
      <cdr:x>0.0937</cdr:x>
      <cdr:y>0.35516</cdr:y>
    </cdr:from>
    <cdr:to>
      <cdr:x>0.18338</cdr:x>
      <cdr:y>0.78968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6CC29F33-2B0A-EA8C-4B28-12E5F0418B4F}"/>
            </a:ext>
          </a:extLst>
        </cdr:cNvPr>
        <cdr:cNvCxnSpPr/>
      </cdr:nvCxnSpPr>
      <cdr:spPr>
        <a:xfrm xmlns:a="http://schemas.openxmlformats.org/drawingml/2006/main" flipH="1">
          <a:off x="506185" y="974271"/>
          <a:ext cx="484415" cy="119198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0.23174</cdr:x>
      <cdr:y>0.35317</cdr:y>
    </cdr:from>
    <cdr:to>
      <cdr:x>0.35701</cdr:x>
      <cdr:y>0.76257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C799C16F-D4C4-11F2-0CF4-E7BF01C7700D}"/>
            </a:ext>
          </a:extLst>
        </cdr:cNvPr>
        <cdr:cNvCxnSpPr/>
      </cdr:nvCxnSpPr>
      <cdr:spPr>
        <a:xfrm xmlns:a="http://schemas.openxmlformats.org/drawingml/2006/main">
          <a:off x="1251857" y="968828"/>
          <a:ext cx="676728" cy="112304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0.21965</cdr:x>
      <cdr:y>0.30627</cdr:y>
    </cdr:from>
    <cdr:to>
      <cdr:x>0.39813</cdr:x>
      <cdr:y>0.56636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4B568C9B-8F43-3C47-8618-13AF8AFD9EA4}"/>
            </a:ext>
          </a:extLst>
        </cdr:cNvPr>
        <cdr:cNvCxnSpPr/>
      </cdr:nvCxnSpPr>
      <cdr:spPr>
        <a:xfrm xmlns:a="http://schemas.openxmlformats.org/drawingml/2006/main" flipH="1">
          <a:off x="1186543" y="979714"/>
          <a:ext cx="964163" cy="831980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0.38992</cdr:x>
      <cdr:y>0.31614</cdr:y>
    </cdr:from>
    <cdr:to>
      <cdr:x>0.46578</cdr:x>
      <cdr:y>0.5858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E2A75D13-7D8B-1125-2F15-D23700886A97}"/>
            </a:ext>
          </a:extLst>
        </cdr:cNvPr>
        <cdr:cNvCxnSpPr/>
      </cdr:nvCxnSpPr>
      <cdr:spPr>
        <a:xfrm xmlns:a="http://schemas.openxmlformats.org/drawingml/2006/main">
          <a:off x="2106384" y="1011276"/>
          <a:ext cx="409771" cy="86262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0.38949</cdr:x>
      <cdr:y>0.30627</cdr:y>
    </cdr:from>
    <cdr:to>
      <cdr:x>0.51328</cdr:x>
      <cdr:y>0.63199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E3F1E87F-5AAA-42C4-B5AE-CF4D1EB6EBD1}"/>
            </a:ext>
          </a:extLst>
        </cdr:cNvPr>
        <cdr:cNvCxnSpPr/>
      </cdr:nvCxnSpPr>
      <cdr:spPr>
        <a:xfrm xmlns:a="http://schemas.openxmlformats.org/drawingml/2006/main">
          <a:off x="2104053" y="979714"/>
          <a:ext cx="668694" cy="104191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0.30663</cdr:x>
      <cdr:y>0.22403</cdr:y>
    </cdr:from>
    <cdr:to>
      <cdr:x>0.55147</cdr:x>
      <cdr:y>0.32125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06CC276F-8A64-4628-BF2B-760C88161133}"/>
            </a:ext>
          </a:extLst>
        </cdr:cNvPr>
        <cdr:cNvSpPr txBox="1"/>
      </cdr:nvSpPr>
      <cdr:spPr>
        <a:xfrm xmlns:a="http://schemas.openxmlformats.org/drawingml/2006/main">
          <a:off x="1656443" y="716622"/>
          <a:ext cx="1322614" cy="3109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rgbClr val="FF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3 Pt with problem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ssandra\Documents\SMBH\SMBHxMsttarsv3.xlsx" TargetMode="External"/><Relationship Id="rId1" Type="http://schemas.openxmlformats.org/officeDocument/2006/relationships/externalLinkPath" Target="SMBHxMsttarsv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ssandra\Documents\SMBH\SMB100-V4.xlsx" TargetMode="External"/><Relationship Id="rId1" Type="http://schemas.openxmlformats.org/officeDocument/2006/relationships/externalLinkPath" Target="SMB100-V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issandra\Documents\SMBH\SMB100-V5.xlsx" TargetMode="External"/><Relationship Id="rId1" Type="http://schemas.openxmlformats.org/officeDocument/2006/relationships/externalLinkPath" Target="SMB100-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.Tabe "/>
      <sheetName val="Orig.Tabe1 "/>
      <sheetName val="NewTabe1"/>
      <sheetName val="NewTabe2"/>
      <sheetName val="NewTabe3"/>
      <sheetName val="NewTabe4"/>
      <sheetName val="NewTabe5"/>
      <sheetName val="ResumeTable"/>
      <sheetName val="classification"/>
      <sheetName val="DarkMatter"/>
    </sheetNames>
    <sheetDataSet>
      <sheetData sheetId="0"/>
      <sheetData sheetId="1">
        <row r="14">
          <cell r="C14">
            <v>9.3800000000000008</v>
          </cell>
          <cell r="E14">
            <v>12.18</v>
          </cell>
        </row>
        <row r="15">
          <cell r="C15">
            <v>8.6199999999999992</v>
          </cell>
          <cell r="E15">
            <v>11.48</v>
          </cell>
        </row>
        <row r="16">
          <cell r="C16">
            <v>8.4499999999999993</v>
          </cell>
          <cell r="E16">
            <v>11.21</v>
          </cell>
        </row>
        <row r="17">
          <cell r="C17">
            <v>8.42</v>
          </cell>
          <cell r="E17">
            <v>11.22</v>
          </cell>
        </row>
        <row r="18">
          <cell r="C18">
            <v>8.85</v>
          </cell>
          <cell r="E18">
            <v>11.59</v>
          </cell>
        </row>
        <row r="19">
          <cell r="C19">
            <v>8.77</v>
          </cell>
          <cell r="E19">
            <v>11.61</v>
          </cell>
        </row>
        <row r="20">
          <cell r="C20">
            <v>7.74</v>
          </cell>
          <cell r="E20">
            <v>10.79</v>
          </cell>
        </row>
        <row r="21">
          <cell r="C21">
            <v>8.75</v>
          </cell>
          <cell r="E21">
            <v>11.09</v>
          </cell>
        </row>
        <row r="22">
          <cell r="C22">
            <v>8.26</v>
          </cell>
          <cell r="E22">
            <v>11.03</v>
          </cell>
        </row>
        <row r="23">
          <cell r="C23">
            <v>7.9</v>
          </cell>
          <cell r="E23">
            <v>10.84</v>
          </cell>
        </row>
        <row r="24">
          <cell r="C24">
            <v>7.47</v>
          </cell>
          <cell r="E24">
            <v>10.67</v>
          </cell>
        </row>
        <row r="25">
          <cell r="C25">
            <v>8.43</v>
          </cell>
          <cell r="E25">
            <v>11.25</v>
          </cell>
        </row>
        <row r="26">
          <cell r="C26">
            <v>8.56</v>
          </cell>
          <cell r="E26">
            <v>11.25</v>
          </cell>
        </row>
        <row r="27">
          <cell r="C27">
            <v>9.1999999999999993</v>
          </cell>
          <cell r="E27">
            <v>10.95</v>
          </cell>
        </row>
        <row r="28">
          <cell r="C28">
            <v>8.4700000000000006</v>
          </cell>
          <cell r="E28">
            <v>11.09</v>
          </cell>
        </row>
        <row r="29">
          <cell r="C29">
            <v>8.8000000000000007</v>
          </cell>
          <cell r="E29">
            <v>11.61</v>
          </cell>
        </row>
        <row r="30">
          <cell r="C30">
            <v>8.92</v>
          </cell>
          <cell r="E30">
            <v>11.57</v>
          </cell>
        </row>
        <row r="31">
          <cell r="C31">
            <v>8.75</v>
          </cell>
          <cell r="E31">
            <v>11.13</v>
          </cell>
        </row>
        <row r="32">
          <cell r="C32">
            <v>9.5299999999999994</v>
          </cell>
          <cell r="E32">
            <v>11.9</v>
          </cell>
        </row>
        <row r="33">
          <cell r="C33">
            <v>8.27</v>
          </cell>
          <cell r="E33">
            <v>11.11</v>
          </cell>
        </row>
        <row r="34">
          <cell r="C34">
            <v>8.32</v>
          </cell>
          <cell r="E34">
            <v>10.66</v>
          </cell>
        </row>
        <row r="35">
          <cell r="C35">
            <v>8.66</v>
          </cell>
          <cell r="E35">
            <v>11.05</v>
          </cell>
        </row>
        <row r="36">
          <cell r="C36">
            <v>9.1300000000000008</v>
          </cell>
          <cell r="E36">
            <v>11.13</v>
          </cell>
        </row>
        <row r="37">
          <cell r="C37">
            <v>9.5</v>
          </cell>
          <cell r="E37">
            <v>11.71</v>
          </cell>
        </row>
        <row r="38">
          <cell r="C38">
            <v>9.24</v>
          </cell>
          <cell r="E38">
            <v>11.8</v>
          </cell>
        </row>
        <row r="39">
          <cell r="C39">
            <v>8.74</v>
          </cell>
          <cell r="E39">
            <v>11.4</v>
          </cell>
        </row>
        <row r="40">
          <cell r="C40">
            <v>8.57</v>
          </cell>
          <cell r="E40">
            <v>11.07</v>
          </cell>
        </row>
        <row r="41">
          <cell r="C41">
            <v>8.7100000000000009</v>
          </cell>
          <cell r="E41">
            <v>11.52</v>
          </cell>
        </row>
        <row r="42">
          <cell r="C42">
            <v>9.56</v>
          </cell>
          <cell r="E42">
            <v>12.28</v>
          </cell>
        </row>
        <row r="43">
          <cell r="C43">
            <v>8.7200000000000006</v>
          </cell>
          <cell r="E43">
            <v>11.22</v>
          </cell>
        </row>
        <row r="44">
          <cell r="C44">
            <v>9.06</v>
          </cell>
          <cell r="E44">
            <v>11.34</v>
          </cell>
        </row>
        <row r="45">
          <cell r="C45">
            <v>9.4</v>
          </cell>
          <cell r="E45">
            <v>11.52</v>
          </cell>
        </row>
        <row r="46">
          <cell r="C46">
            <v>8.36</v>
          </cell>
          <cell r="E46">
            <v>11.72</v>
          </cell>
        </row>
        <row r="47">
          <cell r="C47">
            <v>8.41</v>
          </cell>
          <cell r="E47">
            <v>11.99</v>
          </cell>
        </row>
        <row r="48">
          <cell r="C48">
            <v>9.1</v>
          </cell>
          <cell r="E48">
            <v>11.8</v>
          </cell>
        </row>
        <row r="49">
          <cell r="C49">
            <v>8.4499999999999993</v>
          </cell>
          <cell r="E49">
            <v>11.51</v>
          </cell>
        </row>
        <row r="50">
          <cell r="C50">
            <v>7.85</v>
          </cell>
          <cell r="E50">
            <v>10.87</v>
          </cell>
        </row>
        <row r="51">
          <cell r="C51">
            <v>8.66</v>
          </cell>
          <cell r="E51">
            <v>11</v>
          </cell>
        </row>
        <row r="52">
          <cell r="C52">
            <v>8.68</v>
          </cell>
          <cell r="E52">
            <v>11.03</v>
          </cell>
        </row>
        <row r="53">
          <cell r="C53">
            <v>8.73</v>
          </cell>
          <cell r="E53">
            <v>11.31</v>
          </cell>
        </row>
        <row r="54">
          <cell r="C54">
            <v>8.34</v>
          </cell>
          <cell r="E54">
            <v>10.99</v>
          </cell>
        </row>
        <row r="55">
          <cell r="C55">
            <v>8.8699999999999992</v>
          </cell>
          <cell r="E55">
            <v>10.99</v>
          </cell>
        </row>
        <row r="56">
          <cell r="C56">
            <v>8.5500000000000007</v>
          </cell>
          <cell r="E56">
            <v>11.43</v>
          </cell>
        </row>
        <row r="57">
          <cell r="C57">
            <v>8.6199999999999992</v>
          </cell>
          <cell r="E57">
            <v>11.19</v>
          </cell>
        </row>
        <row r="58">
          <cell r="C58">
            <v>8.6</v>
          </cell>
          <cell r="E58">
            <v>11.49</v>
          </cell>
        </row>
        <row r="59">
          <cell r="C59">
            <v>7.7</v>
          </cell>
          <cell r="E59">
            <v>10.49</v>
          </cell>
        </row>
        <row r="60">
          <cell r="C60">
            <v>8.58</v>
          </cell>
          <cell r="E60">
            <v>11.33</v>
          </cell>
        </row>
        <row r="61">
          <cell r="C61">
            <v>8.39</v>
          </cell>
          <cell r="E61">
            <v>11.47</v>
          </cell>
        </row>
        <row r="62">
          <cell r="C62">
            <v>8.0299999999999994</v>
          </cell>
          <cell r="E62">
            <v>10.96</v>
          </cell>
        </row>
        <row r="63">
          <cell r="C63">
            <v>8.4700000000000006</v>
          </cell>
          <cell r="E63">
            <v>11.47</v>
          </cell>
        </row>
        <row r="64">
          <cell r="C64">
            <v>8.7200000000000006</v>
          </cell>
          <cell r="E64">
            <v>11.78</v>
          </cell>
        </row>
        <row r="65">
          <cell r="C65">
            <v>8.25</v>
          </cell>
          <cell r="E65">
            <v>11.13</v>
          </cell>
        </row>
        <row r="66">
          <cell r="C66">
            <v>7.88</v>
          </cell>
          <cell r="E66">
            <v>10.7</v>
          </cell>
        </row>
        <row r="67">
          <cell r="C67">
            <v>8.85</v>
          </cell>
          <cell r="E67">
            <v>11.94</v>
          </cell>
        </row>
        <row r="68">
          <cell r="C68">
            <v>8.1999999999999993</v>
          </cell>
          <cell r="E68">
            <v>11.04</v>
          </cell>
        </row>
        <row r="69">
          <cell r="C69">
            <v>8.7899999999999991</v>
          </cell>
          <cell r="E69">
            <v>11.77</v>
          </cell>
        </row>
        <row r="70">
          <cell r="C70">
            <v>7.77</v>
          </cell>
          <cell r="E70">
            <v>10.76</v>
          </cell>
        </row>
        <row r="71">
          <cell r="C71">
            <v>8.09</v>
          </cell>
          <cell r="E71">
            <v>10.93</v>
          </cell>
        </row>
        <row r="72">
          <cell r="C72">
            <v>8.56</v>
          </cell>
          <cell r="E72">
            <v>11.13</v>
          </cell>
        </row>
        <row r="73">
          <cell r="C73">
            <v>8.73</v>
          </cell>
          <cell r="E73">
            <v>11.17</v>
          </cell>
        </row>
        <row r="74">
          <cell r="C74">
            <v>8.09</v>
          </cell>
          <cell r="E74">
            <v>11.44</v>
          </cell>
        </row>
        <row r="75">
          <cell r="C75">
            <v>5.85</v>
          </cell>
          <cell r="E75">
            <v>8.01</v>
          </cell>
        </row>
        <row r="76">
          <cell r="C76">
            <v>7.75</v>
          </cell>
          <cell r="E76">
            <v>10.83</v>
          </cell>
        </row>
        <row r="77">
          <cell r="C77">
            <v>8.5500000000000007</v>
          </cell>
          <cell r="E77">
            <v>10.25</v>
          </cell>
        </row>
        <row r="78">
          <cell r="C78">
            <v>8.26</v>
          </cell>
          <cell r="E78">
            <v>10.35</v>
          </cell>
        </row>
        <row r="79">
          <cell r="C79">
            <v>8.6</v>
          </cell>
          <cell r="E79">
            <v>10.78</v>
          </cell>
        </row>
        <row r="80">
          <cell r="C80">
            <v>8.93</v>
          </cell>
          <cell r="E80">
            <v>12.13</v>
          </cell>
        </row>
        <row r="81">
          <cell r="C81">
            <v>8.75</v>
          </cell>
          <cell r="E81">
            <v>11.48</v>
          </cell>
        </row>
        <row r="82">
          <cell r="C82">
            <v>8.4700000000000006</v>
          </cell>
          <cell r="E82">
            <v>11.02</v>
          </cell>
        </row>
        <row r="83">
          <cell r="C83">
            <v>7.69</v>
          </cell>
          <cell r="E83">
            <v>10.66</v>
          </cell>
        </row>
        <row r="84">
          <cell r="C84">
            <v>7.57</v>
          </cell>
          <cell r="E84">
            <v>10.58</v>
          </cell>
        </row>
        <row r="85">
          <cell r="C85">
            <v>8.6199999999999992</v>
          </cell>
          <cell r="E85">
            <v>11.4</v>
          </cell>
        </row>
        <row r="86">
          <cell r="C86">
            <v>8.19</v>
          </cell>
          <cell r="E86">
            <v>10.9</v>
          </cell>
        </row>
        <row r="87">
          <cell r="C87">
            <v>7.93</v>
          </cell>
          <cell r="E87">
            <v>10.99</v>
          </cell>
        </row>
        <row r="88">
          <cell r="C88">
            <v>8.2799999999999994</v>
          </cell>
          <cell r="E88">
            <v>11.13</v>
          </cell>
        </row>
        <row r="89">
          <cell r="C89">
            <v>8.06</v>
          </cell>
          <cell r="E89">
            <v>11.57</v>
          </cell>
        </row>
        <row r="90">
          <cell r="C90">
            <v>8.15</v>
          </cell>
          <cell r="E90">
            <v>11.46</v>
          </cell>
        </row>
        <row r="91">
          <cell r="C91">
            <v>8.98</v>
          </cell>
          <cell r="E91">
            <v>11.49</v>
          </cell>
        </row>
        <row r="92">
          <cell r="C92">
            <v>8.5399999999999991</v>
          </cell>
          <cell r="E92">
            <v>11.25</v>
          </cell>
        </row>
        <row r="93">
          <cell r="C93">
            <v>7.81</v>
          </cell>
          <cell r="E93">
            <v>10.94</v>
          </cell>
        </row>
        <row r="94">
          <cell r="C94">
            <v>8.66</v>
          </cell>
          <cell r="E94">
            <v>11.87</v>
          </cell>
        </row>
        <row r="95">
          <cell r="C95">
            <v>8.84</v>
          </cell>
          <cell r="E95">
            <v>11.14</v>
          </cell>
        </row>
        <row r="96">
          <cell r="C96">
            <v>8.91</v>
          </cell>
          <cell r="E96">
            <v>12.35</v>
          </cell>
        </row>
        <row r="97">
          <cell r="C97">
            <v>7.94</v>
          </cell>
          <cell r="E97">
            <v>11.2</v>
          </cell>
        </row>
        <row r="98">
          <cell r="C98">
            <v>7.36</v>
          </cell>
          <cell r="E98">
            <v>10.42</v>
          </cell>
        </row>
        <row r="99">
          <cell r="C99">
            <v>9.0399999999999991</v>
          </cell>
          <cell r="E99">
            <v>12.35</v>
          </cell>
        </row>
        <row r="100">
          <cell r="C100">
            <v>8.0299999999999994</v>
          </cell>
          <cell r="E100">
            <v>11.19</v>
          </cell>
        </row>
        <row r="101">
          <cell r="C101">
            <v>8.42</v>
          </cell>
          <cell r="E101">
            <v>11.3</v>
          </cell>
        </row>
        <row r="102">
          <cell r="C102">
            <v>9.65</v>
          </cell>
          <cell r="E102">
            <v>11.38</v>
          </cell>
        </row>
        <row r="103">
          <cell r="C103">
            <v>8.49</v>
          </cell>
          <cell r="E103">
            <v>11.77</v>
          </cell>
        </row>
        <row r="104">
          <cell r="C104">
            <v>8.02</v>
          </cell>
          <cell r="E104">
            <v>11.38</v>
          </cell>
        </row>
        <row r="105">
          <cell r="C105">
            <v>8.42</v>
          </cell>
          <cell r="E105">
            <v>9.9600000000000009</v>
          </cell>
        </row>
        <row r="106">
          <cell r="C106">
            <v>8.2200000000000006</v>
          </cell>
          <cell r="E106">
            <v>11.28</v>
          </cell>
        </row>
        <row r="107">
          <cell r="C107">
            <v>8.66</v>
          </cell>
          <cell r="E107">
            <v>11.65</v>
          </cell>
        </row>
        <row r="108">
          <cell r="C108">
            <v>8.19</v>
          </cell>
          <cell r="E108">
            <v>11.84</v>
          </cell>
        </row>
        <row r="109">
          <cell r="C109">
            <v>8.4600000000000009</v>
          </cell>
          <cell r="E109">
            <v>11.78</v>
          </cell>
        </row>
        <row r="110">
          <cell r="C110">
            <v>8.7799999999999994</v>
          </cell>
          <cell r="E110">
            <v>11.35</v>
          </cell>
        </row>
        <row r="111">
          <cell r="C111">
            <v>8.08</v>
          </cell>
          <cell r="E111">
            <v>11.16</v>
          </cell>
        </row>
        <row r="112">
          <cell r="C112">
            <v>8.9</v>
          </cell>
          <cell r="E112">
            <v>11.67</v>
          </cell>
        </row>
        <row r="113">
          <cell r="C113">
            <v>8.02</v>
          </cell>
          <cell r="E113">
            <v>11.87</v>
          </cell>
        </row>
        <row r="125">
          <cell r="K125">
            <v>5</v>
          </cell>
          <cell r="L125">
            <v>2.0366844886138886</v>
          </cell>
        </row>
        <row r="126">
          <cell r="K126">
            <v>15</v>
          </cell>
          <cell r="L126">
            <v>12.036684488613888</v>
          </cell>
        </row>
      </sheetData>
      <sheetData sheetId="2">
        <row r="12">
          <cell r="I12">
            <v>2.1199999999999992</v>
          </cell>
        </row>
        <row r="13">
          <cell r="I13">
            <v>2.16</v>
          </cell>
        </row>
        <row r="14">
          <cell r="I14">
            <v>2.7699999999999996</v>
          </cell>
        </row>
        <row r="15">
          <cell r="I15">
            <v>3.08</v>
          </cell>
        </row>
        <row r="16">
          <cell r="I16">
            <v>2.8800000000000008</v>
          </cell>
        </row>
        <row r="17">
          <cell r="I17">
            <v>2.6500000000000004</v>
          </cell>
        </row>
        <row r="18">
          <cell r="I18">
            <v>3.16</v>
          </cell>
        </row>
        <row r="19">
          <cell r="I19">
            <v>2.8600000000000012</v>
          </cell>
        </row>
        <row r="20">
          <cell r="I20">
            <v>3</v>
          </cell>
        </row>
        <row r="21">
          <cell r="I21">
            <v>2.7999999999999989</v>
          </cell>
        </row>
        <row r="22">
          <cell r="I22">
            <v>2.8900000000000006</v>
          </cell>
        </row>
        <row r="23">
          <cell r="I23">
            <v>2.7000000000000011</v>
          </cell>
        </row>
        <row r="24">
          <cell r="I24">
            <v>2.5499999999999989</v>
          </cell>
        </row>
        <row r="25">
          <cell r="I25">
            <v>2.5</v>
          </cell>
        </row>
        <row r="26">
          <cell r="I26">
            <v>1.7300000000000004</v>
          </cell>
        </row>
        <row r="27">
          <cell r="I27">
            <v>3.6500000000000004</v>
          </cell>
        </row>
        <row r="28">
          <cell r="I28">
            <v>3.08</v>
          </cell>
        </row>
        <row r="29">
          <cell r="I29">
            <v>2.5600000000000005</v>
          </cell>
        </row>
        <row r="30">
          <cell r="I30">
            <v>2.879999999999999</v>
          </cell>
        </row>
        <row r="31">
          <cell r="I31">
            <v>3.2000000000000011</v>
          </cell>
        </row>
        <row r="32">
          <cell r="I32">
            <v>3.51</v>
          </cell>
        </row>
        <row r="33">
          <cell r="I33">
            <v>3.3600000000000012</v>
          </cell>
        </row>
        <row r="34">
          <cell r="I34">
            <v>3.0599999999999987</v>
          </cell>
        </row>
        <row r="35">
          <cell r="I35">
            <v>3.58</v>
          </cell>
        </row>
        <row r="36">
          <cell r="I36">
            <v>2.7100000000000009</v>
          </cell>
        </row>
        <row r="37">
          <cell r="I37">
            <v>2.9800000000000004</v>
          </cell>
        </row>
        <row r="38">
          <cell r="I38">
            <v>2.75</v>
          </cell>
        </row>
        <row r="39">
          <cell r="I39">
            <v>2.84</v>
          </cell>
        </row>
        <row r="40">
          <cell r="I40">
            <v>2.8099999999999987</v>
          </cell>
        </row>
        <row r="41">
          <cell r="I41">
            <v>2.7600000000000016</v>
          </cell>
        </row>
        <row r="42">
          <cell r="I42">
            <v>2.84</v>
          </cell>
        </row>
        <row r="43">
          <cell r="I43">
            <v>2.7199999999999989</v>
          </cell>
        </row>
        <row r="44">
          <cell r="I44">
            <v>2.9300000000000015</v>
          </cell>
        </row>
        <row r="45">
          <cell r="I45">
            <v>3.2599999999999989</v>
          </cell>
        </row>
        <row r="46">
          <cell r="I46">
            <v>3.0599999999999987</v>
          </cell>
        </row>
        <row r="47">
          <cell r="I47">
            <v>2.6500000000000004</v>
          </cell>
        </row>
        <row r="48">
          <cell r="I48">
            <v>3.01</v>
          </cell>
        </row>
        <row r="49">
          <cell r="I49">
            <v>3.3100000000000005</v>
          </cell>
        </row>
        <row r="50">
          <cell r="I50">
            <v>2.4399999999999995</v>
          </cell>
        </row>
        <row r="51">
          <cell r="I51">
            <v>2.79</v>
          </cell>
        </row>
        <row r="52">
          <cell r="I52">
            <v>2.66</v>
          </cell>
        </row>
        <row r="53">
          <cell r="I53">
            <v>3.3600000000000012</v>
          </cell>
        </row>
        <row r="54">
          <cell r="I54">
            <v>2.84</v>
          </cell>
        </row>
        <row r="55">
          <cell r="I55">
            <v>3.2799999999999994</v>
          </cell>
        </row>
        <row r="56">
          <cell r="I56">
            <v>2.5700000000000003</v>
          </cell>
        </row>
        <row r="57">
          <cell r="I57">
            <v>2.58</v>
          </cell>
        </row>
        <row r="58">
          <cell r="I58">
            <v>2.84</v>
          </cell>
        </row>
        <row r="59">
          <cell r="I59">
            <v>3.0600000000000005</v>
          </cell>
        </row>
        <row r="60">
          <cell r="I60">
            <v>2.74</v>
          </cell>
        </row>
        <row r="61">
          <cell r="I61">
            <v>2.5099999999999998</v>
          </cell>
        </row>
        <row r="62">
          <cell r="I62">
            <v>1.5400000000000009</v>
          </cell>
        </row>
        <row r="63">
          <cell r="I63">
            <v>2.34</v>
          </cell>
        </row>
        <row r="64">
          <cell r="I64">
            <v>2.7699999999999996</v>
          </cell>
        </row>
        <row r="65">
          <cell r="I65">
            <v>2.2799999999999994</v>
          </cell>
        </row>
        <row r="66">
          <cell r="I66">
            <v>2.5700000000000003</v>
          </cell>
        </row>
        <row r="67">
          <cell r="I67">
            <v>2.7800000000000011</v>
          </cell>
        </row>
        <row r="68">
          <cell r="I68">
            <v>3.0600000000000005</v>
          </cell>
        </row>
        <row r="69">
          <cell r="I69">
            <v>2.370000000000001</v>
          </cell>
        </row>
        <row r="70">
          <cell r="I70">
            <v>2.120000000000001</v>
          </cell>
        </row>
        <row r="71">
          <cell r="I71">
            <v>2.8099999999999987</v>
          </cell>
        </row>
        <row r="72">
          <cell r="I72">
            <v>2.2100000000000009</v>
          </cell>
        </row>
        <row r="73">
          <cell r="I73">
            <v>2.1799999999999997</v>
          </cell>
        </row>
        <row r="74">
          <cell r="I74">
            <v>3.08</v>
          </cell>
        </row>
        <row r="75">
          <cell r="I75">
            <v>1.75</v>
          </cell>
        </row>
        <row r="76">
          <cell r="I76">
            <v>2.3800000000000008</v>
          </cell>
        </row>
        <row r="77">
          <cell r="I77">
            <v>3.3199999999999985</v>
          </cell>
        </row>
        <row r="78">
          <cell r="I78">
            <v>2.7300000000000004</v>
          </cell>
        </row>
        <row r="79">
          <cell r="I79">
            <v>2.3900000000000006</v>
          </cell>
        </row>
        <row r="80">
          <cell r="I80">
            <v>2.8800000000000008</v>
          </cell>
        </row>
        <row r="81">
          <cell r="I81">
            <v>2.34</v>
          </cell>
        </row>
        <row r="82">
          <cell r="I82">
            <v>3.2</v>
          </cell>
        </row>
        <row r="83">
          <cell r="I83">
            <v>2.7100000000000009</v>
          </cell>
        </row>
        <row r="84">
          <cell r="I84">
            <v>2.9399999999999995</v>
          </cell>
        </row>
        <row r="85">
          <cell r="I85">
            <v>2.6899999999999995</v>
          </cell>
        </row>
        <row r="86">
          <cell r="I86">
            <v>2.8500000000000014</v>
          </cell>
        </row>
        <row r="87">
          <cell r="I87">
            <v>2</v>
          </cell>
        </row>
        <row r="88">
          <cell r="I88">
            <v>2.3000000000000007</v>
          </cell>
        </row>
        <row r="89">
          <cell r="I89">
            <v>2.8199999999999994</v>
          </cell>
        </row>
        <row r="90">
          <cell r="I90">
            <v>3.0199999999999996</v>
          </cell>
        </row>
        <row r="91">
          <cell r="I91">
            <v>3.09</v>
          </cell>
        </row>
        <row r="92">
          <cell r="I92">
            <v>3.0499999999999989</v>
          </cell>
        </row>
        <row r="93">
          <cell r="I93">
            <v>3.4399999999999995</v>
          </cell>
        </row>
        <row r="94">
          <cell r="I94">
            <v>3.8499999999999996</v>
          </cell>
        </row>
        <row r="95">
          <cell r="I95">
            <v>3.2099999999999991</v>
          </cell>
        </row>
        <row r="96">
          <cell r="I96">
            <v>2.5700000000000003</v>
          </cell>
        </row>
        <row r="97">
          <cell r="I97">
            <v>2.09</v>
          </cell>
        </row>
        <row r="98">
          <cell r="I98">
            <v>2.34</v>
          </cell>
        </row>
        <row r="99">
          <cell r="I99">
            <v>2.3499999999999996</v>
          </cell>
        </row>
        <row r="100">
          <cell r="I100">
            <v>2.5</v>
          </cell>
        </row>
        <row r="101">
          <cell r="I101">
            <v>3.0599999999999996</v>
          </cell>
        </row>
        <row r="102">
          <cell r="I102">
            <v>2.9699999999999998</v>
          </cell>
        </row>
        <row r="103">
          <cell r="I103">
            <v>3.13</v>
          </cell>
        </row>
        <row r="104">
          <cell r="I104">
            <v>3.3499999999999996</v>
          </cell>
        </row>
        <row r="105">
          <cell r="I105">
            <v>2.6199999999999992</v>
          </cell>
        </row>
        <row r="106">
          <cell r="I106">
            <v>2.8000000000000007</v>
          </cell>
        </row>
        <row r="107">
          <cell r="I107">
            <v>2.99</v>
          </cell>
        </row>
        <row r="108">
          <cell r="I108">
            <v>2.99</v>
          </cell>
        </row>
        <row r="109">
          <cell r="I109">
            <v>3.3100000000000005</v>
          </cell>
        </row>
        <row r="110">
          <cell r="I110">
            <v>1.6999999999999993</v>
          </cell>
        </row>
        <row r="111">
          <cell r="I111">
            <v>2.8200000000000003</v>
          </cell>
        </row>
      </sheetData>
      <sheetData sheetId="3"/>
      <sheetData sheetId="4"/>
      <sheetData sheetId="5">
        <row r="120">
          <cell r="M120">
            <v>2.28538533164854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100 SMBH"/>
    </sheetNames>
    <sheetDataSet>
      <sheetData sheetId="0">
        <row r="3">
          <cell r="K3">
            <v>1836</v>
          </cell>
        </row>
        <row r="6">
          <cell r="K6">
            <v>2.963079160641827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 data 100 SMBH "/>
      <sheetName val="100 SMBH 2 SET 10-31"/>
      <sheetName val="41 SMBH "/>
      <sheetName val="ERROR CURVES"/>
    </sheetNames>
    <sheetDataSet>
      <sheetData sheetId="0"/>
      <sheetData sheetId="1"/>
      <sheetData sheetId="2"/>
      <sheetData sheetId="3">
        <row r="5">
          <cell r="H5">
            <v>0.25</v>
          </cell>
          <cell r="J5">
            <v>0.9709999999999992</v>
          </cell>
          <cell r="K5">
            <v>0.35</v>
          </cell>
        </row>
        <row r="6">
          <cell r="H6">
            <v>0.20615528128088306</v>
          </cell>
          <cell r="J6">
            <v>0.78099999999999969</v>
          </cell>
          <cell r="K6">
            <v>0.3061552812808831</v>
          </cell>
        </row>
        <row r="7">
          <cell r="H7">
            <v>0.36400549446402597</v>
          </cell>
          <cell r="J7">
            <v>0.76100000000000012</v>
          </cell>
          <cell r="K7">
            <v>0.46400549446402595</v>
          </cell>
        </row>
        <row r="8">
          <cell r="H8">
            <v>0</v>
          </cell>
          <cell r="J8">
            <v>0.35099999999999998</v>
          </cell>
          <cell r="K8">
            <v>0.1</v>
          </cell>
        </row>
        <row r="9">
          <cell r="H9">
            <v>7.0710678118654766E-2</v>
          </cell>
          <cell r="J9">
            <v>0.3910000000000009</v>
          </cell>
          <cell r="K9">
            <v>0.17071067811865476</v>
          </cell>
        </row>
        <row r="10">
          <cell r="H10">
            <v>0.29154759474226505</v>
          </cell>
          <cell r="J10">
            <v>0.39099999999999913</v>
          </cell>
          <cell r="K10">
            <v>0.39154759474226508</v>
          </cell>
        </row>
        <row r="11">
          <cell r="H11">
            <v>0.43011626335213138</v>
          </cell>
          <cell r="J11">
            <v>0.51100000000000012</v>
          </cell>
          <cell r="K11">
            <v>0.53011626335213136</v>
          </cell>
        </row>
        <row r="12">
          <cell r="H12">
            <v>0.21213203435596428</v>
          </cell>
          <cell r="J12">
            <v>0.23100000000000076</v>
          </cell>
          <cell r="K12">
            <v>0.31213203435596426</v>
          </cell>
        </row>
        <row r="13">
          <cell r="H13">
            <v>0.33541019662496852</v>
          </cell>
          <cell r="J13">
            <v>0.33100000000000041</v>
          </cell>
          <cell r="K13">
            <v>0.43541019662496849</v>
          </cell>
        </row>
        <row r="14">
          <cell r="H14">
            <v>0.32015621187164245</v>
          </cell>
          <cell r="J14">
            <v>0.30099999999999927</v>
          </cell>
          <cell r="K14">
            <v>0.42015621187164243</v>
          </cell>
        </row>
        <row r="15">
          <cell r="H15">
            <v>0.21213203435596428</v>
          </cell>
          <cell r="J15">
            <v>0.17100000000000026</v>
          </cell>
          <cell r="K15">
            <v>0.31213203435596426</v>
          </cell>
        </row>
        <row r="16">
          <cell r="H16">
            <v>0.14142135623730953</v>
          </cell>
          <cell r="J16">
            <v>3.8999999999998813E-2</v>
          </cell>
          <cell r="K16">
            <v>0.24142135623730954</v>
          </cell>
        </row>
        <row r="17">
          <cell r="H17">
            <v>0.158113883008419</v>
          </cell>
          <cell r="J17">
            <v>4.9000000000000377E-2</v>
          </cell>
          <cell r="K17">
            <v>0.25811388300841898</v>
          </cell>
        </row>
        <row r="18">
          <cell r="H18">
            <v>0.18027756377319948</v>
          </cell>
          <cell r="J18">
            <v>7.1000000000000618E-2</v>
          </cell>
          <cell r="K18">
            <v>0.28027756377319946</v>
          </cell>
        </row>
        <row r="19">
          <cell r="H19">
            <v>0.18027756377319948</v>
          </cell>
          <cell r="J19">
            <v>5.9000000000000163E-2</v>
          </cell>
          <cell r="K19">
            <v>0.28027756377319946</v>
          </cell>
        </row>
        <row r="20">
          <cell r="H20">
            <v>0.21213203435596428</v>
          </cell>
          <cell r="J20">
            <v>6.899999999999995E-2</v>
          </cell>
          <cell r="K20">
            <v>0.31213203435596426</v>
          </cell>
        </row>
        <row r="21">
          <cell r="H21">
            <v>0.158113883008419</v>
          </cell>
          <cell r="J21">
            <v>1.1000000000000121E-2</v>
          </cell>
          <cell r="K21">
            <v>0.25811388300841898</v>
          </cell>
        </row>
        <row r="22">
          <cell r="H22">
            <v>0.25</v>
          </cell>
          <cell r="J22">
            <v>5.9000000000000163E-2</v>
          </cell>
          <cell r="K22">
            <v>0.35</v>
          </cell>
        </row>
        <row r="23">
          <cell r="H23">
            <v>0.21213203435596428</v>
          </cell>
          <cell r="J23">
            <v>1.000000000000334E-3</v>
          </cell>
          <cell r="K23">
            <v>0.31213203435596426</v>
          </cell>
        </row>
        <row r="24">
          <cell r="H24">
            <v>0.35355339059327379</v>
          </cell>
          <cell r="J24">
            <v>0.14099999999999913</v>
          </cell>
          <cell r="K24">
            <v>0.45355339059327382</v>
          </cell>
        </row>
        <row r="25">
          <cell r="H25">
            <v>0.39051248379533277</v>
          </cell>
          <cell r="J25">
            <v>0.17100000000000026</v>
          </cell>
          <cell r="K25">
            <v>0.49051248379533274</v>
          </cell>
        </row>
        <row r="26">
          <cell r="H26">
            <v>0.66708320320631675</v>
          </cell>
          <cell r="J26">
            <v>0.42100000000000026</v>
          </cell>
          <cell r="K26">
            <v>0.76708320320631673</v>
          </cell>
        </row>
        <row r="27">
          <cell r="H27">
            <v>0.38078865529319544</v>
          </cell>
          <cell r="J27">
            <v>0.13099999999999934</v>
          </cell>
          <cell r="K27">
            <v>0.48078865529319548</v>
          </cell>
        </row>
        <row r="28">
          <cell r="H28">
            <v>0.39051248379533277</v>
          </cell>
          <cell r="J28">
            <v>0.12099999999999955</v>
          </cell>
          <cell r="K28">
            <v>0.49051248379533274</v>
          </cell>
        </row>
        <row r="29">
          <cell r="H29">
            <v>1.0965856099730655</v>
          </cell>
          <cell r="J29">
            <v>0.81100000000000083</v>
          </cell>
          <cell r="K29">
            <v>1.1965856099730656</v>
          </cell>
        </row>
        <row r="30">
          <cell r="H30">
            <v>0.52201532544552753</v>
          </cell>
          <cell r="J30">
            <v>0.21099999999999941</v>
          </cell>
          <cell r="K30">
            <v>0.62201532544552751</v>
          </cell>
        </row>
        <row r="31">
          <cell r="H31">
            <v>0.66708320320631675</v>
          </cell>
          <cell r="J31">
            <v>0.17100000000000026</v>
          </cell>
          <cell r="K31">
            <v>0.76708320320631673</v>
          </cell>
        </row>
        <row r="32">
          <cell r="H32">
            <v>0.68007352543677213</v>
          </cell>
          <cell r="J32">
            <v>0.16100000000000048</v>
          </cell>
          <cell r="K32">
            <v>0.78007352543677211</v>
          </cell>
        </row>
        <row r="33">
          <cell r="H33">
            <v>0.63245553203367599</v>
          </cell>
          <cell r="J33">
            <v>5.9000000000000163E-2</v>
          </cell>
          <cell r="K33">
            <v>0.73245553203367597</v>
          </cell>
        </row>
        <row r="34">
          <cell r="H34">
            <v>0.61032778078668515</v>
          </cell>
          <cell r="J34">
            <v>1.1000000000000121E-2</v>
          </cell>
          <cell r="K34">
            <v>0.71032778078668513</v>
          </cell>
        </row>
        <row r="40">
          <cell r="H40">
            <v>1.4637281168304448</v>
          </cell>
          <cell r="J40">
            <v>0.14299999999999979</v>
          </cell>
          <cell r="K40">
            <v>1.6637281168304447</v>
          </cell>
        </row>
        <row r="41">
          <cell r="H41">
            <v>0.82764726786234244</v>
          </cell>
          <cell r="J41">
            <v>2.7000000000000135E-2</v>
          </cell>
          <cell r="K41">
            <v>1.0276472678623425</v>
          </cell>
        </row>
        <row r="42">
          <cell r="H42">
            <v>0.80622577482985502</v>
          </cell>
          <cell r="J42">
            <v>6.9999999999996732E-3</v>
          </cell>
          <cell r="K42">
            <v>1.0062257748298551</v>
          </cell>
        </row>
        <row r="43">
          <cell r="H43">
            <v>0.78102496759066553</v>
          </cell>
          <cell r="J43">
            <v>2.7000000000000135E-2</v>
          </cell>
          <cell r="K43">
            <v>0.98102496759066549</v>
          </cell>
        </row>
        <row r="44">
          <cell r="H44">
            <v>0.87321245982864915</v>
          </cell>
          <cell r="J44">
            <v>0.16299999999999937</v>
          </cell>
          <cell r="K44">
            <v>1.0732124598286492</v>
          </cell>
        </row>
        <row r="45">
          <cell r="H45">
            <v>0.9823441352194251</v>
          </cell>
          <cell r="J45">
            <v>0.34700000000000042</v>
          </cell>
          <cell r="K45">
            <v>1.1823441352194251</v>
          </cell>
        </row>
        <row r="46">
          <cell r="H46">
            <v>0.76485292703891772</v>
          </cell>
          <cell r="J46">
            <v>0.16699999999999982</v>
          </cell>
          <cell r="K46">
            <v>0.96485292703891767</v>
          </cell>
        </row>
        <row r="47">
          <cell r="H47">
            <v>0.67082039324993703</v>
          </cell>
          <cell r="J47">
            <v>9.6999999999999531E-2</v>
          </cell>
          <cell r="K47">
            <v>0.87082039324993699</v>
          </cell>
        </row>
        <row r="48">
          <cell r="H48">
            <v>0.60207972893961481</v>
          </cell>
          <cell r="J48">
            <v>0.12699999999999978</v>
          </cell>
          <cell r="K48">
            <v>0.80207972893961488</v>
          </cell>
        </row>
        <row r="49">
          <cell r="H49">
            <v>0.55901699437494745</v>
          </cell>
          <cell r="J49">
            <v>8.6999999999998856E-2</v>
          </cell>
          <cell r="K49">
            <v>0.75901699437494741</v>
          </cell>
        </row>
        <row r="50">
          <cell r="H50">
            <v>0.44721359549995798</v>
          </cell>
          <cell r="J50">
            <v>2.3000000000000576E-2</v>
          </cell>
          <cell r="K50">
            <v>0.64721359549995805</v>
          </cell>
        </row>
        <row r="51">
          <cell r="H51">
            <v>0.47169905660283024</v>
          </cell>
          <cell r="J51">
            <v>5.6999999999999496E-2</v>
          </cell>
          <cell r="K51">
            <v>0.67169905660283025</v>
          </cell>
        </row>
        <row r="52">
          <cell r="H52">
            <v>0.50990195135927852</v>
          </cell>
          <cell r="J52">
            <v>0.11299999999999866</v>
          </cell>
          <cell r="K52">
            <v>0.70990195135927858</v>
          </cell>
        </row>
        <row r="53">
          <cell r="H53">
            <v>0.50990195135927852</v>
          </cell>
          <cell r="J53">
            <v>0.14300000000000068</v>
          </cell>
          <cell r="K53">
            <v>0.70990195135927858</v>
          </cell>
        </row>
        <row r="54">
          <cell r="H54">
            <v>0.7433034373659253</v>
          </cell>
          <cell r="J54">
            <v>0.38699999999999957</v>
          </cell>
          <cell r="K54">
            <v>0.94330343736592526</v>
          </cell>
        </row>
        <row r="55">
          <cell r="H55">
            <v>0.40311288741492751</v>
          </cell>
          <cell r="J55">
            <v>8.2999999999999297E-2</v>
          </cell>
          <cell r="K55">
            <v>0.60311288741492752</v>
          </cell>
        </row>
        <row r="56">
          <cell r="H56">
            <v>0.55901699437494745</v>
          </cell>
          <cell r="J56">
            <v>0.246999999999999</v>
          </cell>
          <cell r="K56">
            <v>0.75901699437494741</v>
          </cell>
        </row>
        <row r="57">
          <cell r="H57">
            <v>0.46097722286464438</v>
          </cell>
          <cell r="J57">
            <v>0.2370000000000001</v>
          </cell>
          <cell r="K57">
            <v>0.66097722286464444</v>
          </cell>
        </row>
        <row r="58">
          <cell r="H58">
            <v>0.33541019662496852</v>
          </cell>
          <cell r="J58">
            <v>0.11699999999999999</v>
          </cell>
          <cell r="K58">
            <v>0.53541019662496847</v>
          </cell>
        </row>
        <row r="59">
          <cell r="H59">
            <v>0.29154759474226505</v>
          </cell>
          <cell r="J59">
            <v>9.7000000000000419E-2</v>
          </cell>
          <cell r="K59">
            <v>0.49154759474226506</v>
          </cell>
        </row>
        <row r="60">
          <cell r="H60">
            <v>0.33541019662496852</v>
          </cell>
          <cell r="J60">
            <v>0.15300000000000136</v>
          </cell>
          <cell r="K60">
            <v>0.53541019662496847</v>
          </cell>
        </row>
        <row r="61">
          <cell r="H61">
            <v>0.41231056256176613</v>
          </cell>
          <cell r="J61">
            <v>0.23299999999999965</v>
          </cell>
          <cell r="K61">
            <v>0.61231056256176619</v>
          </cell>
        </row>
        <row r="62">
          <cell r="H62">
            <v>0.25495097567963926</v>
          </cell>
          <cell r="J62">
            <v>9.7000000000000419E-2</v>
          </cell>
          <cell r="K62">
            <v>0.45495097567963927</v>
          </cell>
        </row>
        <row r="63">
          <cell r="H63">
            <v>0.40311288741492751</v>
          </cell>
          <cell r="J63">
            <v>0.25299999999999923</v>
          </cell>
          <cell r="K63">
            <v>0.60311288741492752</v>
          </cell>
        </row>
        <row r="64">
          <cell r="H64">
            <v>0.18027756377319948</v>
          </cell>
          <cell r="J64">
            <v>3.2999999999998586E-2</v>
          </cell>
          <cell r="K64">
            <v>0.38027756377319949</v>
          </cell>
        </row>
        <row r="65">
          <cell r="H65">
            <v>0.158113883008419</v>
          </cell>
          <cell r="J65">
            <v>1.7000000000000348E-2</v>
          </cell>
          <cell r="K65">
            <v>0.35811388300841901</v>
          </cell>
        </row>
        <row r="66">
          <cell r="H66">
            <v>0.316227766016838</v>
          </cell>
          <cell r="J66">
            <v>0.18299999999999894</v>
          </cell>
          <cell r="K66">
            <v>0.51622776601683795</v>
          </cell>
        </row>
        <row r="67">
          <cell r="H67">
            <v>0.158113883008419</v>
          </cell>
          <cell r="J67">
            <v>4.6999999999999709E-2</v>
          </cell>
          <cell r="K67">
            <v>0.35811388300841901</v>
          </cell>
        </row>
        <row r="68">
          <cell r="H68">
            <v>0.18027756377319948</v>
          </cell>
          <cell r="J68">
            <v>8.3000000000001073E-2</v>
          </cell>
          <cell r="K68">
            <v>0.38027756377319949</v>
          </cell>
        </row>
        <row r="69">
          <cell r="H69">
            <v>0.1118033988749895</v>
          </cell>
          <cell r="J69">
            <v>3.6999999999999922E-2</v>
          </cell>
          <cell r="K69">
            <v>0.31180339887498953</v>
          </cell>
        </row>
        <row r="70">
          <cell r="H70">
            <v>0.14142135623730953</v>
          </cell>
          <cell r="J70">
            <v>7.299999999999951E-2</v>
          </cell>
          <cell r="K70">
            <v>0.34142135623730951</v>
          </cell>
        </row>
        <row r="71">
          <cell r="H71">
            <v>0.53851648071345048</v>
          </cell>
          <cell r="J71">
            <v>0.47699999999999942</v>
          </cell>
          <cell r="K71">
            <v>0.73851648071345055</v>
          </cell>
        </row>
        <row r="72">
          <cell r="H72">
            <v>0.158113883008419</v>
          </cell>
          <cell r="J72">
            <v>9.6999999999998643E-2</v>
          </cell>
          <cell r="K72">
            <v>0.35811388300841901</v>
          </cell>
        </row>
        <row r="73">
          <cell r="H73">
            <v>0.158113883008419</v>
          </cell>
          <cell r="J73">
            <v>9.6999999999998643E-2</v>
          </cell>
          <cell r="K73">
            <v>0.35811388300841901</v>
          </cell>
        </row>
        <row r="74">
          <cell r="H74">
            <v>0.18027756377319948</v>
          </cell>
          <cell r="J74">
            <v>0.12300000000000022</v>
          </cell>
          <cell r="K74">
            <v>0.38027756377319949</v>
          </cell>
        </row>
        <row r="75">
          <cell r="H75">
            <v>0.18027756377319948</v>
          </cell>
          <cell r="J75">
            <v>0.12300000000000022</v>
          </cell>
          <cell r="K75">
            <v>0.38027756377319949</v>
          </cell>
        </row>
        <row r="76">
          <cell r="H76">
            <v>0.18027756377319948</v>
          </cell>
          <cell r="J76">
            <v>0.12300000000000022</v>
          </cell>
          <cell r="K76">
            <v>0.38027756377319949</v>
          </cell>
        </row>
        <row r="77">
          <cell r="H77">
            <v>0.41231056256176613</v>
          </cell>
          <cell r="J77">
            <v>0.35699999999999843</v>
          </cell>
          <cell r="K77">
            <v>0.61231056256176619</v>
          </cell>
        </row>
        <row r="78">
          <cell r="H78">
            <v>0.158113883008419</v>
          </cell>
          <cell r="J78">
            <v>0.10299999999999887</v>
          </cell>
          <cell r="K78">
            <v>0.35811388300841901</v>
          </cell>
        </row>
        <row r="79">
          <cell r="H79">
            <v>0.158113883008419</v>
          </cell>
          <cell r="J79">
            <v>0.12300000000000022</v>
          </cell>
          <cell r="K79">
            <v>0.35811388300841901</v>
          </cell>
        </row>
        <row r="80">
          <cell r="H80">
            <v>0.1118033988749895</v>
          </cell>
          <cell r="J80">
            <v>8.2999999999999297E-2</v>
          </cell>
          <cell r="K80">
            <v>0.31180339887498953</v>
          </cell>
        </row>
        <row r="81">
          <cell r="H81">
            <v>0.14142135623730953</v>
          </cell>
          <cell r="J81">
            <v>0.11699999999999999</v>
          </cell>
          <cell r="K81">
            <v>0.34142135623730951</v>
          </cell>
        </row>
        <row r="82">
          <cell r="H82">
            <v>0.21213203435596428</v>
          </cell>
          <cell r="J82">
            <v>0.1930000000000005</v>
          </cell>
          <cell r="K82">
            <v>0.41213203435596429</v>
          </cell>
        </row>
        <row r="83">
          <cell r="H83">
            <v>0.18027756377319948</v>
          </cell>
          <cell r="J83">
            <v>0.17300000000000004</v>
          </cell>
          <cell r="K83">
            <v>0.38027756377319949</v>
          </cell>
        </row>
        <row r="84">
          <cell r="H84">
            <v>0.1118033988749895</v>
          </cell>
          <cell r="J84">
            <v>0.11699999999999999</v>
          </cell>
          <cell r="K84">
            <v>0.31180339887498953</v>
          </cell>
        </row>
        <row r="85">
          <cell r="H85">
            <v>0.21213203435596428</v>
          </cell>
          <cell r="J85">
            <v>0.22299999999999986</v>
          </cell>
          <cell r="K85">
            <v>0.41213203435596429</v>
          </cell>
        </row>
        <row r="86">
          <cell r="H86">
            <v>0.18027756377319948</v>
          </cell>
          <cell r="J86">
            <v>0.20299999999999851</v>
          </cell>
          <cell r="K86">
            <v>0.38027756377319949</v>
          </cell>
        </row>
        <row r="87">
          <cell r="H87">
            <v>0.18027756377319948</v>
          </cell>
          <cell r="J87">
            <v>0.21300000000000008</v>
          </cell>
          <cell r="K87">
            <v>0.38027756377319949</v>
          </cell>
        </row>
        <row r="88">
          <cell r="H88">
            <v>0.1118033988749895</v>
          </cell>
          <cell r="J88">
            <v>0.15300000000000136</v>
          </cell>
          <cell r="K88">
            <v>0.31180339887498953</v>
          </cell>
        </row>
        <row r="89">
          <cell r="H89">
            <v>0.1118033988749895</v>
          </cell>
          <cell r="J89">
            <v>0.16300000000000114</v>
          </cell>
          <cell r="K89">
            <v>0.31180339887498953</v>
          </cell>
        </row>
        <row r="90">
          <cell r="H90">
            <v>0.18027756377319948</v>
          </cell>
          <cell r="J90">
            <v>0.23700000000000099</v>
          </cell>
          <cell r="K90">
            <v>0.38027756377319949</v>
          </cell>
        </row>
        <row r="91">
          <cell r="H91">
            <v>0.18027756377319948</v>
          </cell>
          <cell r="J91">
            <v>0.25299999999999923</v>
          </cell>
          <cell r="K91">
            <v>0.38027756377319949</v>
          </cell>
        </row>
        <row r="92">
          <cell r="H92">
            <v>0.158113883008419</v>
          </cell>
          <cell r="J92">
            <v>0.24300000000000122</v>
          </cell>
          <cell r="K92">
            <v>0.35811388300841901</v>
          </cell>
        </row>
        <row r="93">
          <cell r="H93">
            <v>0.1118033988749895</v>
          </cell>
          <cell r="J93">
            <v>0.19700000000000006</v>
          </cell>
          <cell r="K93">
            <v>0.31180339887498953</v>
          </cell>
        </row>
        <row r="94">
          <cell r="H94">
            <v>0.18027756377319948</v>
          </cell>
          <cell r="J94">
            <v>0.29699999999999882</v>
          </cell>
          <cell r="K94">
            <v>0.38027756377319949</v>
          </cell>
        </row>
        <row r="95">
          <cell r="H95">
            <v>7.0710678118654766E-2</v>
          </cell>
          <cell r="J95">
            <v>0.1930000000000005</v>
          </cell>
          <cell r="K95">
            <v>0.27071067811865479</v>
          </cell>
        </row>
        <row r="96">
          <cell r="H96">
            <v>0.18027756377319948</v>
          </cell>
          <cell r="J96">
            <v>0.31699999999999928</v>
          </cell>
          <cell r="K96">
            <v>0.38027756377319949</v>
          </cell>
        </row>
        <row r="97">
          <cell r="H97">
            <v>0.1118033988749895</v>
          </cell>
          <cell r="J97">
            <v>0.26299999999999901</v>
          </cell>
          <cell r="K97">
            <v>0.31180339887498953</v>
          </cell>
        </row>
        <row r="98">
          <cell r="H98">
            <v>0.18027756377319948</v>
          </cell>
          <cell r="J98">
            <v>0.34700000000000042</v>
          </cell>
          <cell r="K98">
            <v>0.38027756377319949</v>
          </cell>
        </row>
        <row r="99">
          <cell r="H99">
            <v>0.22360679774997899</v>
          </cell>
          <cell r="J99">
            <v>0.39700000000000113</v>
          </cell>
          <cell r="K99">
            <v>0.423606797749979</v>
          </cell>
        </row>
        <row r="100">
          <cell r="H100">
            <v>0.20615528128088306</v>
          </cell>
          <cell r="J100">
            <v>0.39700000000000113</v>
          </cell>
          <cell r="K100">
            <v>0.40615528128088307</v>
          </cell>
        </row>
        <row r="101">
          <cell r="H101">
            <v>0.60827625302982202</v>
          </cell>
          <cell r="J101">
            <v>0.88699999999999957</v>
          </cell>
          <cell r="K101">
            <v>0.80827625302982198</v>
          </cell>
        </row>
        <row r="102">
          <cell r="H102">
            <v>0.20615528128088306</v>
          </cell>
          <cell r="J102">
            <v>0.54699999999999971</v>
          </cell>
          <cell r="K102">
            <v>0.40615528128088307</v>
          </cell>
        </row>
        <row r="103">
          <cell r="H103">
            <v>0.18027756377319948</v>
          </cell>
          <cell r="J103">
            <v>0.61699999999999999</v>
          </cell>
          <cell r="K103">
            <v>0.38027756377319949</v>
          </cell>
        </row>
        <row r="104">
          <cell r="H104">
            <v>0.14142135623730953</v>
          </cell>
          <cell r="J104">
            <v>0.68700000000000028</v>
          </cell>
          <cell r="K104">
            <v>0.34142135623730951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poliyu77@gmail.com" TargetMode="External"/><Relationship Id="rId1" Type="http://schemas.openxmlformats.org/officeDocument/2006/relationships/hyperlink" Target="https://iopscience.iop.org/article/10.3847/1538-4357/ab5f5f/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09E8-C97A-43B9-BD70-1201D1214B4F}">
  <dimension ref="A1:N135"/>
  <sheetViews>
    <sheetView tabSelected="1" topLeftCell="A52" zoomScale="90" zoomScaleNormal="90" workbookViewId="0">
      <selection activeCell="I6" sqref="I6"/>
    </sheetView>
  </sheetViews>
  <sheetFormatPr defaultRowHeight="14.6" x14ac:dyDescent="0.4"/>
  <cols>
    <col min="1" max="1" width="10.3828125" customWidth="1"/>
    <col min="7" max="7" width="11.4609375" style="1" customWidth="1"/>
    <col min="8" max="8" width="13.53515625" style="1" customWidth="1"/>
    <col min="10" max="10" width="6.84375" style="1" customWidth="1"/>
    <col min="11" max="11" width="13.23046875" style="2" customWidth="1"/>
    <col min="12" max="12" width="14.23046875" customWidth="1"/>
    <col min="13" max="13" width="14.4609375" customWidth="1"/>
    <col min="14" max="14" width="11.69140625" customWidth="1"/>
  </cols>
  <sheetData>
    <row r="1" spans="1:14" ht="15.45" x14ac:dyDescent="0.4">
      <c r="A1" s="3" t="s">
        <v>123</v>
      </c>
      <c r="B1" s="1"/>
      <c r="E1" s="1"/>
      <c r="G1"/>
    </row>
    <row r="2" spans="1:14" ht="15.45" x14ac:dyDescent="0.4">
      <c r="A2" s="3"/>
      <c r="B2" s="1"/>
      <c r="E2" s="1"/>
      <c r="G2"/>
    </row>
    <row r="3" spans="1:14" x14ac:dyDescent="0.4">
      <c r="A3" s="35" t="s">
        <v>124</v>
      </c>
      <c r="B3" s="36" t="s">
        <v>125</v>
      </c>
      <c r="E3" s="1"/>
      <c r="G3"/>
    </row>
    <row r="4" spans="1:14" x14ac:dyDescent="0.4">
      <c r="A4" s="35" t="s">
        <v>126</v>
      </c>
      <c r="B4" s="35" t="s">
        <v>127</v>
      </c>
      <c r="E4" s="1"/>
      <c r="G4"/>
    </row>
    <row r="5" spans="1:14" x14ac:dyDescent="0.4">
      <c r="A5" s="35" t="s">
        <v>128</v>
      </c>
      <c r="B5" s="37" t="s">
        <v>129</v>
      </c>
      <c r="E5" s="1"/>
      <c r="G5"/>
    </row>
    <row r="7" spans="1:14" ht="15" thickBot="1" x14ac:dyDescent="0.45">
      <c r="A7" s="39" t="s">
        <v>130</v>
      </c>
      <c r="J7" s="38" t="s">
        <v>131</v>
      </c>
    </row>
    <row r="8" spans="1:14" ht="15.45" thickTop="1" thickBot="1" x14ac:dyDescent="0.45">
      <c r="A8" s="7" t="s">
        <v>1</v>
      </c>
      <c r="B8" s="8" t="s">
        <v>2</v>
      </c>
      <c r="C8" s="9"/>
      <c r="D8" s="8" t="s">
        <v>3</v>
      </c>
      <c r="E8" s="10"/>
      <c r="F8" s="9"/>
      <c r="G8" s="11" t="s">
        <v>5</v>
      </c>
      <c r="H8" s="13" t="s">
        <v>6</v>
      </c>
      <c r="J8" s="6" t="s">
        <v>0</v>
      </c>
      <c r="K8" s="12" t="s">
        <v>4</v>
      </c>
      <c r="L8" s="30" t="s">
        <v>120</v>
      </c>
      <c r="M8" s="30" t="s">
        <v>121</v>
      </c>
      <c r="N8" s="11" t="s">
        <v>132</v>
      </c>
    </row>
    <row r="9" spans="1:14" ht="15" thickBot="1" x14ac:dyDescent="0.45">
      <c r="A9" s="15"/>
      <c r="B9" s="16" t="s">
        <v>7</v>
      </c>
      <c r="C9" s="16" t="s">
        <v>8</v>
      </c>
      <c r="D9" s="16" t="s">
        <v>7</v>
      </c>
      <c r="E9" s="16" t="s">
        <v>9</v>
      </c>
      <c r="F9" s="16" t="s">
        <v>10</v>
      </c>
      <c r="G9" s="17"/>
      <c r="H9" s="19"/>
      <c r="J9" s="14"/>
      <c r="K9" s="18"/>
      <c r="L9" s="30" t="s">
        <v>122</v>
      </c>
      <c r="M9" s="30" t="s">
        <v>122</v>
      </c>
      <c r="N9" s="17" t="s">
        <v>8</v>
      </c>
    </row>
    <row r="10" spans="1:14" s="4" customFormat="1" ht="14.05" customHeight="1" thickTop="1" thickBot="1" x14ac:dyDescent="0.45">
      <c r="A10" s="21" t="s">
        <v>20</v>
      </c>
      <c r="B10" s="22">
        <v>8.75</v>
      </c>
      <c r="C10" s="22">
        <v>0.23</v>
      </c>
      <c r="D10" s="22">
        <v>11.09</v>
      </c>
      <c r="E10" s="22">
        <v>0.28000000000000003</v>
      </c>
      <c r="F10" s="22">
        <v>0.14000000000000001</v>
      </c>
      <c r="G10" s="22" t="s">
        <v>12</v>
      </c>
      <c r="H10" s="22" t="s">
        <v>13</v>
      </c>
      <c r="J10" s="20">
        <v>8</v>
      </c>
      <c r="K10" s="23">
        <f>D10-B10</f>
        <v>2.34</v>
      </c>
      <c r="L10" s="30">
        <v>0.30000000000000004</v>
      </c>
      <c r="M10" s="30">
        <v>0.25</v>
      </c>
      <c r="N10" s="33">
        <f>(L10^2+M10^2)^0.5</f>
        <v>0.39051248379533277</v>
      </c>
    </row>
    <row r="11" spans="1:14" s="4" customFormat="1" ht="14.05" customHeight="1" thickBot="1" x14ac:dyDescent="0.45">
      <c r="A11" s="21" t="s">
        <v>21</v>
      </c>
      <c r="B11" s="22">
        <v>8.26</v>
      </c>
      <c r="C11" s="22">
        <v>0.08</v>
      </c>
      <c r="D11" s="22">
        <v>11.03</v>
      </c>
      <c r="E11" s="22">
        <v>0.12</v>
      </c>
      <c r="F11" s="22">
        <v>0.16</v>
      </c>
      <c r="G11" s="22" t="s">
        <v>12</v>
      </c>
      <c r="H11" s="22" t="s">
        <v>13</v>
      </c>
      <c r="J11" s="20">
        <v>9</v>
      </c>
      <c r="K11" s="23">
        <f>D11-B11</f>
        <v>2.7699999999999996</v>
      </c>
      <c r="L11" s="30">
        <v>0.15000000000000002</v>
      </c>
      <c r="M11" s="30">
        <v>0.15</v>
      </c>
      <c r="N11" s="33">
        <f t="shared" ref="N11:N74" si="0">(L11^2+M11^2)^0.5</f>
        <v>0.21213203435596428</v>
      </c>
    </row>
    <row r="12" spans="1:14" s="4" customFormat="1" ht="14.05" customHeight="1" thickBot="1" x14ac:dyDescent="0.45">
      <c r="A12" s="21" t="s">
        <v>70</v>
      </c>
      <c r="B12" s="22">
        <v>8.1999999999999993</v>
      </c>
      <c r="C12" s="22">
        <v>7.0000000000000007E-2</v>
      </c>
      <c r="D12" s="22">
        <v>11.04</v>
      </c>
      <c r="E12" s="22">
        <v>0.18</v>
      </c>
      <c r="F12" s="22">
        <v>7.0000000000000007E-2</v>
      </c>
      <c r="G12" s="22" t="s">
        <v>12</v>
      </c>
      <c r="H12" s="22" t="s">
        <v>13</v>
      </c>
      <c r="J12" s="20">
        <v>55</v>
      </c>
      <c r="K12" s="23">
        <f>D12-B12</f>
        <v>2.84</v>
      </c>
      <c r="L12" s="30">
        <v>0.1</v>
      </c>
      <c r="M12" s="30">
        <v>0.15</v>
      </c>
      <c r="N12" s="33">
        <f t="shared" si="0"/>
        <v>0.18027756377319948</v>
      </c>
    </row>
    <row r="13" spans="1:14" s="4" customFormat="1" ht="14.05" customHeight="1" thickBot="1" x14ac:dyDescent="0.45">
      <c r="A13" s="21" t="s">
        <v>71</v>
      </c>
      <c r="B13" s="22">
        <v>8.7899999999999991</v>
      </c>
      <c r="C13" s="22">
        <v>0.02</v>
      </c>
      <c r="D13" s="22">
        <v>11.77</v>
      </c>
      <c r="E13" s="22">
        <v>0.13</v>
      </c>
      <c r="F13" s="22">
        <v>0.11</v>
      </c>
      <c r="G13" s="22" t="s">
        <v>23</v>
      </c>
      <c r="H13" s="22" t="s">
        <v>24</v>
      </c>
      <c r="J13" s="20">
        <v>56</v>
      </c>
      <c r="K13" s="23">
        <f>D13-B13</f>
        <v>2.9800000000000004</v>
      </c>
      <c r="L13" s="30">
        <v>0.05</v>
      </c>
      <c r="M13" s="30">
        <v>0.15000000000000002</v>
      </c>
      <c r="N13" s="33">
        <f t="shared" si="0"/>
        <v>0.158113883008419</v>
      </c>
    </row>
    <row r="14" spans="1:14" s="4" customFormat="1" ht="14.05" customHeight="1" thickBot="1" x14ac:dyDescent="0.45">
      <c r="A14" s="21" t="s">
        <v>22</v>
      </c>
      <c r="B14" s="22">
        <v>7.9</v>
      </c>
      <c r="C14" s="22">
        <v>0.15</v>
      </c>
      <c r="D14" s="22">
        <v>10.84</v>
      </c>
      <c r="E14" s="22">
        <v>0.31</v>
      </c>
      <c r="F14" s="22">
        <v>0.34</v>
      </c>
      <c r="G14" s="22" t="s">
        <v>23</v>
      </c>
      <c r="H14" s="22" t="s">
        <v>24</v>
      </c>
      <c r="J14" s="20">
        <v>10</v>
      </c>
      <c r="K14" s="23">
        <f>D14-B14</f>
        <v>2.9399999999999995</v>
      </c>
      <c r="L14" s="30">
        <v>0.2</v>
      </c>
      <c r="M14" s="30">
        <v>0.4</v>
      </c>
      <c r="N14" s="33">
        <f t="shared" si="0"/>
        <v>0.44721359549995798</v>
      </c>
    </row>
    <row r="15" spans="1:14" s="4" customFormat="1" ht="14.05" customHeight="1" thickBot="1" x14ac:dyDescent="0.45">
      <c r="A15" s="21" t="s">
        <v>72</v>
      </c>
      <c r="B15" s="22">
        <v>7.77</v>
      </c>
      <c r="C15" s="22">
        <v>0.32</v>
      </c>
      <c r="D15" s="22">
        <v>10.76</v>
      </c>
      <c r="E15" s="22">
        <v>1.35</v>
      </c>
      <c r="F15" s="22">
        <v>0</v>
      </c>
      <c r="G15" s="22" t="s">
        <v>12</v>
      </c>
      <c r="H15" s="22" t="s">
        <v>13</v>
      </c>
      <c r="J15" s="20">
        <v>57</v>
      </c>
      <c r="K15" s="23">
        <f>D15-B15</f>
        <v>2.99</v>
      </c>
      <c r="L15" s="30">
        <v>0.35000000000000003</v>
      </c>
      <c r="M15" s="30">
        <v>0.75</v>
      </c>
      <c r="N15" s="33">
        <f t="shared" si="0"/>
        <v>0.82764726786234244</v>
      </c>
    </row>
    <row r="16" spans="1:14" s="4" customFormat="1" ht="14.05" customHeight="1" thickBot="1" x14ac:dyDescent="0.45">
      <c r="A16" s="21" t="s">
        <v>73</v>
      </c>
      <c r="B16" s="22">
        <v>8.09</v>
      </c>
      <c r="C16" s="22">
        <v>0.01</v>
      </c>
      <c r="D16" s="22">
        <v>10.93</v>
      </c>
      <c r="E16" s="22">
        <v>0.28000000000000003</v>
      </c>
      <c r="F16" s="22">
        <v>0.01</v>
      </c>
      <c r="G16" s="22" t="s">
        <v>12</v>
      </c>
      <c r="H16" s="22" t="s">
        <v>13</v>
      </c>
      <c r="J16" s="20">
        <v>58</v>
      </c>
      <c r="K16" s="23">
        <f>D16-B16</f>
        <v>2.84</v>
      </c>
      <c r="L16" s="30">
        <v>0.05</v>
      </c>
      <c r="M16" s="30">
        <v>0.15</v>
      </c>
      <c r="N16" s="33">
        <f t="shared" si="0"/>
        <v>0.15811388300841897</v>
      </c>
    </row>
    <row r="17" spans="1:14" s="4" customFormat="1" ht="14.05" customHeight="1" thickBot="1" x14ac:dyDescent="0.45">
      <c r="A17" s="21" t="s">
        <v>74</v>
      </c>
      <c r="B17" s="22">
        <v>8.56</v>
      </c>
      <c r="C17" s="22">
        <v>0.13</v>
      </c>
      <c r="D17" s="22">
        <v>11.13</v>
      </c>
      <c r="E17" s="22">
        <v>0.98</v>
      </c>
      <c r="F17" s="22">
        <v>7.0000000000000007E-2</v>
      </c>
      <c r="G17" s="22" t="s">
        <v>23</v>
      </c>
      <c r="H17" s="22" t="s">
        <v>24</v>
      </c>
      <c r="J17" s="20">
        <v>59</v>
      </c>
      <c r="K17" s="23">
        <f>D17-B17</f>
        <v>2.5700000000000003</v>
      </c>
      <c r="L17" s="30">
        <v>0.2</v>
      </c>
      <c r="M17" s="30">
        <v>0.60000000000000009</v>
      </c>
      <c r="N17" s="33">
        <f t="shared" si="0"/>
        <v>0.63245553203367599</v>
      </c>
    </row>
    <row r="18" spans="1:14" s="4" customFormat="1" ht="14.05" customHeight="1" thickBot="1" x14ac:dyDescent="0.45">
      <c r="A18" s="21" t="s">
        <v>75</v>
      </c>
      <c r="B18" s="22">
        <v>8.73</v>
      </c>
      <c r="C18" s="22">
        <v>0.06</v>
      </c>
      <c r="D18" s="22">
        <v>11.17</v>
      </c>
      <c r="E18" s="22">
        <v>0.2</v>
      </c>
      <c r="F18" s="22">
        <v>0.02</v>
      </c>
      <c r="G18" s="22" t="s">
        <v>12</v>
      </c>
      <c r="H18" s="22" t="s">
        <v>13</v>
      </c>
      <c r="J18" s="20">
        <v>60</v>
      </c>
      <c r="K18" s="23">
        <f>D18-B18</f>
        <v>2.4399999999999995</v>
      </c>
      <c r="L18" s="30">
        <v>0.1</v>
      </c>
      <c r="M18" s="30">
        <v>0.15000000000000002</v>
      </c>
      <c r="N18" s="33">
        <f t="shared" si="0"/>
        <v>0.18027756377319948</v>
      </c>
    </row>
    <row r="19" spans="1:14" s="4" customFormat="1" ht="14.05" customHeight="1" thickBot="1" x14ac:dyDescent="0.45">
      <c r="A19" s="21" t="s">
        <v>76</v>
      </c>
      <c r="B19" s="22">
        <v>8.09</v>
      </c>
      <c r="C19" s="22">
        <v>0.65</v>
      </c>
      <c r="D19" s="22">
        <v>11.44</v>
      </c>
      <c r="E19" s="22">
        <v>0.44</v>
      </c>
      <c r="F19" s="22">
        <v>0</v>
      </c>
      <c r="G19" s="22" t="s">
        <v>12</v>
      </c>
      <c r="H19" s="22" t="s">
        <v>13</v>
      </c>
      <c r="J19" s="20">
        <v>61</v>
      </c>
      <c r="K19" s="23">
        <f>D19-B19</f>
        <v>3.3499999999999996</v>
      </c>
      <c r="L19" s="30">
        <v>0.70000000000000007</v>
      </c>
      <c r="M19" s="30">
        <v>0.25</v>
      </c>
      <c r="N19" s="33">
        <f t="shared" si="0"/>
        <v>0.7433034373659253</v>
      </c>
    </row>
    <row r="20" spans="1:14" s="4" customFormat="1" ht="14.05" customHeight="1" thickBot="1" x14ac:dyDescent="0.45">
      <c r="A20" s="21" t="s">
        <v>77</v>
      </c>
      <c r="B20" s="22">
        <v>5.85</v>
      </c>
      <c r="C20" s="22">
        <v>0.01</v>
      </c>
      <c r="D20" s="22">
        <v>8.01</v>
      </c>
      <c r="E20" s="22">
        <v>0.01</v>
      </c>
      <c r="F20" s="22">
        <v>0.01</v>
      </c>
      <c r="G20" s="22" t="s">
        <v>12</v>
      </c>
      <c r="H20" s="22" t="s">
        <v>24</v>
      </c>
      <c r="J20" s="20">
        <v>62</v>
      </c>
      <c r="K20" s="23">
        <f>D20-B20</f>
        <v>2.16</v>
      </c>
      <c r="L20" s="34">
        <v>0.05</v>
      </c>
      <c r="M20" s="34">
        <v>0.05</v>
      </c>
      <c r="N20" s="33">
        <f t="shared" si="0"/>
        <v>7.0710678118654766E-2</v>
      </c>
    </row>
    <row r="21" spans="1:14" s="4" customFormat="1" ht="14.05" customHeight="1" thickBot="1" x14ac:dyDescent="0.45">
      <c r="A21" s="21" t="s">
        <v>25</v>
      </c>
      <c r="B21" s="22">
        <v>7.47</v>
      </c>
      <c r="C21" s="22">
        <v>0.06</v>
      </c>
      <c r="D21" s="22">
        <v>10.67</v>
      </c>
      <c r="E21" s="22">
        <v>0.55000000000000004</v>
      </c>
      <c r="F21" s="22">
        <v>0.22</v>
      </c>
      <c r="G21" s="22" t="s">
        <v>23</v>
      </c>
      <c r="H21" s="22" t="s">
        <v>24</v>
      </c>
      <c r="J21" s="20">
        <v>11</v>
      </c>
      <c r="K21" s="23">
        <f>D21-B21</f>
        <v>3.2</v>
      </c>
      <c r="L21" s="30">
        <v>0.1</v>
      </c>
      <c r="M21" s="30">
        <v>0.45</v>
      </c>
      <c r="N21" s="33">
        <f t="shared" si="0"/>
        <v>0.46097722286464438</v>
      </c>
    </row>
    <row r="22" spans="1:14" s="4" customFormat="1" ht="14.05" customHeight="1" thickBot="1" x14ac:dyDescent="0.45">
      <c r="A22" s="21" t="s">
        <v>78</v>
      </c>
      <c r="B22" s="22">
        <v>7.75</v>
      </c>
      <c r="C22" s="22">
        <v>0.01</v>
      </c>
      <c r="D22" s="22">
        <v>10.83</v>
      </c>
      <c r="E22" s="22">
        <v>0.09</v>
      </c>
      <c r="F22" s="22">
        <v>0</v>
      </c>
      <c r="G22" s="22" t="s">
        <v>12</v>
      </c>
      <c r="H22" s="22" t="s">
        <v>13</v>
      </c>
      <c r="J22" s="20">
        <v>63</v>
      </c>
      <c r="K22" s="23">
        <f>D22-B22</f>
        <v>3.08</v>
      </c>
      <c r="L22" s="30">
        <v>0.05</v>
      </c>
      <c r="M22" s="30">
        <v>0.1</v>
      </c>
      <c r="N22" s="33">
        <f t="shared" si="0"/>
        <v>0.1118033988749895</v>
      </c>
    </row>
    <row r="23" spans="1:14" s="4" customFormat="1" ht="14.05" customHeight="1" thickBot="1" x14ac:dyDescent="0.45">
      <c r="A23" s="21" t="s">
        <v>79</v>
      </c>
      <c r="B23" s="22">
        <v>8.5500000000000007</v>
      </c>
      <c r="C23" s="22">
        <v>0.93</v>
      </c>
      <c r="D23" s="22">
        <v>10.25</v>
      </c>
      <c r="E23" s="22">
        <v>0.55000000000000004</v>
      </c>
      <c r="F23" s="22">
        <v>0.27</v>
      </c>
      <c r="G23" s="22" t="s">
        <v>12</v>
      </c>
      <c r="H23" s="22" t="s">
        <v>13</v>
      </c>
      <c r="J23" s="20">
        <v>64</v>
      </c>
      <c r="K23" s="23">
        <f>D23-B23</f>
        <v>1.6999999999999993</v>
      </c>
      <c r="L23" s="30">
        <v>1</v>
      </c>
      <c r="M23" s="30">
        <v>0.45</v>
      </c>
      <c r="N23" s="33">
        <f t="shared" si="0"/>
        <v>1.0965856099730655</v>
      </c>
    </row>
    <row r="24" spans="1:14" s="4" customFormat="1" ht="14.05" customHeight="1" thickBot="1" x14ac:dyDescent="0.45">
      <c r="A24" s="21" t="s">
        <v>80</v>
      </c>
      <c r="B24" s="22">
        <v>8.26</v>
      </c>
      <c r="C24" s="22">
        <v>0.11</v>
      </c>
      <c r="D24" s="22">
        <v>10.35</v>
      </c>
      <c r="E24" s="22">
        <v>0.93</v>
      </c>
      <c r="F24" s="22">
        <v>0.22</v>
      </c>
      <c r="G24" s="22" t="s">
        <v>12</v>
      </c>
      <c r="H24" s="22" t="s">
        <v>13</v>
      </c>
      <c r="J24" s="20">
        <v>65</v>
      </c>
      <c r="K24" s="23">
        <f>D24-B24</f>
        <v>2.09</v>
      </c>
      <c r="L24" s="30">
        <v>0.15000000000000002</v>
      </c>
      <c r="M24" s="30">
        <v>0.65</v>
      </c>
      <c r="N24" s="33">
        <f t="shared" si="0"/>
        <v>0.66708320320631675</v>
      </c>
    </row>
    <row r="25" spans="1:14" s="4" customFormat="1" ht="14.05" customHeight="1" thickBot="1" x14ac:dyDescent="0.45">
      <c r="A25" s="21" t="s">
        <v>26</v>
      </c>
      <c r="B25" s="22">
        <v>8.43</v>
      </c>
      <c r="C25" s="22">
        <v>0.16</v>
      </c>
      <c r="D25" s="22">
        <v>11.25</v>
      </c>
      <c r="E25" s="22">
        <v>2.84</v>
      </c>
      <c r="F25" s="22">
        <v>0</v>
      </c>
      <c r="G25" s="22" t="s">
        <v>12</v>
      </c>
      <c r="H25" s="22" t="s">
        <v>27</v>
      </c>
      <c r="J25" s="20">
        <v>12</v>
      </c>
      <c r="K25" s="23">
        <f>D25-B25</f>
        <v>2.8200000000000003</v>
      </c>
      <c r="L25" s="30">
        <v>0.2</v>
      </c>
      <c r="M25" s="30">
        <v>1.4500000000000002</v>
      </c>
      <c r="N25" s="33">
        <f t="shared" si="0"/>
        <v>1.4637281168304448</v>
      </c>
    </row>
    <row r="26" spans="1:14" s="4" customFormat="1" ht="14.05" customHeight="1" thickBot="1" x14ac:dyDescent="0.45">
      <c r="A26" s="21" t="s">
        <v>28</v>
      </c>
      <c r="B26" s="22">
        <v>8.56</v>
      </c>
      <c r="C26" s="22">
        <v>0.39</v>
      </c>
      <c r="D26" s="22">
        <v>11.25</v>
      </c>
      <c r="E26" s="22">
        <v>0</v>
      </c>
      <c r="F26" s="22">
        <v>0.21</v>
      </c>
      <c r="G26" s="22" t="s">
        <v>12</v>
      </c>
      <c r="H26" s="22" t="s">
        <v>13</v>
      </c>
      <c r="J26" s="20">
        <v>13</v>
      </c>
      <c r="K26" s="23">
        <f>D26-B26</f>
        <v>2.6899999999999995</v>
      </c>
      <c r="L26" s="30">
        <v>0.45</v>
      </c>
      <c r="M26" s="30">
        <v>0.15000000000000002</v>
      </c>
      <c r="N26" s="33">
        <f t="shared" si="0"/>
        <v>0.47434164902525694</v>
      </c>
    </row>
    <row r="27" spans="1:14" s="4" customFormat="1" ht="14.05" customHeight="1" thickBot="1" x14ac:dyDescent="0.45">
      <c r="A27" s="21" t="s">
        <v>29</v>
      </c>
      <c r="B27" s="22">
        <v>9.1999999999999993</v>
      </c>
      <c r="C27" s="22">
        <v>0.32</v>
      </c>
      <c r="D27" s="22">
        <v>10.95</v>
      </c>
      <c r="E27" s="22">
        <v>0</v>
      </c>
      <c r="F27" s="22">
        <v>0.12</v>
      </c>
      <c r="G27" s="22" t="s">
        <v>23</v>
      </c>
      <c r="H27" s="22" t="s">
        <v>27</v>
      </c>
      <c r="J27" s="20">
        <v>14</v>
      </c>
      <c r="K27" s="23">
        <f>D27-B27</f>
        <v>1.75</v>
      </c>
      <c r="L27" s="30">
        <v>0.35000000000000003</v>
      </c>
      <c r="M27" s="30">
        <v>0.1</v>
      </c>
      <c r="N27" s="33">
        <f t="shared" si="0"/>
        <v>0.36400549446402597</v>
      </c>
    </row>
    <row r="28" spans="1:14" s="4" customFormat="1" ht="14.05" customHeight="1" thickBot="1" x14ac:dyDescent="0.45">
      <c r="A28" s="21" t="s">
        <v>30</v>
      </c>
      <c r="B28" s="22">
        <v>8.4700000000000006</v>
      </c>
      <c r="C28" s="22">
        <v>0.77</v>
      </c>
      <c r="D28" s="22">
        <v>11.09</v>
      </c>
      <c r="E28" s="22">
        <v>0.03</v>
      </c>
      <c r="F28" s="22">
        <v>0.18</v>
      </c>
      <c r="G28" s="22" t="s">
        <v>12</v>
      </c>
      <c r="H28" s="22" t="s">
        <v>13</v>
      </c>
      <c r="J28" s="20">
        <v>15</v>
      </c>
      <c r="K28" s="23">
        <f>D28-B28</f>
        <v>2.6199999999999992</v>
      </c>
      <c r="L28" s="30">
        <v>0.8</v>
      </c>
      <c r="M28" s="30">
        <v>0.15000000000000002</v>
      </c>
      <c r="N28" s="33">
        <f t="shared" si="0"/>
        <v>0.81394102980498539</v>
      </c>
    </row>
    <row r="29" spans="1:14" s="4" customFormat="1" ht="14.05" customHeight="1" thickBot="1" x14ac:dyDescent="0.45">
      <c r="A29" s="21" t="s">
        <v>31</v>
      </c>
      <c r="B29" s="22">
        <v>8.8000000000000007</v>
      </c>
      <c r="C29" s="22">
        <v>0.01</v>
      </c>
      <c r="D29" s="22">
        <v>11.61</v>
      </c>
      <c r="E29" s="22">
        <v>0.2</v>
      </c>
      <c r="F29" s="22">
        <v>0.08</v>
      </c>
      <c r="G29" s="22" t="s">
        <v>12</v>
      </c>
      <c r="H29" s="22" t="s">
        <v>13</v>
      </c>
      <c r="J29" s="20">
        <v>16</v>
      </c>
      <c r="K29" s="23">
        <f>D29-B29</f>
        <v>2.8099999999999987</v>
      </c>
      <c r="L29" s="30">
        <v>0.05</v>
      </c>
      <c r="M29" s="30">
        <v>0.15000000000000002</v>
      </c>
      <c r="N29" s="33">
        <f t="shared" si="0"/>
        <v>0.158113883008419</v>
      </c>
    </row>
    <row r="30" spans="1:14" s="4" customFormat="1" ht="14.05" customHeight="1" thickBot="1" x14ac:dyDescent="0.45">
      <c r="A30" s="21" t="s">
        <v>81</v>
      </c>
      <c r="B30" s="22">
        <v>8.6</v>
      </c>
      <c r="C30" s="22">
        <v>0.11</v>
      </c>
      <c r="D30" s="22">
        <v>10.78</v>
      </c>
      <c r="E30" s="22">
        <v>0.47</v>
      </c>
      <c r="F30" s="22">
        <v>0</v>
      </c>
      <c r="G30" s="22" t="s">
        <v>12</v>
      </c>
      <c r="H30" s="22" t="s">
        <v>13</v>
      </c>
      <c r="J30" s="20">
        <v>66</v>
      </c>
      <c r="K30" s="23">
        <f>D30-B30</f>
        <v>2.1799999999999997</v>
      </c>
      <c r="L30" s="30">
        <v>0.15000000000000002</v>
      </c>
      <c r="M30" s="30">
        <v>0.30000000000000004</v>
      </c>
      <c r="N30" s="33">
        <f t="shared" si="0"/>
        <v>0.33541019662496852</v>
      </c>
    </row>
    <row r="31" spans="1:14" s="4" customFormat="1" ht="14.05" customHeight="1" thickBot="1" x14ac:dyDescent="0.45">
      <c r="A31" s="21" t="s">
        <v>82</v>
      </c>
      <c r="B31" s="22">
        <v>8.93</v>
      </c>
      <c r="C31" s="22">
        <v>0.04</v>
      </c>
      <c r="D31" s="22">
        <v>12.13</v>
      </c>
      <c r="E31" s="22">
        <v>0.11</v>
      </c>
      <c r="F31" s="22">
        <v>0.06</v>
      </c>
      <c r="G31" s="22" t="s">
        <v>23</v>
      </c>
      <c r="H31" s="22" t="s">
        <v>24</v>
      </c>
      <c r="J31" s="20">
        <v>67</v>
      </c>
      <c r="K31" s="23">
        <f>D31-B31</f>
        <v>3.2000000000000011</v>
      </c>
      <c r="L31" s="30">
        <v>0.1</v>
      </c>
      <c r="M31" s="30">
        <v>0.15000000000000002</v>
      </c>
      <c r="N31" s="33">
        <f t="shared" si="0"/>
        <v>0.18027756377319948</v>
      </c>
    </row>
    <row r="32" spans="1:14" s="4" customFormat="1" ht="14.05" customHeight="1" thickBot="1" x14ac:dyDescent="0.45">
      <c r="A32" s="21" t="s">
        <v>83</v>
      </c>
      <c r="B32" s="22">
        <v>8.75</v>
      </c>
      <c r="C32" s="22">
        <v>0.03</v>
      </c>
      <c r="D32" s="22">
        <v>11.48</v>
      </c>
      <c r="E32" s="22">
        <v>0.73</v>
      </c>
      <c r="F32" s="22">
        <v>0</v>
      </c>
      <c r="G32" s="22" t="s">
        <v>12</v>
      </c>
      <c r="H32" s="22" t="s">
        <v>13</v>
      </c>
      <c r="J32" s="20">
        <v>68</v>
      </c>
      <c r="K32" s="23">
        <f>D32-B32</f>
        <v>2.7300000000000004</v>
      </c>
      <c r="L32" s="30">
        <v>0.1</v>
      </c>
      <c r="M32" s="30">
        <v>0.4</v>
      </c>
      <c r="N32" s="33">
        <f t="shared" si="0"/>
        <v>0.41231056256176613</v>
      </c>
    </row>
    <row r="33" spans="1:14" s="4" customFormat="1" ht="14.05" customHeight="1" thickBot="1" x14ac:dyDescent="0.45">
      <c r="A33" s="21" t="s">
        <v>84</v>
      </c>
      <c r="B33" s="22">
        <v>8.4700000000000006</v>
      </c>
      <c r="C33" s="22">
        <v>7.0000000000000007E-2</v>
      </c>
      <c r="D33" s="22">
        <v>11.02</v>
      </c>
      <c r="E33" s="22">
        <v>0.02</v>
      </c>
      <c r="F33" s="22">
        <v>0.03</v>
      </c>
      <c r="G33" s="22" t="s">
        <v>12</v>
      </c>
      <c r="H33" s="22" t="s">
        <v>13</v>
      </c>
      <c r="J33" s="20">
        <v>69</v>
      </c>
      <c r="K33" s="23">
        <f>D33-B33</f>
        <v>2.5499999999999989</v>
      </c>
      <c r="L33" s="30">
        <v>0.1</v>
      </c>
      <c r="M33" s="30">
        <v>0.1</v>
      </c>
      <c r="N33" s="33">
        <f t="shared" si="0"/>
        <v>0.14142135623730953</v>
      </c>
    </row>
    <row r="34" spans="1:14" s="4" customFormat="1" ht="14.05" customHeight="1" thickBot="1" x14ac:dyDescent="0.45">
      <c r="A34" s="21" t="s">
        <v>85</v>
      </c>
      <c r="B34" s="22">
        <v>7.69</v>
      </c>
      <c r="C34" s="22">
        <v>0.73</v>
      </c>
      <c r="D34" s="22">
        <v>10.66</v>
      </c>
      <c r="E34" s="22">
        <v>0.11</v>
      </c>
      <c r="F34" s="22">
        <v>0</v>
      </c>
      <c r="G34" s="22" t="s">
        <v>12</v>
      </c>
      <c r="H34" s="22" t="s">
        <v>13</v>
      </c>
      <c r="J34" s="20">
        <v>70</v>
      </c>
      <c r="K34" s="23">
        <f>D34-B34</f>
        <v>2.9699999999999998</v>
      </c>
      <c r="L34" s="30">
        <v>0.8</v>
      </c>
      <c r="M34" s="30">
        <v>0.1</v>
      </c>
      <c r="N34" s="33">
        <f t="shared" si="0"/>
        <v>0.80622577482985502</v>
      </c>
    </row>
    <row r="35" spans="1:14" s="4" customFormat="1" ht="14.05" customHeight="1" thickBot="1" x14ac:dyDescent="0.45">
      <c r="A35" s="21" t="s">
        <v>86</v>
      </c>
      <c r="B35" s="22">
        <v>7.57</v>
      </c>
      <c r="C35" s="22">
        <v>0.01</v>
      </c>
      <c r="D35" s="22">
        <v>10.58</v>
      </c>
      <c r="E35" s="22">
        <v>0.26</v>
      </c>
      <c r="F35" s="22">
        <v>0.04</v>
      </c>
      <c r="G35" s="22" t="s">
        <v>12</v>
      </c>
      <c r="H35" s="22" t="s">
        <v>13</v>
      </c>
      <c r="J35" s="20">
        <v>71</v>
      </c>
      <c r="K35" s="23">
        <f>D35-B35</f>
        <v>3.01</v>
      </c>
      <c r="L35" s="30">
        <v>0.05</v>
      </c>
      <c r="M35" s="30">
        <v>0.15</v>
      </c>
      <c r="N35" s="33">
        <f t="shared" si="0"/>
        <v>0.15811388300841897</v>
      </c>
    </row>
    <row r="36" spans="1:14" s="4" customFormat="1" ht="14.05" customHeight="1" thickBot="1" x14ac:dyDescent="0.45">
      <c r="A36" s="21" t="s">
        <v>32</v>
      </c>
      <c r="B36" s="22">
        <v>8.92</v>
      </c>
      <c r="C36" s="22">
        <v>0.06</v>
      </c>
      <c r="D36" s="22">
        <v>11.57</v>
      </c>
      <c r="E36" s="22">
        <v>0.13</v>
      </c>
      <c r="F36" s="22">
        <v>7.0000000000000007E-2</v>
      </c>
      <c r="G36" s="22" t="s">
        <v>12</v>
      </c>
      <c r="H36" s="22" t="s">
        <v>13</v>
      </c>
      <c r="J36" s="20">
        <v>17</v>
      </c>
      <c r="K36" s="23">
        <f>D36-B36</f>
        <v>2.6500000000000004</v>
      </c>
      <c r="L36" s="30">
        <v>0.1</v>
      </c>
      <c r="M36" s="30">
        <v>0.15000000000000002</v>
      </c>
      <c r="N36" s="33">
        <f t="shared" si="0"/>
        <v>0.18027756377319948</v>
      </c>
    </row>
    <row r="37" spans="1:14" s="4" customFormat="1" ht="14.05" customHeight="1" thickBot="1" x14ac:dyDescent="0.45">
      <c r="A37" s="21" t="s">
        <v>87</v>
      </c>
      <c r="B37" s="22">
        <v>8.6199999999999992</v>
      </c>
      <c r="C37" s="22">
        <v>0.23</v>
      </c>
      <c r="D37" s="22">
        <v>11.4</v>
      </c>
      <c r="E37" s="22">
        <v>0.06</v>
      </c>
      <c r="F37" s="22">
        <v>0.06</v>
      </c>
      <c r="G37" s="22" t="s">
        <v>12</v>
      </c>
      <c r="H37" s="22" t="s">
        <v>13</v>
      </c>
      <c r="J37" s="20">
        <v>72</v>
      </c>
      <c r="K37" s="23">
        <f>D37-B37</f>
        <v>2.7800000000000011</v>
      </c>
      <c r="L37" s="30">
        <v>0.30000000000000004</v>
      </c>
      <c r="M37" s="30">
        <v>0.1</v>
      </c>
      <c r="N37" s="33">
        <f t="shared" si="0"/>
        <v>0.316227766016838</v>
      </c>
    </row>
    <row r="38" spans="1:14" s="4" customFormat="1" ht="14.05" customHeight="1" thickBot="1" x14ac:dyDescent="0.45">
      <c r="A38" s="21" t="s">
        <v>88</v>
      </c>
      <c r="B38" s="22">
        <v>8.19</v>
      </c>
      <c r="C38" s="22">
        <v>0.08</v>
      </c>
      <c r="D38" s="22">
        <v>10.9</v>
      </c>
      <c r="E38" s="22">
        <v>0.08</v>
      </c>
      <c r="F38" s="22">
        <v>0.03</v>
      </c>
      <c r="G38" s="22" t="s">
        <v>12</v>
      </c>
      <c r="H38" s="22" t="s">
        <v>13</v>
      </c>
      <c r="J38" s="20">
        <v>73</v>
      </c>
      <c r="K38" s="23">
        <f>D38-B38</f>
        <v>2.7100000000000009</v>
      </c>
      <c r="L38" s="30">
        <v>0.15000000000000002</v>
      </c>
      <c r="M38" s="30">
        <v>0.1</v>
      </c>
      <c r="N38" s="33">
        <f t="shared" si="0"/>
        <v>0.18027756377319948</v>
      </c>
    </row>
    <row r="39" spans="1:14" s="4" customFormat="1" ht="14.05" customHeight="1" thickBot="1" x14ac:dyDescent="0.45">
      <c r="A39" s="21" t="s">
        <v>33</v>
      </c>
      <c r="B39" s="22">
        <v>8.75</v>
      </c>
      <c r="C39" s="22">
        <v>0.08</v>
      </c>
      <c r="D39" s="22">
        <v>11.13</v>
      </c>
      <c r="E39" s="22">
        <v>0.38</v>
      </c>
      <c r="F39" s="22">
        <v>0.23</v>
      </c>
      <c r="G39" s="22" t="s">
        <v>12</v>
      </c>
      <c r="H39" s="22" t="s">
        <v>13</v>
      </c>
      <c r="J39" s="20">
        <v>18</v>
      </c>
      <c r="K39" s="23">
        <f>D39-B39</f>
        <v>2.3800000000000008</v>
      </c>
      <c r="L39" s="30">
        <v>0.15000000000000002</v>
      </c>
      <c r="M39" s="30">
        <v>0.35000000000000003</v>
      </c>
      <c r="N39" s="33">
        <f t="shared" si="0"/>
        <v>0.38078865529319544</v>
      </c>
    </row>
    <row r="40" spans="1:14" s="4" customFormat="1" ht="14.05" customHeight="1" thickBot="1" x14ac:dyDescent="0.45">
      <c r="A40" s="21" t="s">
        <v>34</v>
      </c>
      <c r="B40" s="22">
        <v>9.5299999999999994</v>
      </c>
      <c r="C40" s="22">
        <v>0.28999999999999998</v>
      </c>
      <c r="D40" s="22">
        <v>11.9</v>
      </c>
      <c r="E40" s="22">
        <v>0.04</v>
      </c>
      <c r="F40" s="22">
        <v>0</v>
      </c>
      <c r="G40" s="22" t="s">
        <v>12</v>
      </c>
      <c r="H40" s="22" t="s">
        <v>13</v>
      </c>
      <c r="J40" s="20">
        <v>19</v>
      </c>
      <c r="K40" s="23">
        <f>D40-B40</f>
        <v>2.370000000000001</v>
      </c>
      <c r="L40" s="30">
        <v>0.35000000000000003</v>
      </c>
      <c r="M40" s="30">
        <v>0.05</v>
      </c>
      <c r="N40" s="33">
        <f t="shared" si="0"/>
        <v>0.35355339059327379</v>
      </c>
    </row>
    <row r="41" spans="1:14" s="4" customFormat="1" ht="14.05" customHeight="1" thickBot="1" x14ac:dyDescent="0.45">
      <c r="A41" s="21" t="s">
        <v>35</v>
      </c>
      <c r="B41" s="22">
        <v>8.27</v>
      </c>
      <c r="C41" s="22">
        <v>7.0000000000000007E-2</v>
      </c>
      <c r="D41" s="22">
        <v>11.11</v>
      </c>
      <c r="E41" s="22">
        <v>0.16</v>
      </c>
      <c r="F41" s="22">
        <v>0.08</v>
      </c>
      <c r="G41" s="22" t="s">
        <v>23</v>
      </c>
      <c r="H41" s="22" t="s">
        <v>24</v>
      </c>
      <c r="J41" s="20">
        <v>20</v>
      </c>
      <c r="K41" s="23">
        <f>D41-B41</f>
        <v>2.84</v>
      </c>
      <c r="L41" s="30">
        <v>0.1</v>
      </c>
      <c r="M41" s="30">
        <v>0.15000000000000002</v>
      </c>
      <c r="N41" s="33">
        <f t="shared" si="0"/>
        <v>0.18027756377319948</v>
      </c>
    </row>
    <row r="42" spans="1:14" s="4" customFormat="1" ht="14.05" customHeight="1" thickBot="1" x14ac:dyDescent="0.45">
      <c r="A42" s="21" t="s">
        <v>36</v>
      </c>
      <c r="B42" s="22">
        <v>8.32</v>
      </c>
      <c r="C42" s="22">
        <v>0.11</v>
      </c>
      <c r="D42" s="22">
        <v>10.66</v>
      </c>
      <c r="E42" s="22">
        <v>1.17</v>
      </c>
      <c r="F42" s="22">
        <v>0</v>
      </c>
      <c r="G42" s="22" t="s">
        <v>12</v>
      </c>
      <c r="H42" s="22" t="s">
        <v>24</v>
      </c>
      <c r="J42" s="20">
        <v>21</v>
      </c>
      <c r="K42" s="23">
        <f>D42-B42</f>
        <v>2.34</v>
      </c>
      <c r="L42" s="30">
        <v>0.15000000000000002</v>
      </c>
      <c r="M42" s="30">
        <v>0.65</v>
      </c>
      <c r="N42" s="33">
        <f t="shared" si="0"/>
        <v>0.66708320320631675</v>
      </c>
    </row>
    <row r="43" spans="1:14" s="4" customFormat="1" ht="14.05" customHeight="1" thickBot="1" x14ac:dyDescent="0.45">
      <c r="A43" s="21" t="s">
        <v>11</v>
      </c>
      <c r="B43" s="22">
        <v>9.3800000000000008</v>
      </c>
      <c r="C43" s="22">
        <v>0.06</v>
      </c>
      <c r="D43" s="22">
        <v>12.18</v>
      </c>
      <c r="E43" s="22">
        <v>0.04</v>
      </c>
      <c r="F43" s="22">
        <v>0</v>
      </c>
      <c r="G43" s="22" t="s">
        <v>12</v>
      </c>
      <c r="H43" s="22" t="s">
        <v>13</v>
      </c>
      <c r="J43" s="20">
        <v>1</v>
      </c>
      <c r="K43" s="23">
        <f>D43-B43</f>
        <v>2.7999999999999989</v>
      </c>
      <c r="L43" s="30">
        <v>0.1</v>
      </c>
      <c r="M43" s="30">
        <v>0.05</v>
      </c>
      <c r="N43" s="33">
        <f t="shared" si="0"/>
        <v>0.1118033988749895</v>
      </c>
    </row>
    <row r="44" spans="1:14" s="4" customFormat="1" ht="14.05" customHeight="1" thickBot="1" x14ac:dyDescent="0.45">
      <c r="A44" s="21" t="s">
        <v>37</v>
      </c>
      <c r="B44" s="22">
        <v>8.66</v>
      </c>
      <c r="C44" s="22">
        <v>0.18</v>
      </c>
      <c r="D44" s="22">
        <v>11.05</v>
      </c>
      <c r="E44" s="22">
        <v>0.12</v>
      </c>
      <c r="F44" s="22">
        <v>0.36</v>
      </c>
      <c r="G44" s="22" t="s">
        <v>12</v>
      </c>
      <c r="H44" s="22" t="s">
        <v>13</v>
      </c>
      <c r="J44" s="20">
        <v>22</v>
      </c>
      <c r="K44" s="23">
        <f>D44-B44</f>
        <v>2.3900000000000006</v>
      </c>
      <c r="L44" s="30">
        <v>0.25</v>
      </c>
      <c r="M44" s="30">
        <v>0.30000000000000004</v>
      </c>
      <c r="N44" s="33">
        <f t="shared" si="0"/>
        <v>0.39051248379533277</v>
      </c>
    </row>
    <row r="45" spans="1:14" s="4" customFormat="1" ht="14.05" customHeight="1" thickBot="1" x14ac:dyDescent="0.45">
      <c r="A45" s="21" t="s">
        <v>38</v>
      </c>
      <c r="B45" s="22">
        <v>9.1300000000000008</v>
      </c>
      <c r="C45" s="22">
        <v>0.32</v>
      </c>
      <c r="D45" s="22">
        <v>11.13</v>
      </c>
      <c r="E45" s="22">
        <v>0.26</v>
      </c>
      <c r="F45" s="22">
        <v>0.12</v>
      </c>
      <c r="G45" s="22" t="s">
        <v>23</v>
      </c>
      <c r="H45" s="22" t="s">
        <v>24</v>
      </c>
      <c r="J45" s="20">
        <v>23</v>
      </c>
      <c r="K45" s="23">
        <f>D45-B45</f>
        <v>2</v>
      </c>
      <c r="L45" s="30">
        <v>0.35000000000000003</v>
      </c>
      <c r="M45" s="30">
        <v>0.25</v>
      </c>
      <c r="N45" s="33">
        <f t="shared" si="0"/>
        <v>0.43011626335213138</v>
      </c>
    </row>
    <row r="46" spans="1:14" s="4" customFormat="1" ht="14.05" customHeight="1" thickBot="1" x14ac:dyDescent="0.45">
      <c r="A46" s="21" t="s">
        <v>39</v>
      </c>
      <c r="B46" s="22">
        <v>9.5</v>
      </c>
      <c r="C46" s="22">
        <v>0.18</v>
      </c>
      <c r="D46" s="22">
        <v>11.71</v>
      </c>
      <c r="E46" s="22">
        <v>0.11</v>
      </c>
      <c r="F46" s="22">
        <v>0.21</v>
      </c>
      <c r="G46" s="22" t="s">
        <v>12</v>
      </c>
      <c r="H46" s="22" t="s">
        <v>13</v>
      </c>
      <c r="J46" s="20">
        <v>24</v>
      </c>
      <c r="K46" s="23">
        <f>D46-B46</f>
        <v>2.2100000000000009</v>
      </c>
      <c r="L46" s="30">
        <v>0.25</v>
      </c>
      <c r="M46" s="30">
        <v>0.2</v>
      </c>
      <c r="N46" s="33">
        <f t="shared" si="0"/>
        <v>0.32015621187164245</v>
      </c>
    </row>
    <row r="47" spans="1:14" s="4" customFormat="1" ht="14.05" customHeight="1" thickBot="1" x14ac:dyDescent="0.45">
      <c r="A47" s="21" t="s">
        <v>40</v>
      </c>
      <c r="B47" s="22">
        <v>9.24</v>
      </c>
      <c r="C47" s="22">
        <v>0.11</v>
      </c>
      <c r="D47" s="22">
        <v>11.8</v>
      </c>
      <c r="E47" s="22">
        <v>0.03</v>
      </c>
      <c r="F47" s="22">
        <v>0</v>
      </c>
      <c r="G47" s="22" t="s">
        <v>12</v>
      </c>
      <c r="H47" s="22" t="s">
        <v>13</v>
      </c>
      <c r="J47" s="20">
        <v>25</v>
      </c>
      <c r="K47" s="23">
        <f>D47-B47</f>
        <v>2.5600000000000005</v>
      </c>
      <c r="L47" s="30">
        <v>0.15000000000000002</v>
      </c>
      <c r="M47" s="30">
        <v>0.05</v>
      </c>
      <c r="N47" s="33">
        <f t="shared" si="0"/>
        <v>0.158113883008419</v>
      </c>
    </row>
    <row r="48" spans="1:14" s="4" customFormat="1" ht="14.05" customHeight="1" thickBot="1" x14ac:dyDescent="0.45">
      <c r="A48" s="21" t="s">
        <v>41</v>
      </c>
      <c r="B48" s="22">
        <v>8.74</v>
      </c>
      <c r="C48" s="22">
        <v>0.13</v>
      </c>
      <c r="D48" s="22">
        <v>11.4</v>
      </c>
      <c r="E48" s="22">
        <v>0.1</v>
      </c>
      <c r="F48" s="22">
        <v>0</v>
      </c>
      <c r="G48" s="22" t="s">
        <v>12</v>
      </c>
      <c r="H48" s="22" t="s">
        <v>13</v>
      </c>
      <c r="J48" s="20">
        <v>26</v>
      </c>
      <c r="K48" s="23">
        <f>D48-B48</f>
        <v>2.66</v>
      </c>
      <c r="L48" s="30">
        <v>0.2</v>
      </c>
      <c r="M48" s="30">
        <v>0.1</v>
      </c>
      <c r="N48" s="33">
        <f t="shared" si="0"/>
        <v>0.22360679774997899</v>
      </c>
    </row>
    <row r="49" spans="1:14" s="4" customFormat="1" ht="14.05" customHeight="1" thickBot="1" x14ac:dyDescent="0.45">
      <c r="A49" s="21" t="s">
        <v>42</v>
      </c>
      <c r="B49" s="22">
        <v>8.57</v>
      </c>
      <c r="C49" s="22">
        <v>0.28999999999999998</v>
      </c>
      <c r="D49" s="22">
        <v>11.07</v>
      </c>
      <c r="E49" s="22">
        <v>0.92</v>
      </c>
      <c r="F49" s="22">
        <v>0</v>
      </c>
      <c r="G49" s="22" t="s">
        <v>12</v>
      </c>
      <c r="H49" s="22" t="s">
        <v>13</v>
      </c>
      <c r="J49" s="20">
        <v>27</v>
      </c>
      <c r="K49" s="23">
        <f>D49-B49</f>
        <v>2.5</v>
      </c>
      <c r="L49" s="30">
        <v>0.35000000000000003</v>
      </c>
      <c r="M49" s="30">
        <v>0.5</v>
      </c>
      <c r="N49" s="33">
        <f t="shared" si="0"/>
        <v>0.61032778078668515</v>
      </c>
    </row>
    <row r="50" spans="1:14" s="4" customFormat="1" ht="14.05" customHeight="1" thickBot="1" x14ac:dyDescent="0.45">
      <c r="A50" s="21" t="s">
        <v>43</v>
      </c>
      <c r="B50" s="22">
        <v>8.7100000000000009</v>
      </c>
      <c r="C50" s="22">
        <v>0.23</v>
      </c>
      <c r="D50" s="22">
        <v>11.52</v>
      </c>
      <c r="E50" s="22">
        <v>0.19</v>
      </c>
      <c r="F50" s="22">
        <v>0</v>
      </c>
      <c r="G50" s="22" t="s">
        <v>12</v>
      </c>
      <c r="H50" s="22" t="s">
        <v>13</v>
      </c>
      <c r="J50" s="20">
        <v>28</v>
      </c>
      <c r="K50" s="23">
        <f>D50-B50</f>
        <v>2.8099999999999987</v>
      </c>
      <c r="L50" s="30">
        <v>0.30000000000000004</v>
      </c>
      <c r="M50" s="30">
        <v>0.15000000000000002</v>
      </c>
      <c r="N50" s="33">
        <f t="shared" si="0"/>
        <v>0.33541019662496852</v>
      </c>
    </row>
    <row r="51" spans="1:14" s="4" customFormat="1" ht="14.05" customHeight="1" thickBot="1" x14ac:dyDescent="0.45">
      <c r="A51" s="21" t="s">
        <v>44</v>
      </c>
      <c r="B51" s="22">
        <v>9.56</v>
      </c>
      <c r="C51" s="22">
        <v>0.01</v>
      </c>
      <c r="D51" s="22">
        <v>12.28</v>
      </c>
      <c r="E51" s="22">
        <v>0.28999999999999998</v>
      </c>
      <c r="F51" s="22">
        <v>0</v>
      </c>
      <c r="G51" s="22" t="s">
        <v>12</v>
      </c>
      <c r="H51" s="22" t="s">
        <v>13</v>
      </c>
      <c r="J51" s="20">
        <v>29</v>
      </c>
      <c r="K51" s="23">
        <f>D51-B51</f>
        <v>2.7199999999999989</v>
      </c>
      <c r="L51" s="30">
        <v>0.05</v>
      </c>
      <c r="M51" s="30">
        <v>0.15000000000000002</v>
      </c>
      <c r="N51" s="33">
        <f t="shared" si="0"/>
        <v>0.158113883008419</v>
      </c>
    </row>
    <row r="52" spans="1:14" s="4" customFormat="1" ht="14.05" customHeight="1" thickBot="1" x14ac:dyDescent="0.45">
      <c r="A52" s="21" t="s">
        <v>45</v>
      </c>
      <c r="B52" s="22">
        <v>8.7200000000000006</v>
      </c>
      <c r="C52" s="22">
        <v>0.01</v>
      </c>
      <c r="D52" s="22">
        <v>11.22</v>
      </c>
      <c r="E52" s="22">
        <v>0.06</v>
      </c>
      <c r="F52" s="22">
        <v>0.12</v>
      </c>
      <c r="G52" s="22" t="s">
        <v>12</v>
      </c>
      <c r="H52" s="22" t="s">
        <v>13</v>
      </c>
      <c r="J52" s="20">
        <v>30</v>
      </c>
      <c r="K52" s="23">
        <f>D52-B52</f>
        <v>2.5</v>
      </c>
      <c r="L52" s="30">
        <v>0.05</v>
      </c>
      <c r="M52" s="30">
        <v>0.15000000000000002</v>
      </c>
      <c r="N52" s="33">
        <f t="shared" si="0"/>
        <v>0.158113883008419</v>
      </c>
    </row>
    <row r="53" spans="1:14" s="4" customFormat="1" ht="14.05" customHeight="1" thickBot="1" x14ac:dyDescent="0.45">
      <c r="A53" s="21" t="s">
        <v>46</v>
      </c>
      <c r="B53" s="22">
        <v>9.06</v>
      </c>
      <c r="C53" s="22">
        <v>0.1</v>
      </c>
      <c r="D53" s="22">
        <v>11.34</v>
      </c>
      <c r="E53" s="22">
        <v>7.0000000000000007E-2</v>
      </c>
      <c r="F53" s="22">
        <v>0.17</v>
      </c>
      <c r="G53" s="22" t="s">
        <v>23</v>
      </c>
      <c r="H53" s="22" t="s">
        <v>24</v>
      </c>
      <c r="J53" s="20">
        <v>31</v>
      </c>
      <c r="K53" s="23">
        <f>D53-B53</f>
        <v>2.2799999999999994</v>
      </c>
      <c r="L53" s="30">
        <v>0.15000000000000002</v>
      </c>
      <c r="M53" s="30">
        <v>0.15000000000000002</v>
      </c>
      <c r="N53" s="33">
        <f t="shared" si="0"/>
        <v>0.21213203435596428</v>
      </c>
    </row>
    <row r="54" spans="1:14" s="4" customFormat="1" ht="14.05" customHeight="1" thickBot="1" x14ac:dyDescent="0.45">
      <c r="A54" s="21" t="s">
        <v>47</v>
      </c>
      <c r="B54" s="22">
        <v>9.4</v>
      </c>
      <c r="C54" s="22">
        <v>0.01</v>
      </c>
      <c r="D54" s="22">
        <v>11.52</v>
      </c>
      <c r="E54" s="22">
        <v>0.01</v>
      </c>
      <c r="F54" s="22">
        <v>0.01</v>
      </c>
      <c r="G54" s="22" t="s">
        <v>12</v>
      </c>
      <c r="H54" s="22" t="s">
        <v>13</v>
      </c>
      <c r="J54" s="20">
        <v>32</v>
      </c>
      <c r="K54" s="23">
        <f>D54-B54</f>
        <v>2.1199999999999992</v>
      </c>
      <c r="L54" s="30">
        <v>0.05</v>
      </c>
      <c r="M54" s="30">
        <v>0.05</v>
      </c>
      <c r="N54" s="33">
        <f t="shared" si="0"/>
        <v>7.0710678118654766E-2</v>
      </c>
    </row>
    <row r="55" spans="1:14" s="4" customFormat="1" ht="14.05" customHeight="1" thickBot="1" x14ac:dyDescent="0.45">
      <c r="A55" s="21" t="s">
        <v>48</v>
      </c>
      <c r="B55" s="22">
        <v>8.36</v>
      </c>
      <c r="C55" s="22">
        <v>0.11</v>
      </c>
      <c r="D55" s="22">
        <v>11.72</v>
      </c>
      <c r="E55" s="22">
        <v>0</v>
      </c>
      <c r="F55" s="22">
        <v>0.14000000000000001</v>
      </c>
      <c r="G55" s="22" t="s">
        <v>12</v>
      </c>
      <c r="H55" s="22" t="s">
        <v>13</v>
      </c>
      <c r="J55" s="20">
        <v>33</v>
      </c>
      <c r="K55" s="23">
        <f>D55-B55</f>
        <v>3.3600000000000012</v>
      </c>
      <c r="L55" s="30">
        <v>0.2</v>
      </c>
      <c r="M55" s="30">
        <v>0.1</v>
      </c>
      <c r="N55" s="33">
        <f t="shared" si="0"/>
        <v>0.22360679774997899</v>
      </c>
    </row>
    <row r="56" spans="1:14" s="4" customFormat="1" ht="14.05" customHeight="1" thickBot="1" x14ac:dyDescent="0.45">
      <c r="A56" s="21" t="s">
        <v>49</v>
      </c>
      <c r="B56" s="22">
        <v>8.41</v>
      </c>
      <c r="C56" s="22">
        <v>0.06</v>
      </c>
      <c r="D56" s="22">
        <v>11.99</v>
      </c>
      <c r="E56" s="22">
        <v>0.09</v>
      </c>
      <c r="F56" s="22">
        <v>0.06</v>
      </c>
      <c r="G56" s="22" t="s">
        <v>23</v>
      </c>
      <c r="H56" s="22" t="s">
        <v>24</v>
      </c>
      <c r="J56" s="20">
        <v>34</v>
      </c>
      <c r="K56" s="23">
        <f>D56-B56</f>
        <v>3.58</v>
      </c>
      <c r="L56" s="30">
        <v>0.1</v>
      </c>
      <c r="M56" s="30">
        <v>0.15000000000000002</v>
      </c>
      <c r="N56" s="33">
        <f t="shared" si="0"/>
        <v>0.18027756377319948</v>
      </c>
    </row>
    <row r="57" spans="1:14" s="4" customFormat="1" ht="14.05" customHeight="1" thickBot="1" x14ac:dyDescent="0.45">
      <c r="A57" s="21" t="s">
        <v>50</v>
      </c>
      <c r="B57" s="22">
        <v>9.1</v>
      </c>
      <c r="C57" s="22">
        <v>0.02</v>
      </c>
      <c r="D57" s="22">
        <v>11.8</v>
      </c>
      <c r="E57" s="22">
        <v>0</v>
      </c>
      <c r="F57" s="22">
        <v>0.14000000000000001</v>
      </c>
      <c r="G57" s="22" t="s">
        <v>12</v>
      </c>
      <c r="H57" s="22" t="s">
        <v>13</v>
      </c>
      <c r="J57" s="20">
        <v>35</v>
      </c>
      <c r="K57" s="23">
        <f>D57-B57</f>
        <v>2.7000000000000011</v>
      </c>
      <c r="L57" s="30">
        <v>0.05</v>
      </c>
      <c r="M57" s="30">
        <v>0.1</v>
      </c>
      <c r="N57" s="33">
        <f t="shared" si="0"/>
        <v>0.1118033988749895</v>
      </c>
    </row>
    <row r="58" spans="1:14" s="4" customFormat="1" ht="14.05" customHeight="1" thickBot="1" x14ac:dyDescent="0.45">
      <c r="A58" s="21" t="s">
        <v>51</v>
      </c>
      <c r="B58" s="22">
        <v>8.4499999999999993</v>
      </c>
      <c r="C58" s="22">
        <v>0.19</v>
      </c>
      <c r="D58" s="22">
        <v>11.51</v>
      </c>
      <c r="E58" s="22">
        <v>0.14000000000000001</v>
      </c>
      <c r="F58" s="22">
        <v>7.0000000000000007E-2</v>
      </c>
      <c r="G58" s="22" t="s">
        <v>12</v>
      </c>
      <c r="H58" s="22" t="s">
        <v>13</v>
      </c>
      <c r="J58" s="20">
        <v>36</v>
      </c>
      <c r="K58" s="23">
        <f>D58-B58</f>
        <v>3.0600000000000005</v>
      </c>
      <c r="L58" s="30">
        <v>0.25</v>
      </c>
      <c r="M58" s="30">
        <v>0.15000000000000002</v>
      </c>
      <c r="N58" s="33">
        <f t="shared" si="0"/>
        <v>0.29154759474226505</v>
      </c>
    </row>
    <row r="59" spans="1:14" s="4" customFormat="1" ht="14.05" customHeight="1" thickBot="1" x14ac:dyDescent="0.45">
      <c r="A59" s="21" t="s">
        <v>52</v>
      </c>
      <c r="B59" s="22">
        <v>7.85</v>
      </c>
      <c r="C59" s="22">
        <v>0.34</v>
      </c>
      <c r="D59" s="22">
        <v>10.87</v>
      </c>
      <c r="E59" s="22">
        <v>0.23</v>
      </c>
      <c r="F59" s="22">
        <v>0.18</v>
      </c>
      <c r="G59" s="22" t="s">
        <v>12</v>
      </c>
      <c r="H59" s="22" t="s">
        <v>13</v>
      </c>
      <c r="J59" s="20">
        <v>37</v>
      </c>
      <c r="K59" s="23">
        <f>D59-B59</f>
        <v>3.0199999999999996</v>
      </c>
      <c r="L59" s="30">
        <v>0.4</v>
      </c>
      <c r="M59" s="30">
        <v>0.25</v>
      </c>
      <c r="N59" s="33">
        <f t="shared" si="0"/>
        <v>0.47169905660283024</v>
      </c>
    </row>
    <row r="60" spans="1:14" s="4" customFormat="1" ht="14.05" customHeight="1" thickBot="1" x14ac:dyDescent="0.45">
      <c r="A60" s="21" t="s">
        <v>53</v>
      </c>
      <c r="B60" s="22">
        <v>8.66</v>
      </c>
      <c r="C60" s="22">
        <v>0.08</v>
      </c>
      <c r="D60" s="22">
        <v>11</v>
      </c>
      <c r="E60" s="22">
        <v>0.13</v>
      </c>
      <c r="F60" s="22">
        <v>0.14000000000000001</v>
      </c>
      <c r="G60" s="22" t="s">
        <v>23</v>
      </c>
      <c r="H60" s="22" t="s">
        <v>24</v>
      </c>
      <c r="J60" s="20">
        <v>38</v>
      </c>
      <c r="K60" s="23">
        <f>D60-B60</f>
        <v>2.34</v>
      </c>
      <c r="L60" s="30">
        <v>0.15000000000000002</v>
      </c>
      <c r="M60" s="30">
        <v>0.15000000000000002</v>
      </c>
      <c r="N60" s="33">
        <f t="shared" si="0"/>
        <v>0.21213203435596428</v>
      </c>
    </row>
    <row r="61" spans="1:14" s="4" customFormat="1" ht="14.05" customHeight="1" thickBot="1" x14ac:dyDescent="0.45">
      <c r="A61" s="21" t="s">
        <v>54</v>
      </c>
      <c r="B61" s="22">
        <v>8.68</v>
      </c>
      <c r="C61" s="22">
        <v>0.59</v>
      </c>
      <c r="D61" s="22">
        <v>11.03</v>
      </c>
      <c r="E61" s="22">
        <v>7.0000000000000007E-2</v>
      </c>
      <c r="F61" s="22">
        <v>0.23</v>
      </c>
      <c r="G61" s="22" t="s">
        <v>12</v>
      </c>
      <c r="H61" s="22" t="s">
        <v>13</v>
      </c>
      <c r="J61" s="20">
        <v>39</v>
      </c>
      <c r="K61" s="23">
        <f>D61-B61</f>
        <v>2.3499999999999996</v>
      </c>
      <c r="L61" s="30">
        <v>0.65</v>
      </c>
      <c r="M61" s="30">
        <v>0.2</v>
      </c>
      <c r="N61" s="33">
        <f t="shared" si="0"/>
        <v>0.68007352543677213</v>
      </c>
    </row>
    <row r="62" spans="1:14" s="4" customFormat="1" ht="14.05" customHeight="1" thickBot="1" x14ac:dyDescent="0.45">
      <c r="A62" s="21" t="s">
        <v>55</v>
      </c>
      <c r="B62" s="22">
        <v>8.73</v>
      </c>
      <c r="C62" s="22">
        <v>0.09</v>
      </c>
      <c r="D62" s="22">
        <v>11.31</v>
      </c>
      <c r="E62" s="22">
        <v>0.17</v>
      </c>
      <c r="F62" s="22">
        <v>0.04</v>
      </c>
      <c r="G62" s="22" t="s">
        <v>12</v>
      </c>
      <c r="H62" s="22" t="s">
        <v>13</v>
      </c>
      <c r="J62" s="20">
        <v>40</v>
      </c>
      <c r="K62" s="23">
        <f>D62-B62</f>
        <v>2.58</v>
      </c>
      <c r="L62" s="30">
        <v>0.15000000000000002</v>
      </c>
      <c r="M62" s="30">
        <v>0.15000000000000002</v>
      </c>
      <c r="N62" s="33">
        <f t="shared" si="0"/>
        <v>0.21213203435596428</v>
      </c>
    </row>
    <row r="63" spans="1:14" s="4" customFormat="1" ht="14.05" customHeight="1" thickBot="1" x14ac:dyDescent="0.45">
      <c r="A63" s="21" t="s">
        <v>56</v>
      </c>
      <c r="B63" s="22">
        <v>8.34</v>
      </c>
      <c r="C63" s="22">
        <v>0.03</v>
      </c>
      <c r="D63" s="22">
        <v>10.99</v>
      </c>
      <c r="E63" s="22">
        <v>0.03</v>
      </c>
      <c r="F63" s="22">
        <v>0.03</v>
      </c>
      <c r="G63" s="22" t="s">
        <v>12</v>
      </c>
      <c r="H63" s="22" t="s">
        <v>13</v>
      </c>
      <c r="J63" s="20">
        <v>41</v>
      </c>
      <c r="K63" s="23">
        <f>D63-B63</f>
        <v>2.6500000000000004</v>
      </c>
      <c r="L63" s="30">
        <v>0.1</v>
      </c>
      <c r="M63" s="30">
        <v>0.1</v>
      </c>
      <c r="N63" s="33">
        <f t="shared" si="0"/>
        <v>0.14142135623730953</v>
      </c>
    </row>
    <row r="64" spans="1:14" s="4" customFormat="1" ht="14.05" customHeight="1" thickBot="1" x14ac:dyDescent="0.45">
      <c r="A64" s="21" t="s">
        <v>57</v>
      </c>
      <c r="B64" s="22">
        <v>8.8699999999999992</v>
      </c>
      <c r="C64" s="22">
        <v>0.1</v>
      </c>
      <c r="D64" s="22">
        <v>10.99</v>
      </c>
      <c r="E64" s="22">
        <v>0.38</v>
      </c>
      <c r="F64" s="22">
        <v>0.06</v>
      </c>
      <c r="G64" s="22" t="s">
        <v>12</v>
      </c>
      <c r="H64" s="22" t="s">
        <v>13</v>
      </c>
      <c r="J64" s="20">
        <v>42</v>
      </c>
      <c r="K64" s="23">
        <f>D64-B64</f>
        <v>2.120000000000001</v>
      </c>
      <c r="L64" s="30">
        <v>0.15000000000000002</v>
      </c>
      <c r="M64" s="30">
        <v>0.25</v>
      </c>
      <c r="N64" s="33">
        <f t="shared" si="0"/>
        <v>0.29154759474226505</v>
      </c>
    </row>
    <row r="65" spans="1:14" s="4" customFormat="1" ht="14.05" customHeight="1" thickBot="1" x14ac:dyDescent="0.45">
      <c r="A65" s="21" t="s">
        <v>58</v>
      </c>
      <c r="B65" s="22">
        <v>8.5500000000000007</v>
      </c>
      <c r="C65" s="22">
        <v>0.08</v>
      </c>
      <c r="D65" s="22">
        <v>11.43</v>
      </c>
      <c r="E65" s="22">
        <v>7.0000000000000007E-2</v>
      </c>
      <c r="F65" s="22">
        <v>0.02</v>
      </c>
      <c r="G65" s="22" t="s">
        <v>12</v>
      </c>
      <c r="H65" s="22" t="s">
        <v>13</v>
      </c>
      <c r="J65" s="20">
        <v>43</v>
      </c>
      <c r="K65" s="23">
        <f>D65-B65</f>
        <v>2.879999999999999</v>
      </c>
      <c r="L65" s="30">
        <v>0.15000000000000002</v>
      </c>
      <c r="M65" s="30">
        <v>0.1</v>
      </c>
      <c r="N65" s="33">
        <f t="shared" si="0"/>
        <v>0.18027756377319948</v>
      </c>
    </row>
    <row r="66" spans="1:14" s="4" customFormat="1" ht="14.05" customHeight="1" thickBot="1" x14ac:dyDescent="0.45">
      <c r="A66" s="21" t="s">
        <v>59</v>
      </c>
      <c r="B66" s="22">
        <v>8.6199999999999992</v>
      </c>
      <c r="C66" s="22">
        <v>0.12</v>
      </c>
      <c r="D66" s="22">
        <v>11.19</v>
      </c>
      <c r="E66" s="22">
        <v>0.3</v>
      </c>
      <c r="F66" s="22">
        <v>0.01</v>
      </c>
      <c r="G66" s="22" t="s">
        <v>12</v>
      </c>
      <c r="H66" s="22" t="s">
        <v>13</v>
      </c>
      <c r="J66" s="20">
        <v>44</v>
      </c>
      <c r="K66" s="23">
        <f>D66-B66</f>
        <v>2.5700000000000003</v>
      </c>
      <c r="L66" s="30">
        <v>0.15000000000000002</v>
      </c>
      <c r="M66" s="30">
        <v>0.2</v>
      </c>
      <c r="N66" s="33">
        <f t="shared" si="0"/>
        <v>0.25</v>
      </c>
    </row>
    <row r="67" spans="1:14" s="4" customFormat="1" ht="14.05" customHeight="1" thickBot="1" x14ac:dyDescent="0.45">
      <c r="A67" s="21" t="s">
        <v>60</v>
      </c>
      <c r="B67" s="22">
        <v>8.6</v>
      </c>
      <c r="C67" s="22">
        <v>0.04</v>
      </c>
      <c r="D67" s="22">
        <v>11.49</v>
      </c>
      <c r="E67" s="22">
        <v>0.04</v>
      </c>
      <c r="F67" s="22">
        <v>0.06</v>
      </c>
      <c r="G67" s="22" t="s">
        <v>12</v>
      </c>
      <c r="H67" s="22" t="s">
        <v>13</v>
      </c>
      <c r="J67" s="20">
        <v>45</v>
      </c>
      <c r="K67" s="23">
        <f>D67-B67</f>
        <v>2.8900000000000006</v>
      </c>
      <c r="L67" s="30">
        <v>0.1</v>
      </c>
      <c r="M67" s="30">
        <v>0.1</v>
      </c>
      <c r="N67" s="33">
        <f t="shared" si="0"/>
        <v>0.14142135623730953</v>
      </c>
    </row>
    <row r="68" spans="1:14" s="4" customFormat="1" ht="14.05" customHeight="1" thickBot="1" x14ac:dyDescent="0.45">
      <c r="A68" s="21" t="s">
        <v>14</v>
      </c>
      <c r="B68" s="22">
        <v>8.6199999999999992</v>
      </c>
      <c r="C68" s="22">
        <v>0.01</v>
      </c>
      <c r="D68" s="22">
        <v>11.48</v>
      </c>
      <c r="E68" s="22">
        <v>0.15</v>
      </c>
      <c r="F68" s="22">
        <v>0</v>
      </c>
      <c r="G68" s="22" t="s">
        <v>12</v>
      </c>
      <c r="H68" s="22" t="s">
        <v>13</v>
      </c>
      <c r="J68" s="20">
        <v>2</v>
      </c>
      <c r="K68" s="23">
        <f>D68-B68</f>
        <v>2.8600000000000012</v>
      </c>
      <c r="L68" s="30">
        <v>0.05</v>
      </c>
      <c r="M68" s="30">
        <v>0.15000000000000002</v>
      </c>
      <c r="N68" s="33">
        <f t="shared" si="0"/>
        <v>0.158113883008419</v>
      </c>
    </row>
    <row r="69" spans="1:14" s="4" customFormat="1" ht="14.05" customHeight="1" thickBot="1" x14ac:dyDescent="0.45">
      <c r="A69" s="21" t="s">
        <v>61</v>
      </c>
      <c r="B69" s="22">
        <v>7.7</v>
      </c>
      <c r="C69" s="22">
        <v>0.04</v>
      </c>
      <c r="D69" s="22">
        <v>10.49</v>
      </c>
      <c r="E69" s="22">
        <v>0.25</v>
      </c>
      <c r="F69" s="22">
        <v>0.01</v>
      </c>
      <c r="G69" s="22" t="s">
        <v>23</v>
      </c>
      <c r="H69" s="22" t="s">
        <v>24</v>
      </c>
      <c r="J69" s="20">
        <v>46</v>
      </c>
      <c r="K69" s="23">
        <f>D69-B69</f>
        <v>2.79</v>
      </c>
      <c r="L69" s="30">
        <v>0.1</v>
      </c>
      <c r="M69" s="30">
        <v>0.15</v>
      </c>
      <c r="N69" s="33">
        <f t="shared" si="0"/>
        <v>0.18027756377319948</v>
      </c>
    </row>
    <row r="70" spans="1:14" s="4" customFormat="1" ht="14.05" customHeight="1" thickBot="1" x14ac:dyDescent="0.45">
      <c r="A70" s="21" t="s">
        <v>62</v>
      </c>
      <c r="B70" s="22">
        <v>8.58</v>
      </c>
      <c r="C70" s="22">
        <v>0.09</v>
      </c>
      <c r="D70" s="22">
        <v>11.33</v>
      </c>
      <c r="E70" s="22">
        <v>0.02</v>
      </c>
      <c r="F70" s="22">
        <v>0.09</v>
      </c>
      <c r="G70" s="22" t="s">
        <v>12</v>
      </c>
      <c r="H70" s="22" t="s">
        <v>13</v>
      </c>
      <c r="J70" s="20">
        <v>47</v>
      </c>
      <c r="K70" s="23">
        <f>D70-B70</f>
        <v>2.75</v>
      </c>
      <c r="L70" s="30">
        <v>0.15000000000000002</v>
      </c>
      <c r="M70" s="30">
        <v>0.1</v>
      </c>
      <c r="N70" s="33">
        <f t="shared" si="0"/>
        <v>0.18027756377319948</v>
      </c>
    </row>
    <row r="71" spans="1:14" s="4" customFormat="1" ht="14.05" customHeight="1" thickBot="1" x14ac:dyDescent="0.45">
      <c r="A71" s="21" t="s">
        <v>63</v>
      </c>
      <c r="B71" s="22">
        <v>8.39</v>
      </c>
      <c r="C71" s="22">
        <v>0.08</v>
      </c>
      <c r="D71" s="22">
        <v>11.47</v>
      </c>
      <c r="E71" s="22">
        <v>0.54</v>
      </c>
      <c r="F71" s="22">
        <v>0</v>
      </c>
      <c r="G71" s="22" t="s">
        <v>23</v>
      </c>
      <c r="H71" s="22" t="s">
        <v>24</v>
      </c>
      <c r="J71" s="20">
        <v>48</v>
      </c>
      <c r="K71" s="23">
        <f>D71-B71</f>
        <v>3.08</v>
      </c>
      <c r="L71" s="30">
        <v>0.15000000000000002</v>
      </c>
      <c r="M71" s="30">
        <v>0.30000000000000004</v>
      </c>
      <c r="N71" s="33">
        <f t="shared" si="0"/>
        <v>0.33541019662496852</v>
      </c>
    </row>
    <row r="72" spans="1:14" s="4" customFormat="1" ht="14.05" customHeight="1" thickBot="1" x14ac:dyDescent="0.45">
      <c r="A72" s="21" t="s">
        <v>15</v>
      </c>
      <c r="B72" s="22">
        <v>8.4499999999999993</v>
      </c>
      <c r="C72" s="22">
        <v>0.03</v>
      </c>
      <c r="D72" s="22">
        <v>11.21</v>
      </c>
      <c r="E72" s="22">
        <v>0.01</v>
      </c>
      <c r="F72" s="22">
        <v>0.24</v>
      </c>
      <c r="G72" s="22" t="s">
        <v>12</v>
      </c>
      <c r="H72" s="22" t="s">
        <v>13</v>
      </c>
      <c r="J72" s="20">
        <v>3</v>
      </c>
      <c r="K72" s="23">
        <f>D72-B72</f>
        <v>2.7600000000000016</v>
      </c>
      <c r="L72" s="30">
        <v>0.1</v>
      </c>
      <c r="M72" s="30">
        <v>0.15000000000000002</v>
      </c>
      <c r="N72" s="33">
        <f t="shared" si="0"/>
        <v>0.18027756377319948</v>
      </c>
    </row>
    <row r="73" spans="1:14" s="4" customFormat="1" ht="14.05" customHeight="1" thickBot="1" x14ac:dyDescent="0.45">
      <c r="A73" s="21" t="s">
        <v>16</v>
      </c>
      <c r="B73" s="22">
        <v>8.42</v>
      </c>
      <c r="C73" s="22">
        <v>0.78</v>
      </c>
      <c r="D73" s="22">
        <v>11.22</v>
      </c>
      <c r="E73" s="22">
        <v>0.06</v>
      </c>
      <c r="F73" s="22">
        <v>0.19</v>
      </c>
      <c r="G73" s="22" t="s">
        <v>12</v>
      </c>
      <c r="H73" s="22" t="s">
        <v>13</v>
      </c>
      <c r="J73" s="20">
        <v>4</v>
      </c>
      <c r="K73" s="23">
        <f>D73-B73</f>
        <v>2.8000000000000007</v>
      </c>
      <c r="L73" s="30">
        <v>0.85000000000000009</v>
      </c>
      <c r="M73" s="30">
        <v>0.15000000000000002</v>
      </c>
      <c r="N73" s="33">
        <f t="shared" si="0"/>
        <v>0.86313382508160352</v>
      </c>
    </row>
    <row r="74" spans="1:14" s="4" customFormat="1" ht="14.05" customHeight="1" thickBot="1" x14ac:dyDescent="0.45">
      <c r="A74" s="21" t="s">
        <v>17</v>
      </c>
      <c r="B74" s="22">
        <v>8.85</v>
      </c>
      <c r="C74" s="22">
        <v>0.11</v>
      </c>
      <c r="D74" s="22">
        <v>11.59</v>
      </c>
      <c r="E74" s="22">
        <v>0.03</v>
      </c>
      <c r="F74" s="22">
        <v>0.16</v>
      </c>
      <c r="G74" s="22" t="s">
        <v>12</v>
      </c>
      <c r="H74" s="22" t="s">
        <v>13</v>
      </c>
      <c r="J74" s="20">
        <v>5</v>
      </c>
      <c r="K74" s="23">
        <f>D74-B74</f>
        <v>2.74</v>
      </c>
      <c r="L74" s="30">
        <v>0.15000000000000002</v>
      </c>
      <c r="M74" s="30">
        <v>0.15000000000000002</v>
      </c>
      <c r="N74" s="33">
        <f t="shared" si="0"/>
        <v>0.21213203435596428</v>
      </c>
    </row>
    <row r="75" spans="1:14" s="4" customFormat="1" ht="14.05" customHeight="1" thickBot="1" x14ac:dyDescent="0.45">
      <c r="A75" s="21" t="s">
        <v>64</v>
      </c>
      <c r="B75" s="22">
        <v>8.0299999999999994</v>
      </c>
      <c r="C75" s="22">
        <v>0.04</v>
      </c>
      <c r="D75" s="22">
        <v>10.96</v>
      </c>
      <c r="E75" s="22">
        <v>0.01</v>
      </c>
      <c r="F75" s="22">
        <v>0.22</v>
      </c>
      <c r="G75" s="22" t="s">
        <v>12</v>
      </c>
      <c r="H75" s="22" t="s">
        <v>13</v>
      </c>
      <c r="J75" s="20">
        <v>49</v>
      </c>
      <c r="K75" s="23">
        <f>D75-B75</f>
        <v>2.9300000000000015</v>
      </c>
      <c r="L75" s="30">
        <v>0.1</v>
      </c>
      <c r="M75" s="30">
        <v>0.15000000000000002</v>
      </c>
      <c r="N75" s="33">
        <f t="shared" ref="N75:N109" si="1">(L75^2+M75^2)^0.5</f>
        <v>0.18027756377319948</v>
      </c>
    </row>
    <row r="76" spans="1:14" s="4" customFormat="1" ht="14.05" customHeight="1" thickBot="1" x14ac:dyDescent="0.45">
      <c r="A76" s="21" t="s">
        <v>65</v>
      </c>
      <c r="B76" s="22">
        <v>8.4700000000000006</v>
      </c>
      <c r="C76" s="22">
        <v>0.06</v>
      </c>
      <c r="D76" s="22">
        <v>11.47</v>
      </c>
      <c r="E76" s="22">
        <v>0.03</v>
      </c>
      <c r="F76" s="22">
        <v>0</v>
      </c>
      <c r="G76" s="22" t="s">
        <v>12</v>
      </c>
      <c r="H76" s="22" t="s">
        <v>13</v>
      </c>
      <c r="J76" s="20">
        <v>50</v>
      </c>
      <c r="K76" s="23">
        <f>D76-B76</f>
        <v>3</v>
      </c>
      <c r="L76" s="30">
        <v>0.1</v>
      </c>
      <c r="M76" s="30">
        <v>0.05</v>
      </c>
      <c r="N76" s="33">
        <f t="shared" si="1"/>
        <v>0.1118033988749895</v>
      </c>
    </row>
    <row r="77" spans="1:14" s="4" customFormat="1" ht="14.05" customHeight="1" thickBot="1" x14ac:dyDescent="0.45">
      <c r="A77" s="21" t="s">
        <v>18</v>
      </c>
      <c r="B77" s="22">
        <v>8.77</v>
      </c>
      <c r="C77" s="22">
        <v>0.11</v>
      </c>
      <c r="D77" s="22">
        <v>11.61</v>
      </c>
      <c r="E77" s="22">
        <v>0</v>
      </c>
      <c r="F77" s="22">
        <v>0.09</v>
      </c>
      <c r="G77" s="22" t="s">
        <v>12</v>
      </c>
      <c r="H77" s="22" t="s">
        <v>13</v>
      </c>
      <c r="J77" s="20">
        <v>6</v>
      </c>
      <c r="K77" s="23">
        <f>D77-B77</f>
        <v>2.84</v>
      </c>
      <c r="L77" s="30">
        <v>0.15000000000000002</v>
      </c>
      <c r="M77" s="30">
        <v>0.1</v>
      </c>
      <c r="N77" s="33">
        <f t="shared" si="1"/>
        <v>0.18027756377319948</v>
      </c>
    </row>
    <row r="78" spans="1:14" s="4" customFormat="1" ht="14.05" customHeight="1" thickBot="1" x14ac:dyDescent="0.45">
      <c r="A78" s="21" t="s">
        <v>66</v>
      </c>
      <c r="B78" s="22">
        <v>8.7200000000000006</v>
      </c>
      <c r="C78" s="22">
        <v>0.14000000000000001</v>
      </c>
      <c r="D78" s="22">
        <v>11.78</v>
      </c>
      <c r="E78" s="22">
        <v>0</v>
      </c>
      <c r="F78" s="22">
        <v>0.03</v>
      </c>
      <c r="G78" s="22" t="s">
        <v>12</v>
      </c>
      <c r="H78" s="22" t="s">
        <v>13</v>
      </c>
      <c r="J78" s="20">
        <v>51</v>
      </c>
      <c r="K78" s="23">
        <f>D78-B78</f>
        <v>3.0599999999999987</v>
      </c>
      <c r="L78" s="30">
        <v>0.15</v>
      </c>
      <c r="M78" s="30">
        <v>0.05</v>
      </c>
      <c r="N78" s="33">
        <f t="shared" si="1"/>
        <v>0.15811388300841897</v>
      </c>
    </row>
    <row r="79" spans="1:14" s="4" customFormat="1" ht="14.05" customHeight="1" thickBot="1" x14ac:dyDescent="0.45">
      <c r="A79" s="21" t="s">
        <v>67</v>
      </c>
      <c r="B79" s="22">
        <v>8.25</v>
      </c>
      <c r="C79" s="22">
        <v>0.13</v>
      </c>
      <c r="D79" s="22">
        <v>11.13</v>
      </c>
      <c r="E79" s="22">
        <v>0.47</v>
      </c>
      <c r="F79" s="22">
        <v>0.15</v>
      </c>
      <c r="G79" s="22" t="s">
        <v>23</v>
      </c>
      <c r="H79" s="22" t="s">
        <v>27</v>
      </c>
      <c r="J79" s="20">
        <v>52</v>
      </c>
      <c r="K79" s="23">
        <f>D79-B79</f>
        <v>2.8800000000000008</v>
      </c>
      <c r="L79" s="30">
        <v>0.15</v>
      </c>
      <c r="M79" s="30">
        <v>0.35000000000000003</v>
      </c>
      <c r="N79" s="33">
        <f t="shared" si="1"/>
        <v>0.38078865529319544</v>
      </c>
    </row>
    <row r="80" spans="1:14" s="4" customFormat="1" ht="14.05" customHeight="1" thickBot="1" x14ac:dyDescent="0.45">
      <c r="A80" s="21" t="s">
        <v>68</v>
      </c>
      <c r="B80" s="22">
        <v>7.88</v>
      </c>
      <c r="C80" s="22">
        <v>7.0000000000000007E-2</v>
      </c>
      <c r="D80" s="22">
        <v>10.7</v>
      </c>
      <c r="E80" s="22">
        <v>0.71</v>
      </c>
      <c r="F80" s="22">
        <v>0.22</v>
      </c>
      <c r="G80" s="22" t="s">
        <v>12</v>
      </c>
      <c r="H80" s="22" t="s">
        <v>13</v>
      </c>
      <c r="J80" s="20">
        <v>53</v>
      </c>
      <c r="K80" s="23">
        <f>D80-B80</f>
        <v>2.8199999999999994</v>
      </c>
      <c r="L80" s="30">
        <v>0.1</v>
      </c>
      <c r="M80" s="30">
        <v>0.5</v>
      </c>
      <c r="N80" s="33">
        <f t="shared" si="1"/>
        <v>0.50990195135927852</v>
      </c>
    </row>
    <row r="81" spans="1:14" s="4" customFormat="1" ht="14.05" customHeight="1" thickBot="1" x14ac:dyDescent="0.45">
      <c r="A81" s="21" t="s">
        <v>19</v>
      </c>
      <c r="B81" s="22">
        <v>7.74</v>
      </c>
      <c r="C81" s="22">
        <v>0.05</v>
      </c>
      <c r="D81" s="22">
        <v>10.79</v>
      </c>
      <c r="E81" s="22">
        <v>0.64</v>
      </c>
      <c r="F81" s="22">
        <v>0.4</v>
      </c>
      <c r="G81" s="22" t="s">
        <v>12</v>
      </c>
      <c r="H81" s="22" t="s">
        <v>13</v>
      </c>
      <c r="J81" s="20">
        <v>7</v>
      </c>
      <c r="K81" s="23">
        <f>D81-B81</f>
        <v>3.0499999999999989</v>
      </c>
      <c r="L81" s="30">
        <v>0.1</v>
      </c>
      <c r="M81" s="30">
        <v>0.55000000000000004</v>
      </c>
      <c r="N81" s="33">
        <f t="shared" si="1"/>
        <v>0.55901699437494745</v>
      </c>
    </row>
    <row r="82" spans="1:14" s="4" customFormat="1" ht="14.05" customHeight="1" thickBot="1" x14ac:dyDescent="0.45">
      <c r="A82" s="21" t="s">
        <v>69</v>
      </c>
      <c r="B82" s="22">
        <v>8.85</v>
      </c>
      <c r="C82" s="22">
        <v>0.01</v>
      </c>
      <c r="D82" s="22">
        <v>11.94</v>
      </c>
      <c r="E82" s="22">
        <v>1.1000000000000001</v>
      </c>
      <c r="F82" s="22">
        <v>0</v>
      </c>
      <c r="G82" s="22" t="s">
        <v>12</v>
      </c>
      <c r="H82" s="22" t="s">
        <v>13</v>
      </c>
      <c r="J82" s="20">
        <v>54</v>
      </c>
      <c r="K82" s="23">
        <f>D82-B82</f>
        <v>3.09</v>
      </c>
      <c r="L82" s="30">
        <v>0.05</v>
      </c>
      <c r="M82" s="30">
        <v>0.60000000000000009</v>
      </c>
      <c r="N82" s="33">
        <f t="shared" si="1"/>
        <v>0.60207972893961481</v>
      </c>
    </row>
    <row r="83" spans="1:14" s="4" customFormat="1" ht="14.05" customHeight="1" thickBot="1" x14ac:dyDescent="0.45">
      <c r="A83" s="21" t="s">
        <v>105</v>
      </c>
      <c r="B83" s="22">
        <v>8.49</v>
      </c>
      <c r="C83" s="22">
        <v>0.03</v>
      </c>
      <c r="D83" s="22">
        <v>11.77</v>
      </c>
      <c r="E83" s="22">
        <v>0</v>
      </c>
      <c r="F83" s="22">
        <v>0.32</v>
      </c>
      <c r="G83" s="22" t="s">
        <v>23</v>
      </c>
      <c r="H83" s="22" t="s">
        <v>24</v>
      </c>
      <c r="J83" s="20">
        <v>90</v>
      </c>
      <c r="K83" s="23">
        <f>D83-B83</f>
        <v>3.2799999999999994</v>
      </c>
      <c r="L83" s="30">
        <v>0.1</v>
      </c>
      <c r="M83" s="30">
        <v>0.15</v>
      </c>
      <c r="N83" s="33">
        <f t="shared" si="1"/>
        <v>0.18027756377319948</v>
      </c>
    </row>
    <row r="84" spans="1:14" s="4" customFormat="1" ht="14.05" customHeight="1" thickBot="1" x14ac:dyDescent="0.45">
      <c r="A84" s="21" t="s">
        <v>106</v>
      </c>
      <c r="B84" s="22">
        <v>8.02</v>
      </c>
      <c r="C84" s="22">
        <v>0.01</v>
      </c>
      <c r="D84" s="22">
        <v>11.38</v>
      </c>
      <c r="E84" s="22">
        <v>0.17</v>
      </c>
      <c r="F84" s="22">
        <v>0.06</v>
      </c>
      <c r="G84" s="22" t="s">
        <v>12</v>
      </c>
      <c r="H84" s="22" t="s">
        <v>13</v>
      </c>
      <c r="J84" s="20">
        <v>91</v>
      </c>
      <c r="K84" s="23">
        <f>D84-B84</f>
        <v>3.3600000000000012</v>
      </c>
      <c r="L84" s="30">
        <v>0.05</v>
      </c>
      <c r="M84" s="30">
        <v>0.2</v>
      </c>
      <c r="N84" s="33">
        <f t="shared" si="1"/>
        <v>0.20615528128088306</v>
      </c>
    </row>
    <row r="85" spans="1:14" s="4" customFormat="1" ht="14.05" customHeight="1" thickBot="1" x14ac:dyDescent="0.45">
      <c r="A85" s="21" t="s">
        <v>107</v>
      </c>
      <c r="B85" s="22">
        <v>8.42</v>
      </c>
      <c r="C85" s="22">
        <v>0.14000000000000001</v>
      </c>
      <c r="D85" s="22">
        <v>9.9600000000000009</v>
      </c>
      <c r="E85" s="22">
        <v>7.0000000000000007E-2</v>
      </c>
      <c r="F85" s="22">
        <v>7.0000000000000007E-2</v>
      </c>
      <c r="G85" s="22" t="s">
        <v>12</v>
      </c>
      <c r="H85" s="22" t="s">
        <v>27</v>
      </c>
      <c r="J85" s="20">
        <v>92</v>
      </c>
      <c r="K85" s="23">
        <f>D85-B85</f>
        <v>1.5400000000000009</v>
      </c>
      <c r="L85" s="30">
        <v>0.2</v>
      </c>
      <c r="M85" s="30">
        <v>0.15000000000000002</v>
      </c>
      <c r="N85" s="33">
        <f t="shared" si="1"/>
        <v>0.25</v>
      </c>
    </row>
    <row r="86" spans="1:14" s="4" customFormat="1" ht="14.05" customHeight="1" thickBot="1" x14ac:dyDescent="0.45">
      <c r="A86" s="21" t="s">
        <v>108</v>
      </c>
      <c r="B86" s="22">
        <v>8.2200000000000006</v>
      </c>
      <c r="C86" s="22">
        <v>0.01</v>
      </c>
      <c r="D86" s="22">
        <v>11.28</v>
      </c>
      <c r="E86" s="22">
        <v>0.08</v>
      </c>
      <c r="F86" s="22">
        <v>0.16</v>
      </c>
      <c r="G86" s="22" t="s">
        <v>12</v>
      </c>
      <c r="H86" s="22" t="s">
        <v>13</v>
      </c>
      <c r="J86" s="20">
        <v>93</v>
      </c>
      <c r="K86" s="23">
        <f>D86-B86</f>
        <v>3.0599999999999987</v>
      </c>
      <c r="L86" s="30">
        <v>0.05</v>
      </c>
      <c r="M86" s="30">
        <v>0.15000000000000002</v>
      </c>
      <c r="N86" s="33">
        <f t="shared" si="1"/>
        <v>0.158113883008419</v>
      </c>
    </row>
    <row r="87" spans="1:14" s="4" customFormat="1" ht="14.05" customHeight="1" thickBot="1" x14ac:dyDescent="0.45">
      <c r="A87" s="21" t="s">
        <v>109</v>
      </c>
      <c r="B87" s="22">
        <v>8.66</v>
      </c>
      <c r="C87" s="22">
        <v>0.45</v>
      </c>
      <c r="D87" s="22">
        <v>11.65</v>
      </c>
      <c r="E87" s="22">
        <v>1.07</v>
      </c>
      <c r="F87" s="22">
        <v>0</v>
      </c>
      <c r="G87" s="22" t="s">
        <v>12</v>
      </c>
      <c r="H87" s="22" t="s">
        <v>13</v>
      </c>
      <c r="J87" s="20">
        <v>94</v>
      </c>
      <c r="K87" s="23">
        <f>D87-B87</f>
        <v>2.99</v>
      </c>
      <c r="L87" s="30">
        <v>0.5</v>
      </c>
      <c r="M87" s="30">
        <v>0.60000000000000009</v>
      </c>
      <c r="N87" s="33">
        <f t="shared" si="1"/>
        <v>0.78102496759066553</v>
      </c>
    </row>
    <row r="88" spans="1:14" s="4" customFormat="1" ht="14.05" customHeight="1" thickBot="1" x14ac:dyDescent="0.45">
      <c r="A88" s="21" t="s">
        <v>110</v>
      </c>
      <c r="B88" s="22">
        <v>8.19</v>
      </c>
      <c r="C88" s="22">
        <v>0.05</v>
      </c>
      <c r="D88" s="22">
        <v>11.84</v>
      </c>
      <c r="E88" s="22">
        <v>0.06</v>
      </c>
      <c r="F88" s="22">
        <v>0.06</v>
      </c>
      <c r="G88" s="22" t="s">
        <v>23</v>
      </c>
      <c r="H88" s="22" t="s">
        <v>24</v>
      </c>
      <c r="J88" s="20">
        <v>95</v>
      </c>
      <c r="K88" s="23">
        <f>D88-B88</f>
        <v>3.6500000000000004</v>
      </c>
      <c r="L88" s="30">
        <v>0.1</v>
      </c>
      <c r="M88" s="30">
        <v>0.1</v>
      </c>
      <c r="N88" s="33">
        <f t="shared" si="1"/>
        <v>0.14142135623730953</v>
      </c>
    </row>
    <row r="89" spans="1:14" s="4" customFormat="1" ht="14.05" customHeight="1" thickBot="1" x14ac:dyDescent="0.45">
      <c r="A89" s="21" t="s">
        <v>111</v>
      </c>
      <c r="B89" s="22">
        <v>8.4600000000000009</v>
      </c>
      <c r="C89" s="22">
        <v>0.05</v>
      </c>
      <c r="D89" s="22">
        <v>11.78</v>
      </c>
      <c r="E89" s="22">
        <v>0.32</v>
      </c>
      <c r="F89" s="22">
        <v>0.36</v>
      </c>
      <c r="G89" s="22" t="s">
        <v>23</v>
      </c>
      <c r="H89" s="22" t="s">
        <v>24</v>
      </c>
      <c r="J89" s="20">
        <v>96</v>
      </c>
      <c r="K89" s="23">
        <f>D89-B89</f>
        <v>3.3199999999999985</v>
      </c>
      <c r="L89" s="30">
        <v>0.1</v>
      </c>
      <c r="M89" s="30">
        <v>0.4</v>
      </c>
      <c r="N89" s="33">
        <f t="shared" si="1"/>
        <v>0.41231056256176613</v>
      </c>
    </row>
    <row r="90" spans="1:14" s="4" customFormat="1" ht="14.05" customHeight="1" thickBot="1" x14ac:dyDescent="0.45">
      <c r="A90" s="21" t="s">
        <v>112</v>
      </c>
      <c r="B90" s="22">
        <v>8.7799999999999994</v>
      </c>
      <c r="C90" s="22">
        <v>0.06</v>
      </c>
      <c r="D90" s="22">
        <v>11.35</v>
      </c>
      <c r="E90" s="22">
        <v>0.24</v>
      </c>
      <c r="F90" s="22">
        <v>0.02</v>
      </c>
      <c r="G90" s="22" t="s">
        <v>23</v>
      </c>
      <c r="H90" s="22" t="s">
        <v>24</v>
      </c>
      <c r="J90" s="20">
        <v>97</v>
      </c>
      <c r="K90" s="23">
        <f>D90-B90</f>
        <v>2.5700000000000003</v>
      </c>
      <c r="L90" s="30">
        <v>0.1</v>
      </c>
      <c r="M90" s="30">
        <v>0.15000000000000002</v>
      </c>
      <c r="N90" s="33">
        <f t="shared" si="1"/>
        <v>0.18027756377319948</v>
      </c>
    </row>
    <row r="91" spans="1:14" s="4" customFormat="1" ht="14.05" customHeight="1" thickBot="1" x14ac:dyDescent="0.45">
      <c r="A91" s="21" t="s">
        <v>113</v>
      </c>
      <c r="B91" s="22">
        <v>8.08</v>
      </c>
      <c r="C91" s="22">
        <v>0.06</v>
      </c>
      <c r="D91" s="22">
        <v>11.16</v>
      </c>
      <c r="E91" s="22">
        <v>0.08</v>
      </c>
      <c r="F91" s="22">
        <v>0.03</v>
      </c>
      <c r="G91" s="22" t="s">
        <v>12</v>
      </c>
      <c r="H91" s="22" t="s">
        <v>13</v>
      </c>
      <c r="J91" s="20">
        <v>98</v>
      </c>
      <c r="K91" s="23">
        <f>D91-B91</f>
        <v>3.08</v>
      </c>
      <c r="L91" s="30">
        <v>0.1</v>
      </c>
      <c r="M91" s="30">
        <v>0.1</v>
      </c>
      <c r="N91" s="33">
        <f t="shared" si="1"/>
        <v>0.14142135623730953</v>
      </c>
    </row>
    <row r="92" spans="1:14" s="4" customFormat="1" ht="14.05" customHeight="1" thickBot="1" x14ac:dyDescent="0.45">
      <c r="A92" s="21" t="s">
        <v>114</v>
      </c>
      <c r="B92" s="22">
        <v>8.9</v>
      </c>
      <c r="C92" s="22">
        <v>0.02</v>
      </c>
      <c r="D92" s="22">
        <v>11.67</v>
      </c>
      <c r="E92" s="22">
        <v>0.04</v>
      </c>
      <c r="F92" s="22">
        <v>0</v>
      </c>
      <c r="G92" s="22" t="s">
        <v>23</v>
      </c>
      <c r="H92" s="22" t="s">
        <v>24</v>
      </c>
      <c r="J92" s="20">
        <v>99</v>
      </c>
      <c r="K92" s="23">
        <f>D92-B92</f>
        <v>2.7699999999999996</v>
      </c>
      <c r="L92" s="30">
        <v>0.05</v>
      </c>
      <c r="M92" s="30">
        <v>0.05</v>
      </c>
      <c r="N92" s="33">
        <f t="shared" si="1"/>
        <v>7.0710678118654766E-2</v>
      </c>
    </row>
    <row r="93" spans="1:14" s="4" customFormat="1" ht="14.05" customHeight="1" thickBot="1" x14ac:dyDescent="0.45">
      <c r="A93" s="21" t="s">
        <v>89</v>
      </c>
      <c r="B93" s="22">
        <v>7.93</v>
      </c>
      <c r="C93" s="22">
        <v>0.02</v>
      </c>
      <c r="D93" s="22">
        <v>10.99</v>
      </c>
      <c r="E93" s="22">
        <v>0.22</v>
      </c>
      <c r="F93" s="22">
        <v>0.14000000000000001</v>
      </c>
      <c r="G93" s="22" t="s">
        <v>12</v>
      </c>
      <c r="H93" s="22" t="s">
        <v>13</v>
      </c>
      <c r="J93" s="20">
        <v>74</v>
      </c>
      <c r="K93" s="23">
        <f>D93-B93</f>
        <v>3.0600000000000005</v>
      </c>
      <c r="L93" s="30">
        <v>0.05</v>
      </c>
      <c r="M93" s="30">
        <v>0.25</v>
      </c>
      <c r="N93" s="33">
        <f t="shared" si="1"/>
        <v>0.25495097567963926</v>
      </c>
    </row>
    <row r="94" spans="1:14" s="4" customFormat="1" ht="14.05" customHeight="1" thickBot="1" x14ac:dyDescent="0.45">
      <c r="A94" s="21" t="s">
        <v>90</v>
      </c>
      <c r="B94" s="22">
        <v>8.2799999999999994</v>
      </c>
      <c r="C94" s="22">
        <v>0.46</v>
      </c>
      <c r="D94" s="22">
        <v>11.13</v>
      </c>
      <c r="E94" s="22">
        <v>7.0000000000000007E-2</v>
      </c>
      <c r="F94" s="22">
        <v>0</v>
      </c>
      <c r="G94" s="22" t="s">
        <v>12</v>
      </c>
      <c r="H94" s="22" t="s">
        <v>13</v>
      </c>
      <c r="J94" s="20">
        <v>75</v>
      </c>
      <c r="K94" s="23">
        <f>D94-B94</f>
        <v>2.8500000000000014</v>
      </c>
      <c r="L94" s="30">
        <v>0.5</v>
      </c>
      <c r="M94" s="30">
        <v>0.1</v>
      </c>
      <c r="N94" s="33">
        <f t="shared" si="1"/>
        <v>0.50990195135927852</v>
      </c>
    </row>
    <row r="95" spans="1:14" s="4" customFormat="1" ht="14.05" customHeight="1" thickBot="1" x14ac:dyDescent="0.45">
      <c r="A95" s="21" t="s">
        <v>91</v>
      </c>
      <c r="B95" s="22">
        <v>8.06</v>
      </c>
      <c r="C95" s="22">
        <v>0.01</v>
      </c>
      <c r="D95" s="22">
        <v>11.57</v>
      </c>
      <c r="E95" s="22">
        <v>0.23</v>
      </c>
      <c r="F95" s="22">
        <v>0</v>
      </c>
      <c r="G95" s="22" t="s">
        <v>12</v>
      </c>
      <c r="H95" s="22" t="s">
        <v>13</v>
      </c>
      <c r="J95" s="20">
        <v>76</v>
      </c>
      <c r="K95" s="23">
        <f>D95-B95</f>
        <v>3.51</v>
      </c>
      <c r="L95" s="30">
        <v>0.05</v>
      </c>
      <c r="M95" s="30">
        <v>0.2</v>
      </c>
      <c r="N95" s="33">
        <f t="shared" si="1"/>
        <v>0.20615528128088306</v>
      </c>
    </row>
    <row r="96" spans="1:14" s="4" customFormat="1" ht="14.05" customHeight="1" thickBot="1" x14ac:dyDescent="0.45">
      <c r="A96" s="21" t="s">
        <v>115</v>
      </c>
      <c r="B96" s="22">
        <v>8.02</v>
      </c>
      <c r="C96" s="22">
        <v>0.56999999999999995</v>
      </c>
      <c r="D96" s="22">
        <v>11.87</v>
      </c>
      <c r="E96" s="22">
        <v>0.06</v>
      </c>
      <c r="F96" s="22">
        <v>0</v>
      </c>
      <c r="G96" s="22" t="s">
        <v>12</v>
      </c>
      <c r="H96" s="22" t="s">
        <v>13</v>
      </c>
      <c r="J96" s="24">
        <v>100</v>
      </c>
      <c r="K96" s="23">
        <f>D96-B96</f>
        <v>3.8499999999999996</v>
      </c>
      <c r="L96" s="30">
        <v>0.60000000000000009</v>
      </c>
      <c r="M96" s="30">
        <v>0.1</v>
      </c>
      <c r="N96" s="33">
        <f t="shared" si="1"/>
        <v>0.60827625302982202</v>
      </c>
    </row>
    <row r="97" spans="1:14" s="4" customFormat="1" ht="14.05" customHeight="1" thickBot="1" x14ac:dyDescent="0.45">
      <c r="A97" s="21" t="s">
        <v>92</v>
      </c>
      <c r="B97" s="22">
        <v>8.15</v>
      </c>
      <c r="C97" s="22">
        <v>7.0000000000000007E-2</v>
      </c>
      <c r="D97" s="22">
        <v>11.46</v>
      </c>
      <c r="E97" s="22">
        <v>0.18</v>
      </c>
      <c r="F97" s="22">
        <v>0</v>
      </c>
      <c r="G97" s="22" t="s">
        <v>23</v>
      </c>
      <c r="H97" s="22" t="s">
        <v>24</v>
      </c>
      <c r="J97" s="20">
        <v>77</v>
      </c>
      <c r="K97" s="23">
        <f>D97-B97</f>
        <v>3.3100000000000005</v>
      </c>
      <c r="L97" s="30">
        <v>0.1</v>
      </c>
      <c r="M97" s="30">
        <v>0.15000000000000002</v>
      </c>
      <c r="N97" s="33">
        <f t="shared" si="1"/>
        <v>0.18027756377319948</v>
      </c>
    </row>
    <row r="98" spans="1:14" s="4" customFormat="1" ht="14.05" customHeight="1" thickBot="1" x14ac:dyDescent="0.45">
      <c r="A98" s="21" t="s">
        <v>93</v>
      </c>
      <c r="B98" s="22">
        <v>8.98</v>
      </c>
      <c r="C98" s="22">
        <v>0.08</v>
      </c>
      <c r="D98" s="22">
        <v>11.49</v>
      </c>
      <c r="E98" s="22">
        <v>0.05</v>
      </c>
      <c r="F98" s="22">
        <v>0.21</v>
      </c>
      <c r="G98" s="22" t="s">
        <v>12</v>
      </c>
      <c r="H98" s="22" t="s">
        <v>13</v>
      </c>
      <c r="J98" s="20">
        <v>78</v>
      </c>
      <c r="K98" s="23">
        <f>D98-B98</f>
        <v>2.5099999999999998</v>
      </c>
      <c r="L98" s="30">
        <v>0.15000000000000002</v>
      </c>
      <c r="M98" s="30">
        <v>0.15000000000000002</v>
      </c>
      <c r="N98" s="33">
        <f t="shared" si="1"/>
        <v>0.21213203435596428</v>
      </c>
    </row>
    <row r="99" spans="1:14" s="4" customFormat="1" ht="14.05" customHeight="1" thickBot="1" x14ac:dyDescent="0.45">
      <c r="A99" s="21" t="s">
        <v>94</v>
      </c>
      <c r="B99" s="22">
        <v>8.5399999999999991</v>
      </c>
      <c r="C99" s="22">
        <v>0.16</v>
      </c>
      <c r="D99" s="22">
        <v>11.25</v>
      </c>
      <c r="E99" s="22">
        <v>0.53</v>
      </c>
      <c r="F99" s="22">
        <v>0.09</v>
      </c>
      <c r="G99" s="22" t="s">
        <v>12</v>
      </c>
      <c r="H99" s="22" t="s">
        <v>13</v>
      </c>
      <c r="J99" s="20">
        <v>79</v>
      </c>
      <c r="K99" s="23">
        <f>D99-B99</f>
        <v>2.7100000000000009</v>
      </c>
      <c r="L99" s="30">
        <v>0.2</v>
      </c>
      <c r="M99" s="30">
        <v>0.35000000000000003</v>
      </c>
      <c r="N99" s="33">
        <f t="shared" si="1"/>
        <v>0.40311288741492751</v>
      </c>
    </row>
    <row r="100" spans="1:14" s="4" customFormat="1" ht="14.05" customHeight="1" thickBot="1" x14ac:dyDescent="0.45">
      <c r="A100" s="21" t="s">
        <v>95</v>
      </c>
      <c r="B100" s="22">
        <v>7.81</v>
      </c>
      <c r="C100" s="22">
        <v>0.69</v>
      </c>
      <c r="D100" s="22">
        <v>10.94</v>
      </c>
      <c r="E100" s="22">
        <v>0.1</v>
      </c>
      <c r="F100" s="22">
        <v>0.1</v>
      </c>
      <c r="G100" s="22" t="s">
        <v>12</v>
      </c>
      <c r="H100" s="22" t="s">
        <v>13</v>
      </c>
      <c r="J100" s="20">
        <v>80</v>
      </c>
      <c r="K100" s="23">
        <f>D100-B100</f>
        <v>3.13</v>
      </c>
      <c r="L100" s="30">
        <v>0.75</v>
      </c>
      <c r="M100" s="30">
        <v>0.15000000000000002</v>
      </c>
      <c r="N100" s="33">
        <f t="shared" si="1"/>
        <v>0.76485292703891772</v>
      </c>
    </row>
    <row r="101" spans="1:14" s="4" customFormat="1" ht="14.05" customHeight="1" thickBot="1" x14ac:dyDescent="0.45">
      <c r="A101" s="21" t="s">
        <v>96</v>
      </c>
      <c r="B101" s="22">
        <v>8.66</v>
      </c>
      <c r="C101" s="22">
        <v>0.2</v>
      </c>
      <c r="D101" s="22">
        <v>11.87</v>
      </c>
      <c r="E101" s="22">
        <v>0.87</v>
      </c>
      <c r="F101" s="22">
        <v>0</v>
      </c>
      <c r="G101" s="22" t="s">
        <v>23</v>
      </c>
      <c r="H101" s="22" t="s">
        <v>27</v>
      </c>
      <c r="J101" s="20">
        <v>81</v>
      </c>
      <c r="K101" s="23">
        <f>D101-B101</f>
        <v>3.2099999999999991</v>
      </c>
      <c r="L101" s="30">
        <v>0.25</v>
      </c>
      <c r="M101" s="30">
        <v>0.5</v>
      </c>
      <c r="N101" s="33">
        <f t="shared" si="1"/>
        <v>0.55901699437494745</v>
      </c>
    </row>
    <row r="102" spans="1:14" s="4" customFormat="1" ht="14.05" customHeight="1" thickBot="1" x14ac:dyDescent="0.45">
      <c r="A102" s="21" t="s">
        <v>97</v>
      </c>
      <c r="B102" s="22">
        <v>8.84</v>
      </c>
      <c r="C102" s="22">
        <v>0.44</v>
      </c>
      <c r="D102" s="22">
        <v>11.14</v>
      </c>
      <c r="E102" s="22">
        <v>0</v>
      </c>
      <c r="F102" s="22">
        <v>0.17</v>
      </c>
      <c r="G102" s="22" t="s">
        <v>12</v>
      </c>
      <c r="H102" s="22" t="s">
        <v>13</v>
      </c>
      <c r="J102" s="20">
        <v>82</v>
      </c>
      <c r="K102" s="23">
        <f>D102-B102</f>
        <v>2.3000000000000007</v>
      </c>
      <c r="L102" s="30">
        <v>0.5</v>
      </c>
      <c r="M102" s="30">
        <v>0.15000000000000002</v>
      </c>
      <c r="N102" s="33">
        <f t="shared" si="1"/>
        <v>0.52201532544552753</v>
      </c>
    </row>
    <row r="103" spans="1:14" s="4" customFormat="1" ht="14.05" customHeight="1" thickBot="1" x14ac:dyDescent="0.45">
      <c r="A103" s="21" t="s">
        <v>98</v>
      </c>
      <c r="B103" s="22">
        <v>8.91</v>
      </c>
      <c r="C103" s="22">
        <v>0.43</v>
      </c>
      <c r="D103" s="22">
        <v>12.35</v>
      </c>
      <c r="E103" s="22">
        <v>0.23</v>
      </c>
      <c r="F103" s="22">
        <v>0.06</v>
      </c>
      <c r="G103" s="22" t="s">
        <v>12</v>
      </c>
      <c r="H103" s="22" t="s">
        <v>13</v>
      </c>
      <c r="J103" s="20">
        <v>83</v>
      </c>
      <c r="K103" s="23">
        <f>D103-B103</f>
        <v>3.4399999999999995</v>
      </c>
      <c r="L103" s="30">
        <v>0.5</v>
      </c>
      <c r="M103" s="30">
        <v>0.2</v>
      </c>
      <c r="N103" s="33">
        <f t="shared" si="1"/>
        <v>0.53851648071345048</v>
      </c>
    </row>
    <row r="104" spans="1:14" s="4" customFormat="1" ht="14.05" customHeight="1" thickBot="1" x14ac:dyDescent="0.45">
      <c r="A104" s="21" t="s">
        <v>99</v>
      </c>
      <c r="B104" s="22">
        <v>7.94</v>
      </c>
      <c r="C104" s="22">
        <v>0.06</v>
      </c>
      <c r="D104" s="22">
        <v>11.2</v>
      </c>
      <c r="E104" s="22">
        <v>0.11</v>
      </c>
      <c r="F104" s="22">
        <v>0.08</v>
      </c>
      <c r="G104" s="22" t="s">
        <v>12</v>
      </c>
      <c r="H104" s="22" t="s">
        <v>13</v>
      </c>
      <c r="J104" s="20">
        <v>84</v>
      </c>
      <c r="K104" s="23">
        <f>D104-B104</f>
        <v>3.2599999999999989</v>
      </c>
      <c r="L104" s="30">
        <v>0.1</v>
      </c>
      <c r="M104" s="30">
        <v>0.15000000000000002</v>
      </c>
      <c r="N104" s="33">
        <f t="shared" si="1"/>
        <v>0.18027756377319948</v>
      </c>
    </row>
    <row r="105" spans="1:14" s="4" customFormat="1" ht="14.05" customHeight="1" thickBot="1" x14ac:dyDescent="0.45">
      <c r="A105" s="21" t="s">
        <v>100</v>
      </c>
      <c r="B105" s="22">
        <v>7.36</v>
      </c>
      <c r="C105" s="22">
        <v>0.24</v>
      </c>
      <c r="D105" s="22">
        <v>10.42</v>
      </c>
      <c r="E105" s="22">
        <v>0.78</v>
      </c>
      <c r="F105" s="22">
        <v>0.28999999999999998</v>
      </c>
      <c r="G105" s="22" t="s">
        <v>12</v>
      </c>
      <c r="H105" s="22" t="s">
        <v>13</v>
      </c>
      <c r="J105" s="20">
        <v>85</v>
      </c>
      <c r="K105" s="23">
        <f>D105-B105</f>
        <v>3.0599999999999996</v>
      </c>
      <c r="L105" s="30">
        <v>0.30000000000000004</v>
      </c>
      <c r="M105" s="30">
        <v>0.60000000000000009</v>
      </c>
      <c r="N105" s="33">
        <f t="shared" si="1"/>
        <v>0.67082039324993703</v>
      </c>
    </row>
    <row r="106" spans="1:14" s="4" customFormat="1" ht="14.05" customHeight="1" thickBot="1" x14ac:dyDescent="0.45">
      <c r="A106" s="21" t="s">
        <v>101</v>
      </c>
      <c r="B106" s="22">
        <v>9.0399999999999991</v>
      </c>
      <c r="C106" s="22">
        <v>0.18</v>
      </c>
      <c r="D106" s="22">
        <v>12.35</v>
      </c>
      <c r="E106" s="22">
        <v>1.76</v>
      </c>
      <c r="F106" s="22">
        <v>0</v>
      </c>
      <c r="G106" s="22" t="s">
        <v>12</v>
      </c>
      <c r="H106" s="22" t="s">
        <v>13</v>
      </c>
      <c r="J106" s="20">
        <v>86</v>
      </c>
      <c r="K106" s="23">
        <f>D106-B106</f>
        <v>3.3100000000000005</v>
      </c>
      <c r="L106" s="30">
        <v>0.25</v>
      </c>
      <c r="M106" s="30">
        <v>0.95000000000000007</v>
      </c>
      <c r="N106" s="33">
        <f t="shared" si="1"/>
        <v>0.9823441352194251</v>
      </c>
    </row>
    <row r="107" spans="1:14" s="4" customFormat="1" ht="14.05" customHeight="1" thickBot="1" x14ac:dyDescent="0.45">
      <c r="A107" s="21" t="s">
        <v>102</v>
      </c>
      <c r="B107" s="22">
        <v>8.0299999999999994</v>
      </c>
      <c r="C107" s="22">
        <v>0.01</v>
      </c>
      <c r="D107" s="22">
        <v>11.19</v>
      </c>
      <c r="E107" s="22">
        <v>0.05</v>
      </c>
      <c r="F107" s="22">
        <v>0.06</v>
      </c>
      <c r="G107" s="22" t="s">
        <v>12</v>
      </c>
      <c r="H107" s="22" t="s">
        <v>13</v>
      </c>
      <c r="J107" s="20">
        <v>87</v>
      </c>
      <c r="K107" s="23">
        <f>D107-B107</f>
        <v>3.16</v>
      </c>
      <c r="L107" s="30">
        <v>0.05</v>
      </c>
      <c r="M107" s="30">
        <v>0.1</v>
      </c>
      <c r="N107" s="33">
        <f t="shared" si="1"/>
        <v>0.1118033988749895</v>
      </c>
    </row>
    <row r="108" spans="1:14" s="4" customFormat="1" ht="14.05" customHeight="1" thickBot="1" x14ac:dyDescent="0.45">
      <c r="A108" s="21" t="s">
        <v>103</v>
      </c>
      <c r="B108" s="22">
        <v>8.42</v>
      </c>
      <c r="C108" s="22">
        <v>0.01</v>
      </c>
      <c r="D108" s="22">
        <v>11.3</v>
      </c>
      <c r="E108" s="22">
        <v>0</v>
      </c>
      <c r="F108" s="22">
        <v>0.09</v>
      </c>
      <c r="G108" s="22" t="s">
        <v>12</v>
      </c>
      <c r="H108" s="22" t="s">
        <v>13</v>
      </c>
      <c r="J108" s="20">
        <v>88</v>
      </c>
      <c r="K108" s="23">
        <f>D108-B108</f>
        <v>2.8800000000000008</v>
      </c>
      <c r="L108" s="30">
        <v>0.05</v>
      </c>
      <c r="M108" s="30">
        <v>0.1</v>
      </c>
      <c r="N108" s="33">
        <f t="shared" si="1"/>
        <v>0.1118033988749895</v>
      </c>
    </row>
    <row r="109" spans="1:14" s="4" customFormat="1" ht="14.05" customHeight="1" thickBot="1" x14ac:dyDescent="0.45">
      <c r="A109" s="21" t="s">
        <v>104</v>
      </c>
      <c r="B109" s="22">
        <v>9.65</v>
      </c>
      <c r="C109" s="22">
        <v>0.02</v>
      </c>
      <c r="D109" s="22">
        <v>11.38</v>
      </c>
      <c r="E109" s="22">
        <v>0</v>
      </c>
      <c r="F109" s="22">
        <v>0.18</v>
      </c>
      <c r="G109" s="22" t="s">
        <v>23</v>
      </c>
      <c r="H109" s="22" t="s">
        <v>24</v>
      </c>
      <c r="J109" s="20">
        <v>89</v>
      </c>
      <c r="K109" s="23">
        <f>D109-B109</f>
        <v>1.7300000000000004</v>
      </c>
      <c r="L109" s="30">
        <v>0.05</v>
      </c>
      <c r="M109" s="30">
        <v>0.2</v>
      </c>
      <c r="N109" s="33">
        <f t="shared" si="1"/>
        <v>0.20615528128088306</v>
      </c>
    </row>
    <row r="110" spans="1:14" s="4" customFormat="1" x14ac:dyDescent="0.4">
      <c r="G110" s="25"/>
      <c r="H110" s="25"/>
      <c r="J110" s="25"/>
      <c r="K110" s="26"/>
    </row>
    <row r="111" spans="1:14" s="4" customFormat="1" x14ac:dyDescent="0.4">
      <c r="G111" s="25"/>
      <c r="H111" s="25"/>
      <c r="J111" s="25"/>
      <c r="K111" s="26"/>
    </row>
    <row r="112" spans="1:14" s="4" customFormat="1" x14ac:dyDescent="0.4">
      <c r="G112" s="25"/>
      <c r="H112" s="25"/>
      <c r="J112" s="25"/>
      <c r="K112" s="26"/>
    </row>
    <row r="113" spans="7:14" s="4" customFormat="1" ht="15" thickBot="1" x14ac:dyDescent="0.45">
      <c r="G113" s="25"/>
      <c r="K113" s="26"/>
    </row>
    <row r="114" spans="7:14" s="4" customFormat="1" ht="15" thickBot="1" x14ac:dyDescent="0.45">
      <c r="G114" s="25"/>
      <c r="K114" s="26"/>
      <c r="L114" s="40" t="s">
        <v>133</v>
      </c>
      <c r="M114" s="41"/>
      <c r="N114" s="25"/>
    </row>
    <row r="115" spans="7:14" s="4" customFormat="1" ht="15" thickBot="1" x14ac:dyDescent="0.45">
      <c r="G115" s="25"/>
      <c r="K115" s="26"/>
      <c r="L115" s="27" t="s">
        <v>116</v>
      </c>
      <c r="M115" s="28">
        <v>1</v>
      </c>
      <c r="N115" s="25"/>
    </row>
    <row r="116" spans="7:14" s="4" customFormat="1" ht="15" thickBot="1" x14ac:dyDescent="0.45">
      <c r="G116" s="25"/>
      <c r="K116" s="26"/>
      <c r="L116" s="27" t="s">
        <v>117</v>
      </c>
      <c r="M116" s="28">
        <f>-LOG(919)</f>
        <v>-2.9633155113861114</v>
      </c>
      <c r="N116" s="25"/>
    </row>
    <row r="117" spans="7:14" s="4" customFormat="1" ht="15" thickBot="1" x14ac:dyDescent="0.45">
      <c r="G117" s="25"/>
      <c r="K117" s="26"/>
      <c r="L117" s="27" t="s">
        <v>118</v>
      </c>
      <c r="M117" s="27" t="s">
        <v>119</v>
      </c>
      <c r="N117" s="25"/>
    </row>
    <row r="118" spans="7:14" s="4" customFormat="1" ht="15" thickBot="1" x14ac:dyDescent="0.45">
      <c r="G118" s="25"/>
      <c r="K118" s="26"/>
      <c r="L118" s="28">
        <v>5</v>
      </c>
      <c r="M118" s="28">
        <f>L118*$M$115+$M$116</f>
        <v>2.0366844886138886</v>
      </c>
      <c r="N118" s="25"/>
    </row>
    <row r="119" spans="7:14" s="4" customFormat="1" ht="15" thickBot="1" x14ac:dyDescent="0.45">
      <c r="G119" s="25"/>
      <c r="K119" s="26"/>
      <c r="L119" s="28">
        <v>15</v>
      </c>
      <c r="M119" s="28">
        <f>L119*$M$115+$M$116</f>
        <v>12.036684488613888</v>
      </c>
      <c r="N119" s="25"/>
    </row>
    <row r="120" spans="7:14" s="4" customFormat="1" x14ac:dyDescent="0.4">
      <c r="G120" s="25"/>
      <c r="J120" s="25"/>
      <c r="K120" s="26"/>
      <c r="N120" s="25"/>
    </row>
    <row r="121" spans="7:14" s="4" customFormat="1" x14ac:dyDescent="0.4">
      <c r="G121" s="25"/>
      <c r="J121" s="25"/>
      <c r="K121" s="26"/>
    </row>
    <row r="122" spans="7:14" s="4" customFormat="1" x14ac:dyDescent="0.4">
      <c r="G122" s="25"/>
      <c r="J122" s="25"/>
      <c r="K122" s="26"/>
    </row>
    <row r="123" spans="7:14" s="4" customFormat="1" x14ac:dyDescent="0.4">
      <c r="G123" s="25"/>
      <c r="H123" s="25"/>
      <c r="J123" s="25"/>
      <c r="K123" s="26"/>
    </row>
    <row r="124" spans="7:14" s="4" customFormat="1" x14ac:dyDescent="0.4">
      <c r="G124" s="25"/>
      <c r="H124" s="25"/>
      <c r="J124" s="25"/>
      <c r="K124" s="26"/>
    </row>
    <row r="125" spans="7:14" s="4" customFormat="1" x14ac:dyDescent="0.4">
      <c r="G125" s="25"/>
      <c r="H125" s="25"/>
      <c r="J125" s="25"/>
      <c r="K125" s="26"/>
    </row>
    <row r="126" spans="7:14" s="4" customFormat="1" x14ac:dyDescent="0.4">
      <c r="G126" s="25"/>
      <c r="H126" s="25"/>
      <c r="J126" s="25"/>
      <c r="K126" s="26"/>
    </row>
    <row r="127" spans="7:14" s="4" customFormat="1" x14ac:dyDescent="0.4">
      <c r="G127" s="25"/>
      <c r="H127" s="25"/>
      <c r="J127" s="25"/>
      <c r="K127" s="26"/>
    </row>
    <row r="128" spans="7:14" s="4" customFormat="1" x14ac:dyDescent="0.4">
      <c r="G128" s="25"/>
      <c r="H128" s="25"/>
      <c r="J128" s="25"/>
      <c r="K128" s="26"/>
    </row>
    <row r="129" spans="7:11" s="4" customFormat="1" x14ac:dyDescent="0.4">
      <c r="G129" s="25"/>
      <c r="H129" s="25"/>
      <c r="J129" s="25"/>
      <c r="K129" s="26"/>
    </row>
    <row r="130" spans="7:11" s="4" customFormat="1" x14ac:dyDescent="0.4">
      <c r="G130" s="25"/>
      <c r="H130" s="25"/>
      <c r="J130" s="25"/>
      <c r="K130" s="26"/>
    </row>
    <row r="131" spans="7:11" s="4" customFormat="1" x14ac:dyDescent="0.4">
      <c r="G131" s="25"/>
      <c r="H131" s="25"/>
      <c r="J131" s="25"/>
      <c r="K131" s="26"/>
    </row>
    <row r="132" spans="7:11" s="4" customFormat="1" x14ac:dyDescent="0.4">
      <c r="G132" s="25"/>
      <c r="H132" s="25"/>
      <c r="J132" s="25"/>
      <c r="K132" s="26"/>
    </row>
    <row r="133" spans="7:11" s="4" customFormat="1" x14ac:dyDescent="0.4">
      <c r="G133" s="25"/>
      <c r="H133" s="25"/>
      <c r="J133" s="25"/>
      <c r="K133" s="26"/>
    </row>
    <row r="134" spans="7:11" s="4" customFormat="1" x14ac:dyDescent="0.4">
      <c r="G134" s="25"/>
      <c r="H134" s="25"/>
      <c r="J134" s="25"/>
      <c r="K134" s="26"/>
    </row>
    <row r="135" spans="7:11" s="4" customFormat="1" x14ac:dyDescent="0.4">
      <c r="G135" s="25"/>
      <c r="H135" s="25"/>
      <c r="J135" s="25"/>
      <c r="K135" s="26"/>
    </row>
  </sheetData>
  <sortState xmlns:xlrd2="http://schemas.microsoft.com/office/spreadsheetml/2017/richdata2" ref="A10:H109">
    <sortCondition ref="A10:A109"/>
  </sortState>
  <mergeCells count="8">
    <mergeCell ref="H8:H9"/>
    <mergeCell ref="N8:N9"/>
    <mergeCell ref="L114:M114"/>
    <mergeCell ref="J8:J9"/>
    <mergeCell ref="A8:A9"/>
    <mergeCell ref="B8:C8"/>
    <mergeCell ref="D8:F8"/>
    <mergeCell ref="G8:G9"/>
  </mergeCells>
  <hyperlinks>
    <hyperlink ref="B3" r:id="rId1" xr:uid="{70FB9CFC-571B-49EE-AAB5-2534CFC68B40}"/>
    <hyperlink ref="B5" r:id="rId2" xr:uid="{B774D115-051A-47DB-AF8D-35F57AF41523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BD7B-8EB7-40F0-8E08-710F186D3201}">
  <dimension ref="A1:Q118"/>
  <sheetViews>
    <sheetView topLeftCell="A137" zoomScale="110" zoomScaleNormal="110" workbookViewId="0">
      <selection activeCell="M173" sqref="M173"/>
    </sheetView>
  </sheetViews>
  <sheetFormatPr defaultRowHeight="14.6" x14ac:dyDescent="0.4"/>
  <cols>
    <col min="1" max="1" width="8.765625" style="1" customWidth="1"/>
    <col min="2" max="2" width="15.3828125" style="1" customWidth="1"/>
    <col min="3" max="3" width="14.3046875" style="1" customWidth="1"/>
    <col min="4" max="4" width="16.23046875" customWidth="1"/>
    <col min="5" max="5" width="14.53515625" customWidth="1"/>
    <col min="6" max="6" width="10.53515625" customWidth="1"/>
    <col min="7" max="7" width="12.3828125" customWidth="1"/>
    <col min="8" max="8" width="15.07421875" style="42" customWidth="1"/>
    <col min="9" max="9" width="15.07421875" style="1" customWidth="1"/>
    <col min="10" max="10" width="14.84375" style="1" customWidth="1"/>
    <col min="11" max="11" width="11.23046875" style="42" customWidth="1"/>
    <col min="13" max="13" width="13.23046875" style="42" customWidth="1"/>
  </cols>
  <sheetData>
    <row r="1" spans="1:17" ht="15" thickBot="1" x14ac:dyDescent="0.45"/>
    <row r="2" spans="1:17" ht="15" thickBot="1" x14ac:dyDescent="0.45">
      <c r="A2" s="91" t="s">
        <v>151</v>
      </c>
      <c r="B2" s="91"/>
      <c r="C2" s="92" t="s">
        <v>139</v>
      </c>
      <c r="D2" s="5">
        <f>LOG(918)</f>
        <v>2.9628426812012423</v>
      </c>
    </row>
    <row r="3" spans="1:17" ht="15" thickBot="1" x14ac:dyDescent="0.45">
      <c r="A3" s="91" t="s">
        <v>152</v>
      </c>
      <c r="B3" s="91"/>
      <c r="C3" s="92" t="s">
        <v>150</v>
      </c>
      <c r="D3" s="5">
        <f>LOG(324)</f>
        <v>2.510545010206612</v>
      </c>
    </row>
    <row r="7" spans="1:17" ht="15" thickBot="1" x14ac:dyDescent="0.45"/>
    <row r="8" spans="1:17" ht="15" thickBot="1" x14ac:dyDescent="0.45">
      <c r="A8" s="100" t="s">
        <v>140</v>
      </c>
      <c r="B8" s="100"/>
      <c r="C8" s="100"/>
      <c r="D8" s="100"/>
      <c r="E8" s="100"/>
      <c r="F8" s="100"/>
      <c r="G8" s="100"/>
      <c r="H8" s="100"/>
      <c r="I8" s="100"/>
      <c r="J8" s="100"/>
      <c r="L8" s="54" t="s">
        <v>157</v>
      </c>
      <c r="M8" s="55"/>
      <c r="N8" s="108">
        <v>0</v>
      </c>
      <c r="O8" s="35"/>
      <c r="P8" s="35"/>
      <c r="Q8" s="35"/>
    </row>
    <row r="9" spans="1:17" ht="15" thickBot="1" x14ac:dyDescent="0.45">
      <c r="A9" s="101" t="s">
        <v>141</v>
      </c>
      <c r="B9" s="102" t="s">
        <v>1</v>
      </c>
      <c r="C9" s="101" t="s">
        <v>2</v>
      </c>
      <c r="D9" s="101"/>
      <c r="E9" s="101" t="s">
        <v>142</v>
      </c>
      <c r="F9" s="101" t="s">
        <v>3</v>
      </c>
      <c r="G9" s="101"/>
      <c r="H9" s="101" t="s">
        <v>143</v>
      </c>
      <c r="I9" s="101" t="s">
        <v>144</v>
      </c>
      <c r="J9" s="101" t="s">
        <v>145</v>
      </c>
      <c r="L9" s="101" t="s">
        <v>155</v>
      </c>
      <c r="M9" s="109" t="s">
        <v>135</v>
      </c>
      <c r="N9" s="110"/>
      <c r="O9" s="110"/>
      <c r="P9" s="111"/>
      <c r="Q9" s="101" t="s">
        <v>156</v>
      </c>
    </row>
    <row r="10" spans="1:17" ht="15" thickBot="1" x14ac:dyDescent="0.45">
      <c r="A10" s="101"/>
      <c r="B10" s="102"/>
      <c r="C10" s="64" t="s">
        <v>7</v>
      </c>
      <c r="D10" s="64" t="s">
        <v>8</v>
      </c>
      <c r="E10" s="101" t="s">
        <v>146</v>
      </c>
      <c r="F10" s="64" t="s">
        <v>7</v>
      </c>
      <c r="G10" s="64" t="s">
        <v>8</v>
      </c>
      <c r="H10" s="101"/>
      <c r="I10" s="101"/>
      <c r="J10" s="101"/>
      <c r="L10" s="101"/>
      <c r="M10" s="112" t="s">
        <v>153</v>
      </c>
      <c r="N10" s="112" t="s">
        <v>154</v>
      </c>
      <c r="O10" s="112" t="s">
        <v>138</v>
      </c>
      <c r="P10" s="112" t="s">
        <v>137</v>
      </c>
      <c r="Q10" s="101"/>
    </row>
    <row r="11" spans="1:17" ht="15" thickBot="1" x14ac:dyDescent="0.45">
      <c r="A11" s="64">
        <f>A10+1</f>
        <v>1</v>
      </c>
      <c r="B11" s="103" t="s">
        <v>84</v>
      </c>
      <c r="C11" s="104">
        <v>8.4700000000000006</v>
      </c>
      <c r="D11" s="67">
        <v>0.1</v>
      </c>
      <c r="E11" s="94">
        <v>45.29</v>
      </c>
      <c r="F11" s="104">
        <v>11.02</v>
      </c>
      <c r="G11" s="67">
        <v>0.1</v>
      </c>
      <c r="H11" s="97">
        <f t="shared" ref="H11:H20" si="0">(D11^2+G11^2)^0.5</f>
        <v>0.14142135623730953</v>
      </c>
      <c r="I11" s="94">
        <f>F11-C11</f>
        <v>2.5499999999999989</v>
      </c>
      <c r="J11" s="94">
        <f>(I11-$D$3)</f>
        <v>3.9454989793386908E-2</v>
      </c>
      <c r="L11" s="98">
        <f>C11+$D$3</f>
        <v>10.980545010206612</v>
      </c>
      <c r="M11" s="107">
        <f>I11+H11</f>
        <v>2.6914213562373086</v>
      </c>
      <c r="N11" s="107">
        <f>I11-H11</f>
        <v>2.4085786437626893</v>
      </c>
      <c r="O11" s="107">
        <f>I11+H11+$N$8</f>
        <v>2.6914213562373086</v>
      </c>
      <c r="P11" s="107">
        <f>I11-H11-$N$8</f>
        <v>2.4085786437626893</v>
      </c>
      <c r="Q11" s="107">
        <f>$D$3</f>
        <v>2.510545010206612</v>
      </c>
    </row>
    <row r="12" spans="1:17" ht="15" thickBot="1" x14ac:dyDescent="0.45">
      <c r="A12" s="64">
        <f>A11+1</f>
        <v>2</v>
      </c>
      <c r="B12" s="103" t="s">
        <v>53</v>
      </c>
      <c r="C12" s="104">
        <v>8.66</v>
      </c>
      <c r="D12" s="67">
        <v>0.15000000000000002</v>
      </c>
      <c r="E12" s="94">
        <v>45.4</v>
      </c>
      <c r="F12" s="104">
        <v>11</v>
      </c>
      <c r="G12" s="67">
        <v>0.15000000000000002</v>
      </c>
      <c r="H12" s="97">
        <f t="shared" si="0"/>
        <v>0.21213203435596428</v>
      </c>
      <c r="I12" s="94">
        <f>F12-C12</f>
        <v>2.34</v>
      </c>
      <c r="J12" s="94">
        <f>(I12-$D$3)</f>
        <v>-0.17054501020661217</v>
      </c>
      <c r="L12" s="98">
        <f>C12+$D$3</f>
        <v>11.170545010206613</v>
      </c>
      <c r="M12" s="107">
        <f>I12+H12</f>
        <v>2.5521320343559641</v>
      </c>
      <c r="N12" s="107">
        <f>I12-H12</f>
        <v>2.1278679656440356</v>
      </c>
      <c r="O12" s="107">
        <f>I12+H12+$N$8</f>
        <v>2.5521320343559641</v>
      </c>
      <c r="P12" s="107">
        <f>I12-H12-$N$8</f>
        <v>2.1278679656440356</v>
      </c>
      <c r="Q12" s="107">
        <f>$D$3</f>
        <v>2.510545010206612</v>
      </c>
    </row>
    <row r="13" spans="1:17" ht="15" thickBot="1" x14ac:dyDescent="0.45">
      <c r="A13" s="64">
        <f t="shared" ref="A13:A40" si="1">A12+1</f>
        <v>3</v>
      </c>
      <c r="B13" s="103" t="s">
        <v>45</v>
      </c>
      <c r="C13" s="104">
        <v>8.7200000000000006</v>
      </c>
      <c r="D13" s="67">
        <v>0.05</v>
      </c>
      <c r="E13" s="94">
        <v>45.68</v>
      </c>
      <c r="F13" s="104">
        <v>11.22</v>
      </c>
      <c r="G13" s="67">
        <v>0.15000000000000002</v>
      </c>
      <c r="H13" s="97">
        <f t="shared" si="0"/>
        <v>0.158113883008419</v>
      </c>
      <c r="I13" s="94">
        <f>F13-C13</f>
        <v>2.5</v>
      </c>
      <c r="J13" s="94">
        <f>(I13-$D$3)</f>
        <v>-1.0545010206612027E-2</v>
      </c>
      <c r="L13" s="98">
        <f>C13+$D$3</f>
        <v>11.230545010206612</v>
      </c>
      <c r="M13" s="107">
        <f>I13+H13</f>
        <v>2.658113883008419</v>
      </c>
      <c r="N13" s="107">
        <f>I13-H13</f>
        <v>2.341886116991581</v>
      </c>
      <c r="O13" s="107">
        <f>I13+H13+$N$8</f>
        <v>2.658113883008419</v>
      </c>
      <c r="P13" s="107">
        <f>I13-H13-$N$8</f>
        <v>2.341886116991581</v>
      </c>
      <c r="Q13" s="107">
        <f>$D$3</f>
        <v>2.510545010206612</v>
      </c>
    </row>
    <row r="14" spans="1:17" ht="15" thickBot="1" x14ac:dyDescent="0.45">
      <c r="A14" s="64">
        <f t="shared" si="1"/>
        <v>4</v>
      </c>
      <c r="B14" s="103" t="s">
        <v>75</v>
      </c>
      <c r="C14" s="104">
        <v>8.73</v>
      </c>
      <c r="D14" s="67">
        <v>0.1</v>
      </c>
      <c r="E14" s="94">
        <v>44.65</v>
      </c>
      <c r="F14" s="104">
        <v>11.17</v>
      </c>
      <c r="G14" s="67">
        <v>0.15000000000000002</v>
      </c>
      <c r="H14" s="97">
        <f t="shared" si="0"/>
        <v>0.18027756377319948</v>
      </c>
      <c r="I14" s="94">
        <f>F14-C14</f>
        <v>2.4399999999999995</v>
      </c>
      <c r="J14" s="94">
        <f>(I14-$D$3)</f>
        <v>-7.0545010206612524E-2</v>
      </c>
      <c r="L14" s="98">
        <f>C14+$D$3</f>
        <v>11.240545010206613</v>
      </c>
      <c r="M14" s="107">
        <f>I14+H14</f>
        <v>2.620277563773199</v>
      </c>
      <c r="N14" s="107">
        <f>I14-H14</f>
        <v>2.2597224362268</v>
      </c>
      <c r="O14" s="107">
        <f>I14+H14+$N$8</f>
        <v>2.620277563773199</v>
      </c>
      <c r="P14" s="107">
        <f>I14-H14-$N$8</f>
        <v>2.2597224362268</v>
      </c>
      <c r="Q14" s="107">
        <f>$D$3</f>
        <v>2.510545010206612</v>
      </c>
    </row>
    <row r="15" spans="1:17" ht="15" thickBot="1" x14ac:dyDescent="0.45">
      <c r="A15" s="64">
        <f t="shared" si="1"/>
        <v>5</v>
      </c>
      <c r="B15" s="103" t="s">
        <v>55</v>
      </c>
      <c r="C15" s="104">
        <v>8.73</v>
      </c>
      <c r="D15" s="67">
        <v>0.15000000000000002</v>
      </c>
      <c r="E15" s="94">
        <v>45.74</v>
      </c>
      <c r="F15" s="104">
        <v>11.31</v>
      </c>
      <c r="G15" s="67">
        <v>0.15000000000000002</v>
      </c>
      <c r="H15" s="97">
        <f t="shared" si="0"/>
        <v>0.21213203435596428</v>
      </c>
      <c r="I15" s="94">
        <f>F15-C15</f>
        <v>2.58</v>
      </c>
      <c r="J15" s="94">
        <f>(I15-$D$3)</f>
        <v>6.9454989793388044E-2</v>
      </c>
      <c r="L15" s="98">
        <f>C15+$D$3</f>
        <v>11.240545010206613</v>
      </c>
      <c r="M15" s="107">
        <f>I15+H15</f>
        <v>2.7921320343559644</v>
      </c>
      <c r="N15" s="107">
        <f>I15-H15</f>
        <v>2.3678679656440358</v>
      </c>
      <c r="O15" s="107">
        <f>I15+H15+$N$8</f>
        <v>2.7921320343559644</v>
      </c>
      <c r="P15" s="107">
        <f>I15-H15-$N$8</f>
        <v>2.3678679656440358</v>
      </c>
      <c r="Q15" s="107">
        <f>$D$3</f>
        <v>2.510545010206612</v>
      </c>
    </row>
    <row r="16" spans="1:17" ht="15" thickBot="1" x14ac:dyDescent="0.45">
      <c r="A16" s="64">
        <f t="shared" si="1"/>
        <v>6</v>
      </c>
      <c r="B16" s="103" t="s">
        <v>112</v>
      </c>
      <c r="C16" s="104">
        <v>8.7799999999999994</v>
      </c>
      <c r="D16" s="67">
        <v>0.1</v>
      </c>
      <c r="E16" s="94">
        <v>45.99</v>
      </c>
      <c r="F16" s="104">
        <v>11.35</v>
      </c>
      <c r="G16" s="67">
        <v>0.15000000000000002</v>
      </c>
      <c r="H16" s="97">
        <f t="shared" si="0"/>
        <v>0.18027756377319948</v>
      </c>
      <c r="I16" s="94">
        <f>F16-C16</f>
        <v>2.5700000000000003</v>
      </c>
      <c r="J16" s="94">
        <f>(I16-$D$3)</f>
        <v>5.9454989793388258E-2</v>
      </c>
      <c r="L16" s="98">
        <f>C16+$D$3</f>
        <v>11.29054501020661</v>
      </c>
      <c r="M16" s="107">
        <f>I16+H16</f>
        <v>2.7502775637731998</v>
      </c>
      <c r="N16" s="107">
        <f>I16-H16</f>
        <v>2.3897224362268008</v>
      </c>
      <c r="O16" s="107">
        <f>I16+H16+$N$8</f>
        <v>2.7502775637731998</v>
      </c>
      <c r="P16" s="107">
        <f>I16-H16-$N$8</f>
        <v>2.3897224362268008</v>
      </c>
      <c r="Q16" s="107">
        <f>$D$3</f>
        <v>2.510545010206612</v>
      </c>
    </row>
    <row r="17" spans="1:17" ht="15" thickBot="1" x14ac:dyDescent="0.45">
      <c r="A17" s="64">
        <f t="shared" si="1"/>
        <v>7</v>
      </c>
      <c r="B17" s="103" t="s">
        <v>93</v>
      </c>
      <c r="C17" s="104">
        <v>8.98</v>
      </c>
      <c r="D17" s="67">
        <v>0.15000000000000002</v>
      </c>
      <c r="E17" s="94">
        <v>46.55</v>
      </c>
      <c r="F17" s="104">
        <v>11.49</v>
      </c>
      <c r="G17" s="67">
        <v>0.15000000000000002</v>
      </c>
      <c r="H17" s="97">
        <f t="shared" si="0"/>
        <v>0.21213203435596428</v>
      </c>
      <c r="I17" s="94">
        <f>F17-C17</f>
        <v>2.5099999999999998</v>
      </c>
      <c r="J17" s="94">
        <f>(I17-$D$3)</f>
        <v>-5.4501020661223976E-4</v>
      </c>
      <c r="L17" s="98">
        <f>C17+$D$3</f>
        <v>11.490545010206613</v>
      </c>
      <c r="M17" s="107">
        <f>I17+H17</f>
        <v>2.7221320343559641</v>
      </c>
      <c r="N17" s="107">
        <f>I17-H17</f>
        <v>2.2978679656440355</v>
      </c>
      <c r="O17" s="107">
        <f>I17+H17+$N$8</f>
        <v>2.7221320343559641</v>
      </c>
      <c r="P17" s="107">
        <f>I17-H17-$N$8</f>
        <v>2.2978679656440355</v>
      </c>
      <c r="Q17" s="107">
        <f>$D$3</f>
        <v>2.510545010206612</v>
      </c>
    </row>
    <row r="18" spans="1:17" ht="15" thickBot="1" x14ac:dyDescent="0.45">
      <c r="A18" s="64">
        <f t="shared" si="1"/>
        <v>8</v>
      </c>
      <c r="B18" s="103" t="s">
        <v>46</v>
      </c>
      <c r="C18" s="104">
        <v>9.06</v>
      </c>
      <c r="D18" s="67">
        <v>0.15000000000000002</v>
      </c>
      <c r="E18" s="94">
        <v>45.87</v>
      </c>
      <c r="F18" s="104">
        <v>11.34</v>
      </c>
      <c r="G18" s="67">
        <v>0.15000000000000002</v>
      </c>
      <c r="H18" s="97">
        <f t="shared" si="0"/>
        <v>0.21213203435596428</v>
      </c>
      <c r="I18" s="94">
        <f>F18-C18</f>
        <v>2.2799999999999994</v>
      </c>
      <c r="J18" s="94">
        <f>(I18-$D$3)</f>
        <v>-0.23054501020661267</v>
      </c>
      <c r="L18" s="98">
        <f>C18+$D$3</f>
        <v>11.570545010206612</v>
      </c>
      <c r="M18" s="107">
        <f>I18+H18</f>
        <v>2.4921320343559636</v>
      </c>
      <c r="N18" s="107">
        <f>I18-H18</f>
        <v>2.0678679656440351</v>
      </c>
      <c r="O18" s="107">
        <f>I18+H18+$N$8</f>
        <v>2.4921320343559636</v>
      </c>
      <c r="P18" s="107">
        <f>I18-H18-$N$8</f>
        <v>2.0678679656440351</v>
      </c>
      <c r="Q18" s="107">
        <f>$D$3</f>
        <v>2.510545010206612</v>
      </c>
    </row>
    <row r="19" spans="1:17" ht="15" thickBot="1" x14ac:dyDescent="0.45">
      <c r="A19" s="64">
        <f t="shared" si="1"/>
        <v>9</v>
      </c>
      <c r="B19" s="103" t="s">
        <v>40</v>
      </c>
      <c r="C19" s="104">
        <v>9.24</v>
      </c>
      <c r="D19" s="67">
        <v>0.15000000000000002</v>
      </c>
      <c r="E19" s="94">
        <v>45.96</v>
      </c>
      <c r="F19" s="104">
        <v>11.8</v>
      </c>
      <c r="G19" s="67">
        <v>0.05</v>
      </c>
      <c r="H19" s="97">
        <f t="shared" si="0"/>
        <v>0.158113883008419</v>
      </c>
      <c r="I19" s="94">
        <f>F19-C19</f>
        <v>2.5600000000000005</v>
      </c>
      <c r="J19" s="94">
        <f>(I19-$D$3)</f>
        <v>4.9454989793388471E-2</v>
      </c>
      <c r="L19" s="98">
        <f>C19+$D$3</f>
        <v>11.750545010206611</v>
      </c>
      <c r="M19" s="107">
        <f>I19+H19</f>
        <v>2.7181138830084195</v>
      </c>
      <c r="N19" s="107">
        <f>I19-H19</f>
        <v>2.4018861169915815</v>
      </c>
      <c r="O19" s="107">
        <f>I19+H19+$N$8</f>
        <v>2.7181138830084195</v>
      </c>
      <c r="P19" s="107">
        <f>I19-H19-$N$8</f>
        <v>2.4018861169915815</v>
      </c>
      <c r="Q19" s="107">
        <f>$D$3</f>
        <v>2.510545010206612</v>
      </c>
    </row>
    <row r="20" spans="1:17" ht="15" thickBot="1" x14ac:dyDescent="0.45">
      <c r="A20" s="64">
        <f t="shared" si="1"/>
        <v>10</v>
      </c>
      <c r="B20" s="103" t="s">
        <v>47</v>
      </c>
      <c r="C20" s="104">
        <v>9.4</v>
      </c>
      <c r="D20" s="67">
        <v>0.05</v>
      </c>
      <c r="E20" s="94">
        <v>45.55</v>
      </c>
      <c r="F20" s="104">
        <v>11.52</v>
      </c>
      <c r="G20" s="67">
        <v>0.05</v>
      </c>
      <c r="H20" s="97">
        <f t="shared" si="0"/>
        <v>7.0710678118654766E-2</v>
      </c>
      <c r="I20" s="94">
        <f>F20-C20</f>
        <v>2.1199999999999992</v>
      </c>
      <c r="J20" s="94">
        <f>(I20-$D$3)</f>
        <v>-0.39054501020661281</v>
      </c>
      <c r="L20" s="98">
        <f>C20+$D$3</f>
        <v>11.910545010206611</v>
      </c>
      <c r="M20" s="107">
        <f>I20+H20</f>
        <v>2.1907106781186538</v>
      </c>
      <c r="N20" s="107">
        <f>I20-H20</f>
        <v>2.0492893218813446</v>
      </c>
      <c r="O20" s="107">
        <f>I20+H20+$N$8</f>
        <v>2.1907106781186538</v>
      </c>
      <c r="P20" s="107">
        <f>I20-H20-$N$8</f>
        <v>2.0492893218813446</v>
      </c>
      <c r="Q20" s="107">
        <f>$D$3</f>
        <v>2.510545010206612</v>
      </c>
    </row>
    <row r="21" spans="1:17" ht="15" thickBot="1" x14ac:dyDescent="0.45">
      <c r="A21" s="69">
        <f t="shared" si="1"/>
        <v>11</v>
      </c>
      <c r="B21" s="105" t="s">
        <v>77</v>
      </c>
      <c r="C21" s="106">
        <v>5.85</v>
      </c>
      <c r="D21" s="72">
        <v>0</v>
      </c>
      <c r="E21" s="106">
        <v>45.58</v>
      </c>
      <c r="F21" s="106">
        <v>8.01</v>
      </c>
      <c r="G21" s="72">
        <v>0</v>
      </c>
      <c r="H21" s="73">
        <f t="shared" ref="H21:H47" si="2">(D21^2+G21^2)^0.5</f>
        <v>0</v>
      </c>
      <c r="I21" s="106">
        <f t="shared" ref="I21:I40" si="3">F21-C21</f>
        <v>2.16</v>
      </c>
      <c r="J21" s="106">
        <f t="shared" ref="J11:J40" si="4">ABS(I21-2.511)</f>
        <v>0.35099999999999998</v>
      </c>
    </row>
    <row r="22" spans="1:17" ht="15" thickBot="1" x14ac:dyDescent="0.45">
      <c r="A22" s="69">
        <f t="shared" si="1"/>
        <v>12</v>
      </c>
      <c r="B22" s="105" t="s">
        <v>104</v>
      </c>
      <c r="C22" s="106">
        <v>9.65</v>
      </c>
      <c r="D22" s="73">
        <v>0.05</v>
      </c>
      <c r="E22" s="106">
        <v>46.99</v>
      </c>
      <c r="F22" s="106">
        <v>11.38</v>
      </c>
      <c r="G22" s="72">
        <v>0.2</v>
      </c>
      <c r="H22" s="73">
        <f t="shared" si="2"/>
        <v>0.20615528128088306</v>
      </c>
      <c r="I22" s="106">
        <f t="shared" si="3"/>
        <v>1.7300000000000004</v>
      </c>
      <c r="J22" s="106">
        <f t="shared" si="4"/>
        <v>0.78099999999999969</v>
      </c>
    </row>
    <row r="23" spans="1:17" ht="15" thickBot="1" x14ac:dyDescent="0.45">
      <c r="A23" s="69">
        <f t="shared" si="1"/>
        <v>13</v>
      </c>
      <c r="B23" s="105" t="s">
        <v>59</v>
      </c>
      <c r="C23" s="106">
        <v>8.6199999999999992</v>
      </c>
      <c r="D23" s="73">
        <v>0.15000000000000002</v>
      </c>
      <c r="E23" s="106">
        <v>45.01</v>
      </c>
      <c r="F23" s="106">
        <v>11.19</v>
      </c>
      <c r="G23" s="72">
        <v>0.2</v>
      </c>
      <c r="H23" s="73">
        <f t="shared" si="2"/>
        <v>0.25</v>
      </c>
      <c r="I23" s="106">
        <f t="shared" si="3"/>
        <v>2.5700000000000003</v>
      </c>
      <c r="J23" s="106">
        <f t="shared" si="4"/>
        <v>5.9000000000000163E-2</v>
      </c>
    </row>
    <row r="24" spans="1:17" ht="15" thickBot="1" x14ac:dyDescent="0.45">
      <c r="A24" s="69">
        <f t="shared" si="1"/>
        <v>14</v>
      </c>
      <c r="B24" s="105" t="s">
        <v>107</v>
      </c>
      <c r="C24" s="106">
        <v>8.42</v>
      </c>
      <c r="D24" s="72">
        <v>0.2</v>
      </c>
      <c r="E24" s="106">
        <v>44.32</v>
      </c>
      <c r="F24" s="106">
        <v>9.9600000000000009</v>
      </c>
      <c r="G24" s="73">
        <v>0.15000000000000002</v>
      </c>
      <c r="H24" s="73">
        <f t="shared" si="2"/>
        <v>0.25</v>
      </c>
      <c r="I24" s="106">
        <f t="shared" si="3"/>
        <v>1.5400000000000009</v>
      </c>
      <c r="J24" s="106">
        <f t="shared" si="4"/>
        <v>0.9709999999999992</v>
      </c>
    </row>
    <row r="25" spans="1:17" ht="15" thickBot="1" x14ac:dyDescent="0.45">
      <c r="A25" s="69">
        <f t="shared" si="1"/>
        <v>15</v>
      </c>
      <c r="B25" s="105" t="s">
        <v>39</v>
      </c>
      <c r="C25" s="106">
        <v>9.5</v>
      </c>
      <c r="D25" s="72">
        <v>0.25</v>
      </c>
      <c r="E25" s="106">
        <v>46.29</v>
      </c>
      <c r="F25" s="106">
        <v>11.71</v>
      </c>
      <c r="G25" s="72">
        <v>0.2</v>
      </c>
      <c r="H25" s="73">
        <f t="shared" si="2"/>
        <v>0.32015621187164245</v>
      </c>
      <c r="I25" s="106">
        <f t="shared" si="3"/>
        <v>2.2100000000000009</v>
      </c>
      <c r="J25" s="106">
        <f t="shared" si="4"/>
        <v>0.30099999999999927</v>
      </c>
    </row>
    <row r="26" spans="1:17" ht="15" thickBot="1" x14ac:dyDescent="0.45">
      <c r="A26" s="69">
        <f t="shared" si="1"/>
        <v>16</v>
      </c>
      <c r="B26" s="105" t="s">
        <v>57</v>
      </c>
      <c r="C26" s="106">
        <v>8.8699999999999992</v>
      </c>
      <c r="D26" s="73">
        <v>0.15000000000000002</v>
      </c>
      <c r="E26" s="106">
        <v>45.84</v>
      </c>
      <c r="F26" s="106">
        <v>10.99</v>
      </c>
      <c r="G26" s="72">
        <v>0.25</v>
      </c>
      <c r="H26" s="73">
        <f t="shared" si="2"/>
        <v>0.29154759474226505</v>
      </c>
      <c r="I26" s="106">
        <f t="shared" si="3"/>
        <v>2.120000000000001</v>
      </c>
      <c r="J26" s="106">
        <f t="shared" si="4"/>
        <v>0.39099999999999913</v>
      </c>
    </row>
    <row r="27" spans="1:17" ht="15" thickBot="1" x14ac:dyDescent="0.45">
      <c r="A27" s="69">
        <f t="shared" si="1"/>
        <v>17</v>
      </c>
      <c r="B27" s="105" t="s">
        <v>29</v>
      </c>
      <c r="C27" s="106">
        <v>9.1999999999999993</v>
      </c>
      <c r="D27" s="72">
        <v>0.35000000000000003</v>
      </c>
      <c r="E27" s="106">
        <v>46.1</v>
      </c>
      <c r="F27" s="106">
        <v>10.95</v>
      </c>
      <c r="G27" s="73">
        <v>0.1</v>
      </c>
      <c r="H27" s="73">
        <f t="shared" si="2"/>
        <v>0.36400549446402597</v>
      </c>
      <c r="I27" s="106">
        <f t="shared" si="3"/>
        <v>1.75</v>
      </c>
      <c r="J27" s="106">
        <f t="shared" si="4"/>
        <v>0.76100000000000012</v>
      </c>
    </row>
    <row r="28" spans="1:17" ht="15" thickBot="1" x14ac:dyDescent="0.45">
      <c r="A28" s="69">
        <f t="shared" si="1"/>
        <v>18</v>
      </c>
      <c r="B28" s="105" t="s">
        <v>81</v>
      </c>
      <c r="C28" s="106">
        <v>8.6</v>
      </c>
      <c r="D28" s="73">
        <v>0.15000000000000002</v>
      </c>
      <c r="E28" s="106">
        <v>45.75</v>
      </c>
      <c r="F28" s="106">
        <v>10.78</v>
      </c>
      <c r="G28" s="72">
        <v>0.30000000000000004</v>
      </c>
      <c r="H28" s="73">
        <f t="shared" si="2"/>
        <v>0.33541019662496852</v>
      </c>
      <c r="I28" s="106">
        <f t="shared" si="3"/>
        <v>2.1799999999999997</v>
      </c>
      <c r="J28" s="106">
        <f t="shared" si="4"/>
        <v>0.33100000000000041</v>
      </c>
    </row>
    <row r="29" spans="1:17" ht="15" thickBot="1" x14ac:dyDescent="0.45">
      <c r="A29" s="69">
        <f t="shared" si="1"/>
        <v>19</v>
      </c>
      <c r="B29" s="105" t="s">
        <v>34</v>
      </c>
      <c r="C29" s="106">
        <v>9.5299999999999994</v>
      </c>
      <c r="D29" s="72">
        <v>0.35000000000000003</v>
      </c>
      <c r="E29" s="106">
        <v>45.96</v>
      </c>
      <c r="F29" s="106">
        <v>11.9</v>
      </c>
      <c r="G29" s="73">
        <v>0.05</v>
      </c>
      <c r="H29" s="73">
        <f t="shared" si="2"/>
        <v>0.35355339059327379</v>
      </c>
      <c r="I29" s="106">
        <f t="shared" si="3"/>
        <v>2.370000000000001</v>
      </c>
      <c r="J29" s="106">
        <f t="shared" si="4"/>
        <v>0.14099999999999913</v>
      </c>
    </row>
    <row r="30" spans="1:17" ht="15" thickBot="1" x14ac:dyDescent="0.45">
      <c r="A30" s="69">
        <f t="shared" si="1"/>
        <v>20</v>
      </c>
      <c r="B30" s="105" t="s">
        <v>20</v>
      </c>
      <c r="C30" s="106">
        <v>8.75</v>
      </c>
      <c r="D30" s="72">
        <v>0.30000000000000004</v>
      </c>
      <c r="E30" s="106">
        <v>45.81</v>
      </c>
      <c r="F30" s="106">
        <v>11.09</v>
      </c>
      <c r="G30" s="72">
        <v>0.25</v>
      </c>
      <c r="H30" s="73">
        <f t="shared" si="2"/>
        <v>0.39051248379533277</v>
      </c>
      <c r="I30" s="106">
        <f t="shared" si="3"/>
        <v>2.34</v>
      </c>
      <c r="J30" s="106">
        <f t="shared" si="4"/>
        <v>0.17100000000000026</v>
      </c>
    </row>
    <row r="31" spans="1:17" ht="15" thickBot="1" x14ac:dyDescent="0.45">
      <c r="A31" s="69">
        <f t="shared" si="1"/>
        <v>21</v>
      </c>
      <c r="B31" s="105" t="s">
        <v>33</v>
      </c>
      <c r="C31" s="106">
        <v>8.75</v>
      </c>
      <c r="D31" s="73">
        <v>0.15000000000000002</v>
      </c>
      <c r="E31" s="106">
        <v>45.66</v>
      </c>
      <c r="F31" s="106">
        <v>11.13</v>
      </c>
      <c r="G31" s="72">
        <v>0.35000000000000003</v>
      </c>
      <c r="H31" s="73">
        <f t="shared" si="2"/>
        <v>0.38078865529319544</v>
      </c>
      <c r="I31" s="106">
        <f t="shared" si="3"/>
        <v>2.3800000000000008</v>
      </c>
      <c r="J31" s="106">
        <f t="shared" si="4"/>
        <v>0.13099999999999934</v>
      </c>
    </row>
    <row r="32" spans="1:17" ht="15" thickBot="1" x14ac:dyDescent="0.45">
      <c r="A32" s="69">
        <f t="shared" si="1"/>
        <v>22</v>
      </c>
      <c r="B32" s="105" t="s">
        <v>37</v>
      </c>
      <c r="C32" s="106">
        <v>8.66</v>
      </c>
      <c r="D32" s="72">
        <v>0.25</v>
      </c>
      <c r="E32" s="106">
        <v>45.32</v>
      </c>
      <c r="F32" s="106">
        <v>11.05</v>
      </c>
      <c r="G32" s="72">
        <v>0.30000000000000004</v>
      </c>
      <c r="H32" s="73">
        <f t="shared" si="2"/>
        <v>0.39051248379533277</v>
      </c>
      <c r="I32" s="106">
        <f t="shared" si="3"/>
        <v>2.3900000000000006</v>
      </c>
      <c r="J32" s="106">
        <f t="shared" si="4"/>
        <v>0.12099999999999955</v>
      </c>
    </row>
    <row r="33" spans="1:12" ht="15" thickBot="1" x14ac:dyDescent="0.45">
      <c r="A33" s="69">
        <f t="shared" si="1"/>
        <v>23</v>
      </c>
      <c r="B33" s="105" t="s">
        <v>38</v>
      </c>
      <c r="C33" s="106">
        <v>9.1300000000000008</v>
      </c>
      <c r="D33" s="72">
        <v>0.35000000000000003</v>
      </c>
      <c r="E33" s="106">
        <v>45.23</v>
      </c>
      <c r="F33" s="106">
        <v>11.13</v>
      </c>
      <c r="G33" s="72">
        <v>0.25</v>
      </c>
      <c r="H33" s="73">
        <f t="shared" si="2"/>
        <v>0.43011626335213138</v>
      </c>
      <c r="I33" s="106">
        <f t="shared" si="3"/>
        <v>2</v>
      </c>
      <c r="J33" s="106">
        <f t="shared" si="4"/>
        <v>0.51100000000000012</v>
      </c>
    </row>
    <row r="34" spans="1:12" ht="15" thickBot="1" x14ac:dyDescent="0.45">
      <c r="A34" s="69">
        <f t="shared" si="1"/>
        <v>24</v>
      </c>
      <c r="B34" s="105" t="s">
        <v>97</v>
      </c>
      <c r="C34" s="106">
        <v>8.84</v>
      </c>
      <c r="D34" s="72">
        <v>0.5</v>
      </c>
      <c r="E34" s="106">
        <v>45.87</v>
      </c>
      <c r="F34" s="106">
        <v>11.14</v>
      </c>
      <c r="G34" s="73">
        <v>0.15000000000000002</v>
      </c>
      <c r="H34" s="73">
        <f t="shared" si="2"/>
        <v>0.52201532544552753</v>
      </c>
      <c r="I34" s="106">
        <f t="shared" si="3"/>
        <v>2.3000000000000007</v>
      </c>
      <c r="J34" s="106">
        <f t="shared" si="4"/>
        <v>0.21099999999999941</v>
      </c>
    </row>
    <row r="35" spans="1:12" ht="15" thickBot="1" x14ac:dyDescent="0.45">
      <c r="A35" s="69">
        <f t="shared" si="1"/>
        <v>25</v>
      </c>
      <c r="B35" s="105" t="s">
        <v>42</v>
      </c>
      <c r="C35" s="106">
        <v>8.57</v>
      </c>
      <c r="D35" s="72">
        <v>0.35000000000000003</v>
      </c>
      <c r="E35" s="106">
        <v>45.79</v>
      </c>
      <c r="F35" s="106">
        <v>11.07</v>
      </c>
      <c r="G35" s="72">
        <v>0.5</v>
      </c>
      <c r="H35" s="73">
        <f t="shared" si="2"/>
        <v>0.61032778078668515</v>
      </c>
      <c r="I35" s="106">
        <f t="shared" si="3"/>
        <v>2.5</v>
      </c>
      <c r="J35" s="106">
        <f t="shared" si="4"/>
        <v>1.1000000000000121E-2</v>
      </c>
    </row>
    <row r="36" spans="1:12" ht="15" thickBot="1" x14ac:dyDescent="0.45">
      <c r="A36" s="69">
        <f t="shared" si="1"/>
        <v>26</v>
      </c>
      <c r="B36" s="105" t="s">
        <v>74</v>
      </c>
      <c r="C36" s="106">
        <v>8.56</v>
      </c>
      <c r="D36" s="72">
        <v>0.2</v>
      </c>
      <c r="E36" s="106">
        <v>44.97</v>
      </c>
      <c r="F36" s="106">
        <v>11.13</v>
      </c>
      <c r="G36" s="72">
        <v>0.60000000000000009</v>
      </c>
      <c r="H36" s="73">
        <f t="shared" si="2"/>
        <v>0.63245553203367599</v>
      </c>
      <c r="I36" s="106">
        <f t="shared" si="3"/>
        <v>2.5700000000000003</v>
      </c>
      <c r="J36" s="106">
        <f t="shared" si="4"/>
        <v>5.9000000000000163E-2</v>
      </c>
    </row>
    <row r="37" spans="1:12" ht="15" thickBot="1" x14ac:dyDescent="0.45">
      <c r="A37" s="69">
        <f t="shared" si="1"/>
        <v>27</v>
      </c>
      <c r="B37" s="105" t="s">
        <v>80</v>
      </c>
      <c r="C37" s="106">
        <v>8.26</v>
      </c>
      <c r="D37" s="73">
        <v>0.15000000000000002</v>
      </c>
      <c r="E37" s="106">
        <v>44.48</v>
      </c>
      <c r="F37" s="106">
        <v>10.35</v>
      </c>
      <c r="G37" s="72">
        <v>0.65</v>
      </c>
      <c r="H37" s="73">
        <f t="shared" si="2"/>
        <v>0.66708320320631675</v>
      </c>
      <c r="I37" s="106">
        <f t="shared" si="3"/>
        <v>2.09</v>
      </c>
      <c r="J37" s="106">
        <f t="shared" si="4"/>
        <v>0.42100000000000026</v>
      </c>
    </row>
    <row r="38" spans="1:12" ht="15" thickBot="1" x14ac:dyDescent="0.45">
      <c r="A38" s="69">
        <f t="shared" si="1"/>
        <v>28</v>
      </c>
      <c r="B38" s="105" t="s">
        <v>36</v>
      </c>
      <c r="C38" s="106">
        <v>8.32</v>
      </c>
      <c r="D38" s="73">
        <v>0.15000000000000002</v>
      </c>
      <c r="E38" s="106">
        <v>45.61</v>
      </c>
      <c r="F38" s="106">
        <v>10.66</v>
      </c>
      <c r="G38" s="72">
        <v>0.65</v>
      </c>
      <c r="H38" s="73">
        <f t="shared" si="2"/>
        <v>0.66708320320631675</v>
      </c>
      <c r="I38" s="106">
        <f t="shared" si="3"/>
        <v>2.34</v>
      </c>
      <c r="J38" s="106">
        <f t="shared" si="4"/>
        <v>0.17100000000000026</v>
      </c>
    </row>
    <row r="39" spans="1:12" ht="15" thickBot="1" x14ac:dyDescent="0.45">
      <c r="A39" s="69">
        <f t="shared" si="1"/>
        <v>29</v>
      </c>
      <c r="B39" s="105" t="s">
        <v>54</v>
      </c>
      <c r="C39" s="106">
        <v>8.68</v>
      </c>
      <c r="D39" s="72">
        <v>0.65</v>
      </c>
      <c r="E39" s="106">
        <v>45.03</v>
      </c>
      <c r="F39" s="106">
        <v>11.03</v>
      </c>
      <c r="G39" s="72">
        <v>0.2</v>
      </c>
      <c r="H39" s="73">
        <f t="shared" si="2"/>
        <v>0.68007352543677213</v>
      </c>
      <c r="I39" s="106">
        <f t="shared" si="3"/>
        <v>2.3499999999999996</v>
      </c>
      <c r="J39" s="106">
        <f t="shared" si="4"/>
        <v>0.16100000000000048</v>
      </c>
    </row>
    <row r="40" spans="1:12" ht="15" thickBot="1" x14ac:dyDescent="0.45">
      <c r="A40" s="69">
        <f t="shared" si="1"/>
        <v>30</v>
      </c>
      <c r="B40" s="105" t="s">
        <v>79</v>
      </c>
      <c r="C40" s="106">
        <v>8.5500000000000007</v>
      </c>
      <c r="D40" s="72">
        <v>1</v>
      </c>
      <c r="E40" s="106">
        <v>45.16</v>
      </c>
      <c r="F40" s="106">
        <v>10.25</v>
      </c>
      <c r="G40" s="72">
        <v>0.45</v>
      </c>
      <c r="H40" s="73">
        <f t="shared" si="2"/>
        <v>1.0965856099730655</v>
      </c>
      <c r="I40" s="106">
        <f t="shared" si="3"/>
        <v>1.6999999999999993</v>
      </c>
      <c r="J40" s="106">
        <f t="shared" si="4"/>
        <v>0.81100000000000083</v>
      </c>
    </row>
    <row r="41" spans="1:12" ht="15" thickBot="1" x14ac:dyDescent="0.45">
      <c r="A41" s="74"/>
      <c r="B41" s="75"/>
      <c r="C41" s="74"/>
      <c r="D41" s="76"/>
      <c r="E41" s="74"/>
      <c r="F41" s="74"/>
      <c r="G41" s="76"/>
      <c r="H41" s="76"/>
      <c r="I41" s="74"/>
      <c r="J41" s="74"/>
    </row>
    <row r="42" spans="1:12" ht="15" thickBot="1" x14ac:dyDescent="0.45">
      <c r="A42" s="77" t="s">
        <v>147</v>
      </c>
      <c r="B42" s="78"/>
      <c r="C42" s="78"/>
      <c r="D42" s="78"/>
      <c r="E42" s="78"/>
      <c r="F42" s="78"/>
      <c r="G42" s="78"/>
      <c r="H42" s="78"/>
      <c r="I42" s="78"/>
      <c r="J42" s="79"/>
    </row>
    <row r="43" spans="1:12" ht="15" thickBot="1" x14ac:dyDescent="0.45">
      <c r="A43" s="80">
        <v>15</v>
      </c>
      <c r="B43" s="81" t="s">
        <v>30</v>
      </c>
      <c r="C43" s="82">
        <v>8.4700000000000006</v>
      </c>
      <c r="D43" s="83">
        <v>0.8</v>
      </c>
      <c r="E43" s="82">
        <v>45.51</v>
      </c>
      <c r="F43" s="82">
        <v>11.09</v>
      </c>
      <c r="G43" s="83">
        <v>0.15000000000000002</v>
      </c>
      <c r="H43" s="83">
        <f t="shared" si="2"/>
        <v>0.81394102980498539</v>
      </c>
      <c r="I43" s="82">
        <f>F43-C43</f>
        <v>2.6199999999999992</v>
      </c>
      <c r="J43" s="82"/>
    </row>
    <row r="44" spans="1:12" ht="15" thickBot="1" x14ac:dyDescent="0.45">
      <c r="A44" s="80">
        <v>17</v>
      </c>
      <c r="B44" s="81" t="s">
        <v>32</v>
      </c>
      <c r="C44" s="82">
        <v>8.92</v>
      </c>
      <c r="D44" s="83">
        <v>0.1</v>
      </c>
      <c r="E44" s="82">
        <v>45.94</v>
      </c>
      <c r="F44" s="82">
        <v>11.57</v>
      </c>
      <c r="G44" s="83">
        <v>0.15000000000000002</v>
      </c>
      <c r="H44" s="83">
        <f t="shared" si="2"/>
        <v>0.18027756377319948</v>
      </c>
      <c r="I44" s="82">
        <f>F44-C44</f>
        <v>2.6500000000000004</v>
      </c>
      <c r="J44" s="82"/>
    </row>
    <row r="45" spans="1:12" ht="15" thickBot="1" x14ac:dyDescent="0.45">
      <c r="A45" s="80">
        <v>41</v>
      </c>
      <c r="B45" s="81" t="s">
        <v>56</v>
      </c>
      <c r="C45" s="82">
        <v>8.34</v>
      </c>
      <c r="D45" s="83">
        <v>0.1</v>
      </c>
      <c r="E45" s="82">
        <v>45.75</v>
      </c>
      <c r="F45" s="82">
        <v>10.99</v>
      </c>
      <c r="G45" s="83">
        <v>0.1</v>
      </c>
      <c r="H45" s="83">
        <f t="shared" si="2"/>
        <v>0.14142135623730953</v>
      </c>
      <c r="I45" s="82">
        <f>F45-C45</f>
        <v>2.6500000000000004</v>
      </c>
      <c r="J45" s="82"/>
    </row>
    <row r="46" spans="1:12" ht="15" thickBot="1" x14ac:dyDescent="0.45">
      <c r="A46" s="80">
        <v>26</v>
      </c>
      <c r="B46" s="81" t="s">
        <v>41</v>
      </c>
      <c r="C46" s="82">
        <v>8.74</v>
      </c>
      <c r="D46" s="83">
        <v>0.2</v>
      </c>
      <c r="E46" s="82">
        <v>45.96</v>
      </c>
      <c r="F46" s="82">
        <v>11.4</v>
      </c>
      <c r="G46" s="83">
        <v>0.1</v>
      </c>
      <c r="H46" s="83">
        <f t="shared" si="2"/>
        <v>0.22360679774997899</v>
      </c>
      <c r="I46" s="82">
        <f>F46-C46</f>
        <v>2.66</v>
      </c>
      <c r="J46" s="82"/>
    </row>
    <row r="47" spans="1:12" ht="15" thickBot="1" x14ac:dyDescent="0.45">
      <c r="A47" s="80">
        <v>13</v>
      </c>
      <c r="B47" s="84" t="s">
        <v>28</v>
      </c>
      <c r="C47" s="80">
        <v>8.56</v>
      </c>
      <c r="D47" s="83">
        <v>0.45</v>
      </c>
      <c r="E47" s="80">
        <v>45.46</v>
      </c>
      <c r="F47" s="80">
        <v>11.25</v>
      </c>
      <c r="G47" s="83">
        <v>0.15000000000000002</v>
      </c>
      <c r="H47" s="83">
        <f t="shared" si="2"/>
        <v>0.47434164902525694</v>
      </c>
      <c r="I47" s="80">
        <f>F47-C47</f>
        <v>2.6899999999999995</v>
      </c>
      <c r="J47" s="80"/>
    </row>
    <row r="48" spans="1:12" ht="15" thickBot="1" x14ac:dyDescent="0.45">
      <c r="A48" s="74"/>
      <c r="B48" s="75"/>
      <c r="C48" s="74"/>
      <c r="D48" s="76"/>
      <c r="E48" s="74"/>
      <c r="F48" s="74"/>
      <c r="G48" s="76"/>
      <c r="H48" s="76"/>
      <c r="I48" s="74"/>
      <c r="J48" s="74"/>
      <c r="L48" s="42"/>
    </row>
    <row r="49" spans="1:17" ht="15" thickBot="1" x14ac:dyDescent="0.45">
      <c r="A49" s="113" t="s">
        <v>148</v>
      </c>
      <c r="B49" s="113"/>
      <c r="C49" s="113"/>
      <c r="D49" s="113"/>
      <c r="E49" s="113"/>
      <c r="F49" s="113"/>
      <c r="G49" s="113"/>
      <c r="H49" s="113"/>
      <c r="I49" s="113"/>
      <c r="J49" s="113"/>
      <c r="L49" s="54" t="s">
        <v>157</v>
      </c>
      <c r="M49" s="55"/>
      <c r="N49" s="108">
        <v>0.1</v>
      </c>
      <c r="O49" s="35"/>
      <c r="P49" s="35"/>
      <c r="Q49" s="35"/>
    </row>
    <row r="50" spans="1:17" ht="15" thickBot="1" x14ac:dyDescent="0.45">
      <c r="A50" s="101" t="s">
        <v>141</v>
      </c>
      <c r="B50" s="102" t="s">
        <v>1</v>
      </c>
      <c r="C50" s="101" t="s">
        <v>2</v>
      </c>
      <c r="D50" s="101"/>
      <c r="E50" s="101" t="s">
        <v>142</v>
      </c>
      <c r="F50" s="101" t="s">
        <v>3</v>
      </c>
      <c r="G50" s="101"/>
      <c r="H50" s="30" t="s">
        <v>149</v>
      </c>
      <c r="I50" s="101" t="s">
        <v>144</v>
      </c>
      <c r="J50" s="101" t="s">
        <v>145</v>
      </c>
      <c r="L50" s="101" t="s">
        <v>155</v>
      </c>
      <c r="M50" s="109" t="s">
        <v>135</v>
      </c>
      <c r="N50" s="110"/>
      <c r="O50" s="110"/>
      <c r="P50" s="111"/>
      <c r="Q50" s="101" t="s">
        <v>156</v>
      </c>
    </row>
    <row r="51" spans="1:17" ht="15" thickBot="1" x14ac:dyDescent="0.45">
      <c r="A51" s="101"/>
      <c r="B51" s="102"/>
      <c r="C51" s="64" t="s">
        <v>7</v>
      </c>
      <c r="D51" s="64" t="s">
        <v>8</v>
      </c>
      <c r="E51" s="101" t="s">
        <v>146</v>
      </c>
      <c r="F51" s="64" t="s">
        <v>7</v>
      </c>
      <c r="G51" s="64" t="s">
        <v>8</v>
      </c>
      <c r="H51" s="114" t="s">
        <v>122</v>
      </c>
      <c r="I51" s="101"/>
      <c r="J51" s="101"/>
      <c r="L51" s="101"/>
      <c r="M51" s="112" t="s">
        <v>153</v>
      </c>
      <c r="N51" s="112" t="s">
        <v>154</v>
      </c>
      <c r="O51" s="112" t="s">
        <v>138</v>
      </c>
      <c r="P51" s="112" t="s">
        <v>137</v>
      </c>
      <c r="Q51" s="101"/>
    </row>
    <row r="52" spans="1:17" ht="15" thickBot="1" x14ac:dyDescent="0.45">
      <c r="A52" s="64">
        <f>A51+1</f>
        <v>1</v>
      </c>
      <c r="B52" s="115" t="s">
        <v>86</v>
      </c>
      <c r="C52" s="116">
        <v>7.57</v>
      </c>
      <c r="D52" s="87">
        <v>0.05</v>
      </c>
      <c r="E52" s="116">
        <v>45.58</v>
      </c>
      <c r="F52" s="116">
        <v>10.58</v>
      </c>
      <c r="G52" s="87">
        <v>0.15000000000000002</v>
      </c>
      <c r="H52" s="99">
        <f t="shared" ref="H52:H115" si="5">(D52^2+G52^2)^0.5</f>
        <v>0.158113883008419</v>
      </c>
      <c r="I52" s="117">
        <f>F52-C52</f>
        <v>3.01</v>
      </c>
      <c r="J52" s="117">
        <f>(I52-$D$2)</f>
        <v>4.7157318798757508E-2</v>
      </c>
      <c r="L52" s="43">
        <f>C52+$D$2</f>
        <v>10.532842681201242</v>
      </c>
      <c r="M52" s="53">
        <f>I52+H52</f>
        <v>3.1681138830084188</v>
      </c>
      <c r="N52" s="53">
        <f>I52-H52</f>
        <v>2.8518861169915808</v>
      </c>
      <c r="O52" s="53">
        <f>I52+H52+$N$49</f>
        <v>3.2681138830084189</v>
      </c>
      <c r="P52" s="53">
        <f>I52-H52-$N$49</f>
        <v>2.7518861169915807</v>
      </c>
      <c r="Q52" s="53">
        <f>$D$2</f>
        <v>2.9628426812012423</v>
      </c>
    </row>
    <row r="53" spans="1:17" ht="15" thickBot="1" x14ac:dyDescent="0.45">
      <c r="A53" s="64">
        <f>A52+1</f>
        <v>2</v>
      </c>
      <c r="B53" s="115" t="s">
        <v>61</v>
      </c>
      <c r="C53" s="116">
        <v>7.7</v>
      </c>
      <c r="D53" s="87">
        <v>0.1</v>
      </c>
      <c r="E53" s="116">
        <v>45.42</v>
      </c>
      <c r="F53" s="116">
        <v>10.49</v>
      </c>
      <c r="G53" s="87">
        <v>0.15000000000000002</v>
      </c>
      <c r="H53" s="99">
        <f t="shared" si="5"/>
        <v>0.18027756377319948</v>
      </c>
      <c r="I53" s="117">
        <f>F53-C53</f>
        <v>2.79</v>
      </c>
      <c r="J53" s="117">
        <f>(I53-$D$2)</f>
        <v>-0.17284268120124224</v>
      </c>
      <c r="L53" s="43">
        <f>C53+$D$2</f>
        <v>10.662842681201242</v>
      </c>
      <c r="M53" s="53">
        <f>I53+H53</f>
        <v>2.9702775637731995</v>
      </c>
      <c r="N53" s="53">
        <f>I53-H53</f>
        <v>2.6097224362268006</v>
      </c>
      <c r="O53" s="53">
        <f>I53+H53+$N$49</f>
        <v>3.0702775637731996</v>
      </c>
      <c r="P53" s="53">
        <f>I53-H53-$N$49</f>
        <v>2.5097224362268005</v>
      </c>
      <c r="Q53" s="53">
        <f>$D$2</f>
        <v>2.9628426812012423</v>
      </c>
    </row>
    <row r="54" spans="1:17" ht="15" thickBot="1" x14ac:dyDescent="0.45">
      <c r="A54" s="64">
        <f t="shared" ref="A54:A116" si="6">A53+1</f>
        <v>3</v>
      </c>
      <c r="B54" s="115" t="s">
        <v>78</v>
      </c>
      <c r="C54" s="116">
        <v>7.75</v>
      </c>
      <c r="D54" s="87">
        <v>0.05</v>
      </c>
      <c r="E54" s="116">
        <v>45.26</v>
      </c>
      <c r="F54" s="116">
        <v>10.83</v>
      </c>
      <c r="G54" s="87">
        <v>0.1</v>
      </c>
      <c r="H54" s="99">
        <f t="shared" si="5"/>
        <v>0.1118033988749895</v>
      </c>
      <c r="I54" s="117">
        <f>F54-C54</f>
        <v>3.08</v>
      </c>
      <c r="J54" s="117">
        <f>(I54-$D$2)</f>
        <v>0.11715731879875779</v>
      </c>
      <c r="L54" s="43">
        <f>C54+$D$2</f>
        <v>10.712842681201241</v>
      </c>
      <c r="M54" s="53">
        <f>I54+H54</f>
        <v>3.1918033988749897</v>
      </c>
      <c r="N54" s="53">
        <f>I54-H54</f>
        <v>2.9681966011250105</v>
      </c>
      <c r="O54" s="53">
        <f>I54+H54+$N$49</f>
        <v>3.2918033988749897</v>
      </c>
      <c r="P54" s="53">
        <f>I54-H54-$N$49</f>
        <v>2.8681966011250104</v>
      </c>
      <c r="Q54" s="53">
        <f>$D$2</f>
        <v>2.9628426812012423</v>
      </c>
    </row>
    <row r="55" spans="1:17" ht="15" thickBot="1" x14ac:dyDescent="0.45">
      <c r="A55" s="64">
        <f t="shared" si="6"/>
        <v>4</v>
      </c>
      <c r="B55" s="115" t="s">
        <v>99</v>
      </c>
      <c r="C55" s="116">
        <v>7.94</v>
      </c>
      <c r="D55" s="87">
        <v>0.1</v>
      </c>
      <c r="E55" s="116">
        <v>45.19</v>
      </c>
      <c r="F55" s="116">
        <v>11.2</v>
      </c>
      <c r="G55" s="87">
        <v>0.15000000000000002</v>
      </c>
      <c r="H55" s="99">
        <f t="shared" si="5"/>
        <v>0.18027756377319948</v>
      </c>
      <c r="I55" s="117">
        <f>F55-C55</f>
        <v>3.2599999999999989</v>
      </c>
      <c r="J55" s="117">
        <f>(I55-$D$2)</f>
        <v>0.29715731879875662</v>
      </c>
      <c r="L55" s="43">
        <f>C55+$D$2</f>
        <v>10.902842681201243</v>
      </c>
      <c r="M55" s="53">
        <f>I55+H55</f>
        <v>3.4402775637731984</v>
      </c>
      <c r="N55" s="53">
        <f>I55-H55</f>
        <v>3.0797224362267994</v>
      </c>
      <c r="O55" s="53">
        <f>I55+H55+$N$49</f>
        <v>3.5402775637731985</v>
      </c>
      <c r="P55" s="53">
        <f>I55-H55-$N$49</f>
        <v>2.9797224362267993</v>
      </c>
      <c r="Q55" s="53">
        <f>$D$2</f>
        <v>2.9628426812012423</v>
      </c>
    </row>
    <row r="56" spans="1:17" ht="15" thickBot="1" x14ac:dyDescent="0.45">
      <c r="A56" s="64">
        <f t="shared" si="6"/>
        <v>5</v>
      </c>
      <c r="B56" s="115" t="s">
        <v>64</v>
      </c>
      <c r="C56" s="116">
        <v>8.0299999999999994</v>
      </c>
      <c r="D56" s="87">
        <v>0.1</v>
      </c>
      <c r="E56" s="116">
        <v>45.07</v>
      </c>
      <c r="F56" s="116">
        <v>10.96</v>
      </c>
      <c r="G56" s="87">
        <v>0.15000000000000002</v>
      </c>
      <c r="H56" s="99">
        <f t="shared" si="5"/>
        <v>0.18027756377319948</v>
      </c>
      <c r="I56" s="117">
        <f>F56-C56</f>
        <v>2.9300000000000015</v>
      </c>
      <c r="J56" s="117">
        <f>(I56-$D$2)</f>
        <v>-3.2842681201240786E-2</v>
      </c>
      <c r="L56" s="43">
        <f>C56+$D$2</f>
        <v>10.992842681201243</v>
      </c>
      <c r="M56" s="53">
        <f>I56+H56</f>
        <v>3.110277563773201</v>
      </c>
      <c r="N56" s="53">
        <f>I56-H56</f>
        <v>2.749722436226802</v>
      </c>
      <c r="O56" s="53">
        <f>I56+H56+$N$49</f>
        <v>3.2102775637732011</v>
      </c>
      <c r="P56" s="53">
        <f>I56-H56-$N$49</f>
        <v>2.6497224362268019</v>
      </c>
      <c r="Q56" s="53">
        <f>$D$2</f>
        <v>2.9628426812012423</v>
      </c>
    </row>
    <row r="57" spans="1:17" ht="15" thickBot="1" x14ac:dyDescent="0.45">
      <c r="A57" s="64">
        <f t="shared" si="6"/>
        <v>6</v>
      </c>
      <c r="B57" s="115" t="s">
        <v>102</v>
      </c>
      <c r="C57" s="116">
        <v>8.0299999999999994</v>
      </c>
      <c r="D57" s="87">
        <v>0.05</v>
      </c>
      <c r="E57" s="116">
        <v>45.45</v>
      </c>
      <c r="F57" s="116">
        <v>11.19</v>
      </c>
      <c r="G57" s="87">
        <v>0.1</v>
      </c>
      <c r="H57" s="99">
        <f t="shared" si="5"/>
        <v>0.1118033988749895</v>
      </c>
      <c r="I57" s="117">
        <f>F57-C57</f>
        <v>3.16</v>
      </c>
      <c r="J57" s="117">
        <f>(I57-$D$2)</f>
        <v>0.19715731879875786</v>
      </c>
      <c r="L57" s="43">
        <f>C57+$D$2</f>
        <v>10.992842681201243</v>
      </c>
      <c r="M57" s="53">
        <f>I57+H57</f>
        <v>3.2718033988749897</v>
      </c>
      <c r="N57" s="53">
        <f>I57-H57</f>
        <v>3.0481966011250106</v>
      </c>
      <c r="O57" s="53">
        <f>I57+H57+$N$49</f>
        <v>3.3718033988749898</v>
      </c>
      <c r="P57" s="53">
        <f>I57-H57-$N$49</f>
        <v>2.9481966011250105</v>
      </c>
      <c r="Q57" s="53">
        <f>$D$2</f>
        <v>2.9628426812012423</v>
      </c>
    </row>
    <row r="58" spans="1:17" ht="15" thickBot="1" x14ac:dyDescent="0.45">
      <c r="A58" s="64">
        <f t="shared" si="6"/>
        <v>7</v>
      </c>
      <c r="B58" s="115" t="s">
        <v>113</v>
      </c>
      <c r="C58" s="116">
        <v>8.08</v>
      </c>
      <c r="D58" s="87">
        <v>0.1</v>
      </c>
      <c r="E58" s="116">
        <v>45.29</v>
      </c>
      <c r="F58" s="116">
        <v>11.16</v>
      </c>
      <c r="G58" s="87">
        <v>0.1</v>
      </c>
      <c r="H58" s="99">
        <f t="shared" si="5"/>
        <v>0.14142135623730953</v>
      </c>
      <c r="I58" s="117">
        <f>F58-C58</f>
        <v>3.08</v>
      </c>
      <c r="J58" s="117">
        <f>(I58-$D$2)</f>
        <v>0.11715731879875779</v>
      </c>
      <c r="L58" s="43">
        <f>C58+$D$2</f>
        <v>11.042842681201243</v>
      </c>
      <c r="M58" s="53">
        <f>I58+H58</f>
        <v>3.2214213562373097</v>
      </c>
      <c r="N58" s="53">
        <f>I58-H58</f>
        <v>2.9385786437626904</v>
      </c>
      <c r="O58" s="53">
        <f>I58+H58+$N$49</f>
        <v>3.3214213562373098</v>
      </c>
      <c r="P58" s="53">
        <f>I58-H58-$N$49</f>
        <v>2.8385786437626903</v>
      </c>
      <c r="Q58" s="53">
        <f>$D$2</f>
        <v>2.9628426812012423</v>
      </c>
    </row>
    <row r="59" spans="1:17" ht="15" thickBot="1" x14ac:dyDescent="0.45">
      <c r="A59" s="64">
        <f t="shared" si="6"/>
        <v>8</v>
      </c>
      <c r="B59" s="115" t="s">
        <v>73</v>
      </c>
      <c r="C59" s="116">
        <v>8.09</v>
      </c>
      <c r="D59" s="87">
        <v>0.05</v>
      </c>
      <c r="E59" s="116">
        <v>45.6</v>
      </c>
      <c r="F59" s="116">
        <v>10.93</v>
      </c>
      <c r="G59" s="87">
        <v>0.15000000000000002</v>
      </c>
      <c r="H59" s="99">
        <f t="shared" si="5"/>
        <v>0.158113883008419</v>
      </c>
      <c r="I59" s="117">
        <f>F59-C59</f>
        <v>2.84</v>
      </c>
      <c r="J59" s="117">
        <f>(I59-$D$2)</f>
        <v>-0.12284268120124242</v>
      </c>
      <c r="L59" s="43">
        <f>C59+$D$2</f>
        <v>11.052842681201241</v>
      </c>
      <c r="M59" s="53">
        <f>I59+H59</f>
        <v>2.9981138830084189</v>
      </c>
      <c r="N59" s="53">
        <f>I59-H59</f>
        <v>2.6818861169915809</v>
      </c>
      <c r="O59" s="53">
        <f>I59+H59+$N$49</f>
        <v>3.0981138830084189</v>
      </c>
      <c r="P59" s="53">
        <f>I59-H59-$N$49</f>
        <v>2.5818861169915808</v>
      </c>
      <c r="Q59" s="53">
        <f>$D$2</f>
        <v>2.9628426812012423</v>
      </c>
    </row>
    <row r="60" spans="1:17" ht="15" thickBot="1" x14ac:dyDescent="0.45">
      <c r="A60" s="64">
        <f t="shared" si="6"/>
        <v>9</v>
      </c>
      <c r="B60" s="115" t="s">
        <v>88</v>
      </c>
      <c r="C60" s="116">
        <v>8.19</v>
      </c>
      <c r="D60" s="87">
        <v>0.15000000000000002</v>
      </c>
      <c r="E60" s="116">
        <v>45.46</v>
      </c>
      <c r="F60" s="116">
        <v>10.9</v>
      </c>
      <c r="G60" s="87">
        <v>0.1</v>
      </c>
      <c r="H60" s="99">
        <f t="shared" si="5"/>
        <v>0.18027756377319948</v>
      </c>
      <c r="I60" s="117">
        <f>F60-C60</f>
        <v>2.7100000000000009</v>
      </c>
      <c r="J60" s="117">
        <f>(I60-$D$2)</f>
        <v>-0.25284268120124143</v>
      </c>
      <c r="L60" s="43">
        <f>C60+$D$2</f>
        <v>11.152842681201243</v>
      </c>
      <c r="M60" s="53">
        <f>I60+H60</f>
        <v>2.8902775637732003</v>
      </c>
      <c r="N60" s="53">
        <f>I60-H60</f>
        <v>2.5297224362268014</v>
      </c>
      <c r="O60" s="53">
        <f>I60+H60+$N$49</f>
        <v>2.9902775637732004</v>
      </c>
      <c r="P60" s="53">
        <f>I60-H60-$N$49</f>
        <v>2.4297224362268013</v>
      </c>
      <c r="Q60" s="53">
        <f>$D$2</f>
        <v>2.9628426812012423</v>
      </c>
    </row>
    <row r="61" spans="1:17" ht="15" thickBot="1" x14ac:dyDescent="0.45">
      <c r="A61" s="64">
        <f t="shared" si="6"/>
        <v>10</v>
      </c>
      <c r="B61" s="115" t="s">
        <v>70</v>
      </c>
      <c r="C61" s="116">
        <v>8.1999999999999993</v>
      </c>
      <c r="D61" s="87">
        <v>0.1</v>
      </c>
      <c r="E61" s="116">
        <v>45.05</v>
      </c>
      <c r="F61" s="116">
        <v>11.04</v>
      </c>
      <c r="G61" s="87">
        <v>0.15000000000000002</v>
      </c>
      <c r="H61" s="99">
        <f t="shared" si="5"/>
        <v>0.18027756377319948</v>
      </c>
      <c r="I61" s="117">
        <f>F61-C61</f>
        <v>2.84</v>
      </c>
      <c r="J61" s="117">
        <f>(I61-$D$2)</f>
        <v>-0.12284268120124242</v>
      </c>
      <c r="L61" s="43">
        <f>C61+$D$2</f>
        <v>11.162842681201241</v>
      </c>
      <c r="M61" s="53">
        <f>I61+H61</f>
        <v>3.0202775637731993</v>
      </c>
      <c r="N61" s="53">
        <f>I61-H61</f>
        <v>2.6597224362268004</v>
      </c>
      <c r="O61" s="53">
        <f>I61+H61+$N$49</f>
        <v>3.1202775637731994</v>
      </c>
      <c r="P61" s="53">
        <f>I61-H61-$N$49</f>
        <v>2.5597224362268003</v>
      </c>
      <c r="Q61" s="53">
        <f>$D$2</f>
        <v>2.9628426812012423</v>
      </c>
    </row>
    <row r="62" spans="1:17" ht="15" thickBot="1" x14ac:dyDescent="0.45">
      <c r="A62" s="64">
        <f t="shared" si="6"/>
        <v>11</v>
      </c>
      <c r="B62" s="115" t="s">
        <v>108</v>
      </c>
      <c r="C62" s="116">
        <v>8.2200000000000006</v>
      </c>
      <c r="D62" s="87">
        <v>0.05</v>
      </c>
      <c r="E62" s="116">
        <v>45.34</v>
      </c>
      <c r="F62" s="116">
        <v>11.28</v>
      </c>
      <c r="G62" s="87">
        <v>0.15000000000000002</v>
      </c>
      <c r="H62" s="99">
        <f t="shared" si="5"/>
        <v>0.158113883008419</v>
      </c>
      <c r="I62" s="117">
        <f>F62-C62</f>
        <v>3.0599999999999987</v>
      </c>
      <c r="J62" s="117">
        <f>(I62-$D$2)</f>
        <v>9.7157318798756442E-2</v>
      </c>
      <c r="L62" s="43">
        <f>C62+$D$2</f>
        <v>11.182842681201244</v>
      </c>
      <c r="M62" s="53">
        <f>I62+H62</f>
        <v>3.2181138830084177</v>
      </c>
      <c r="N62" s="53">
        <f>I62-H62</f>
        <v>2.9018861169915797</v>
      </c>
      <c r="O62" s="53">
        <f>I62+H62+$N$49</f>
        <v>3.3181138830084178</v>
      </c>
      <c r="P62" s="53">
        <f>I62-H62-$N$49</f>
        <v>2.8018861169915796</v>
      </c>
      <c r="Q62" s="53">
        <f>$D$2</f>
        <v>2.9628426812012423</v>
      </c>
    </row>
    <row r="63" spans="1:17" ht="15" thickBot="1" x14ac:dyDescent="0.45">
      <c r="A63" s="64">
        <f t="shared" si="6"/>
        <v>12</v>
      </c>
      <c r="B63" s="115" t="s">
        <v>21</v>
      </c>
      <c r="C63" s="116">
        <v>8.26</v>
      </c>
      <c r="D63" s="87">
        <v>0.15000000000000002</v>
      </c>
      <c r="E63" s="116">
        <v>45.63</v>
      </c>
      <c r="F63" s="116">
        <v>11.03</v>
      </c>
      <c r="G63" s="87">
        <v>0.15000000000000002</v>
      </c>
      <c r="H63" s="99">
        <f t="shared" si="5"/>
        <v>0.21213203435596428</v>
      </c>
      <c r="I63" s="117">
        <f>F63-C63</f>
        <v>2.7699999999999996</v>
      </c>
      <c r="J63" s="117">
        <f>(I63-$D$2)</f>
        <v>-0.1928426812012427</v>
      </c>
      <c r="L63" s="43">
        <f>C63+$D$2</f>
        <v>11.222842681201243</v>
      </c>
      <c r="M63" s="53">
        <f>I63+H63</f>
        <v>2.9821320343559639</v>
      </c>
      <c r="N63" s="53">
        <f>I63-H63</f>
        <v>2.5578679656440353</v>
      </c>
      <c r="O63" s="53">
        <f>I63+H63+$N$49</f>
        <v>3.0821320343559639</v>
      </c>
      <c r="P63" s="53">
        <f>I63-H63-$N$49</f>
        <v>2.4578679656440352</v>
      </c>
      <c r="Q63" s="53">
        <f>$D$2</f>
        <v>2.9628426812012423</v>
      </c>
    </row>
    <row r="64" spans="1:17" ht="15" thickBot="1" x14ac:dyDescent="0.45">
      <c r="A64" s="64">
        <f t="shared" si="6"/>
        <v>13</v>
      </c>
      <c r="B64" s="115" t="s">
        <v>35</v>
      </c>
      <c r="C64" s="116">
        <v>8.27</v>
      </c>
      <c r="D64" s="87">
        <v>0.1</v>
      </c>
      <c r="E64" s="116">
        <v>45.12</v>
      </c>
      <c r="F64" s="116">
        <v>11.11</v>
      </c>
      <c r="G64" s="87">
        <v>0.15000000000000002</v>
      </c>
      <c r="H64" s="99">
        <f t="shared" si="5"/>
        <v>0.18027756377319948</v>
      </c>
      <c r="I64" s="117">
        <f>F64-C64</f>
        <v>2.84</v>
      </c>
      <c r="J64" s="117">
        <f>(I64-$D$2)</f>
        <v>-0.12284268120124242</v>
      </c>
      <c r="L64" s="43">
        <f>C64+$D$2</f>
        <v>11.232842681201241</v>
      </c>
      <c r="M64" s="53">
        <f>I64+H64</f>
        <v>3.0202775637731993</v>
      </c>
      <c r="N64" s="53">
        <f>I64-H64</f>
        <v>2.6597224362268004</v>
      </c>
      <c r="O64" s="53">
        <f>I64+H64+$N$49</f>
        <v>3.1202775637731994</v>
      </c>
      <c r="P64" s="53">
        <f>I64-H64-$N$49</f>
        <v>2.5597224362268003</v>
      </c>
      <c r="Q64" s="53">
        <f>$D$2</f>
        <v>2.9628426812012423</v>
      </c>
    </row>
    <row r="65" spans="1:17" ht="15" thickBot="1" x14ac:dyDescent="0.45">
      <c r="A65" s="64">
        <f t="shared" si="6"/>
        <v>14</v>
      </c>
      <c r="B65" s="115" t="s">
        <v>103</v>
      </c>
      <c r="C65" s="116">
        <v>8.42</v>
      </c>
      <c r="D65" s="87">
        <v>0.05</v>
      </c>
      <c r="E65" s="116">
        <v>45.14</v>
      </c>
      <c r="F65" s="116">
        <v>11.3</v>
      </c>
      <c r="G65" s="87">
        <v>0.1</v>
      </c>
      <c r="H65" s="99">
        <f t="shared" si="5"/>
        <v>0.1118033988749895</v>
      </c>
      <c r="I65" s="117">
        <f>F65-C65</f>
        <v>2.8800000000000008</v>
      </c>
      <c r="J65" s="117">
        <f>(I65-$D$2)</f>
        <v>-8.2842681201241497E-2</v>
      </c>
      <c r="L65" s="43">
        <f>C65+$D$2</f>
        <v>11.382842681201243</v>
      </c>
      <c r="M65" s="53">
        <f>I65+H65</f>
        <v>2.9918033988749904</v>
      </c>
      <c r="N65" s="53">
        <f>I65-H65</f>
        <v>2.7681966011250112</v>
      </c>
      <c r="O65" s="53">
        <f>I65+H65+$N$49</f>
        <v>3.0918033988749904</v>
      </c>
      <c r="P65" s="53">
        <f>I65-H65-$N$49</f>
        <v>2.6681966011250111</v>
      </c>
      <c r="Q65" s="53">
        <f>$D$2</f>
        <v>2.9628426812012423</v>
      </c>
    </row>
    <row r="66" spans="1:17" ht="15" thickBot="1" x14ac:dyDescent="0.45">
      <c r="A66" s="64">
        <f t="shared" si="6"/>
        <v>15</v>
      </c>
      <c r="B66" s="115" t="s">
        <v>15</v>
      </c>
      <c r="C66" s="116">
        <v>8.4499999999999993</v>
      </c>
      <c r="D66" s="87">
        <v>0.1</v>
      </c>
      <c r="E66" s="116">
        <v>45.77</v>
      </c>
      <c r="F66" s="116">
        <v>11.21</v>
      </c>
      <c r="G66" s="87">
        <v>0.15000000000000002</v>
      </c>
      <c r="H66" s="99">
        <f t="shared" si="5"/>
        <v>0.18027756377319948</v>
      </c>
      <c r="I66" s="117">
        <f>F66-C66</f>
        <v>2.7600000000000016</v>
      </c>
      <c r="J66" s="117">
        <f>(I66-$D$2)</f>
        <v>-0.20284268120124072</v>
      </c>
      <c r="L66" s="43">
        <f>C66+$D$2</f>
        <v>11.412842681201241</v>
      </c>
      <c r="M66" s="53">
        <f>I66+H66</f>
        <v>2.940277563773201</v>
      </c>
      <c r="N66" s="53">
        <f>I66-H66</f>
        <v>2.5797224362268021</v>
      </c>
      <c r="O66" s="53">
        <f>I66+H66+$N$49</f>
        <v>3.0402775637732011</v>
      </c>
      <c r="P66" s="53">
        <f>I66-H66-$N$49</f>
        <v>2.479722436226802</v>
      </c>
      <c r="Q66" s="53">
        <f>$D$2</f>
        <v>2.9628426812012423</v>
      </c>
    </row>
    <row r="67" spans="1:17" ht="15" thickBot="1" x14ac:dyDescent="0.45">
      <c r="A67" s="64">
        <f t="shared" si="6"/>
        <v>16</v>
      </c>
      <c r="B67" s="115" t="s">
        <v>65</v>
      </c>
      <c r="C67" s="116">
        <v>8.4700000000000006</v>
      </c>
      <c r="D67" s="87">
        <v>0.1</v>
      </c>
      <c r="E67" s="116">
        <v>44.79</v>
      </c>
      <c r="F67" s="116">
        <v>11.47</v>
      </c>
      <c r="G67" s="87">
        <v>0.05</v>
      </c>
      <c r="H67" s="99">
        <f t="shared" si="5"/>
        <v>0.1118033988749895</v>
      </c>
      <c r="I67" s="117">
        <f>F67-C67</f>
        <v>3</v>
      </c>
      <c r="J67" s="117">
        <f>(I67-$D$2)</f>
        <v>3.7157318798757721E-2</v>
      </c>
      <c r="L67" s="43">
        <f>C67+$D$2</f>
        <v>11.432842681201244</v>
      </c>
      <c r="M67" s="53">
        <f>I67+H67</f>
        <v>3.1118033988749896</v>
      </c>
      <c r="N67" s="53">
        <f>I67-H67</f>
        <v>2.8881966011250104</v>
      </c>
      <c r="O67" s="53">
        <f>I67+H67+$N$49</f>
        <v>3.2118033988749897</v>
      </c>
      <c r="P67" s="53">
        <f>I67-H67-$N$49</f>
        <v>2.7881966011250103</v>
      </c>
      <c r="Q67" s="53">
        <f>$D$2</f>
        <v>2.9628426812012423</v>
      </c>
    </row>
    <row r="68" spans="1:17" ht="15" thickBot="1" x14ac:dyDescent="0.45">
      <c r="A68" s="64">
        <f t="shared" si="6"/>
        <v>17</v>
      </c>
      <c r="B68" s="115" t="s">
        <v>105</v>
      </c>
      <c r="C68" s="116">
        <v>8.49</v>
      </c>
      <c r="D68" s="87">
        <v>0.1</v>
      </c>
      <c r="E68" s="116">
        <v>45.37</v>
      </c>
      <c r="F68" s="116">
        <v>11.77</v>
      </c>
      <c r="G68" s="87">
        <v>0.15000000000000002</v>
      </c>
      <c r="H68" s="99">
        <f t="shared" si="5"/>
        <v>0.18027756377319948</v>
      </c>
      <c r="I68" s="117">
        <f>F68-C68</f>
        <v>3.2799999999999994</v>
      </c>
      <c r="J68" s="117">
        <f>(I68-$D$2)</f>
        <v>0.31715731879875708</v>
      </c>
      <c r="L68" s="43">
        <f>C68+$D$2</f>
        <v>11.452842681201243</v>
      </c>
      <c r="M68" s="53">
        <f>I68+H68</f>
        <v>3.4602775637731988</v>
      </c>
      <c r="N68" s="53">
        <f>I68-H68</f>
        <v>3.0997224362267999</v>
      </c>
      <c r="O68" s="53">
        <f>I68+H68+$N$49</f>
        <v>3.5602775637731989</v>
      </c>
      <c r="P68" s="53">
        <f>I68-H68-$N$49</f>
        <v>2.9997224362267998</v>
      </c>
      <c r="Q68" s="53">
        <f>$D$2</f>
        <v>2.9628426812012423</v>
      </c>
    </row>
    <row r="69" spans="1:17" ht="15" thickBot="1" x14ac:dyDescent="0.45">
      <c r="A69" s="64">
        <f t="shared" si="6"/>
        <v>18</v>
      </c>
      <c r="B69" s="115" t="s">
        <v>58</v>
      </c>
      <c r="C69" s="116">
        <v>8.5500000000000007</v>
      </c>
      <c r="D69" s="87">
        <v>0.15000000000000002</v>
      </c>
      <c r="E69" s="116">
        <v>45.88</v>
      </c>
      <c r="F69" s="116">
        <v>11.43</v>
      </c>
      <c r="G69" s="87">
        <v>0.1</v>
      </c>
      <c r="H69" s="99">
        <f t="shared" si="5"/>
        <v>0.18027756377319948</v>
      </c>
      <c r="I69" s="117">
        <f>F69-C69</f>
        <v>2.879999999999999</v>
      </c>
      <c r="J69" s="117">
        <f>(I69-$D$2)</f>
        <v>-8.2842681201243273E-2</v>
      </c>
      <c r="L69" s="43">
        <f>C69+$D$2</f>
        <v>11.512842681201242</v>
      </c>
      <c r="M69" s="53">
        <f>I69+H69</f>
        <v>3.0602775637731985</v>
      </c>
      <c r="N69" s="53">
        <f>I69-H69</f>
        <v>2.6997224362267995</v>
      </c>
      <c r="O69" s="53">
        <f>I69+H69+$N$49</f>
        <v>3.1602775637731986</v>
      </c>
      <c r="P69" s="53">
        <f>I69-H69-$N$49</f>
        <v>2.5997224362267994</v>
      </c>
      <c r="Q69" s="53">
        <f>$D$2</f>
        <v>2.9628426812012423</v>
      </c>
    </row>
    <row r="70" spans="1:17" ht="15" thickBot="1" x14ac:dyDescent="0.45">
      <c r="A70" s="64">
        <f t="shared" si="6"/>
        <v>19</v>
      </c>
      <c r="B70" s="115" t="s">
        <v>62</v>
      </c>
      <c r="C70" s="116">
        <v>8.58</v>
      </c>
      <c r="D70" s="87">
        <v>0.15000000000000002</v>
      </c>
      <c r="E70" s="116">
        <v>45.39</v>
      </c>
      <c r="F70" s="116">
        <v>11.33</v>
      </c>
      <c r="G70" s="87">
        <v>0.1</v>
      </c>
      <c r="H70" s="99">
        <f t="shared" si="5"/>
        <v>0.18027756377319948</v>
      </c>
      <c r="I70" s="117">
        <f>F70-C70</f>
        <v>2.75</v>
      </c>
      <c r="J70" s="117">
        <f>(I70-$D$2)</f>
        <v>-0.21284268120124228</v>
      </c>
      <c r="L70" s="43">
        <f>C70+$D$2</f>
        <v>11.542842681201243</v>
      </c>
      <c r="M70" s="53">
        <f>I70+H70</f>
        <v>2.9302775637731995</v>
      </c>
      <c r="N70" s="53">
        <f>I70-H70</f>
        <v>2.5697224362268005</v>
      </c>
      <c r="O70" s="53">
        <f>I70+H70+$N$49</f>
        <v>3.0302775637731996</v>
      </c>
      <c r="P70" s="53">
        <f>I70-H70-$N$49</f>
        <v>2.4697224362268004</v>
      </c>
      <c r="Q70" s="53">
        <f>$D$2</f>
        <v>2.9628426812012423</v>
      </c>
    </row>
    <row r="71" spans="1:17" ht="15" thickBot="1" x14ac:dyDescent="0.45">
      <c r="A71" s="64">
        <f t="shared" si="6"/>
        <v>20</v>
      </c>
      <c r="B71" s="115" t="s">
        <v>60</v>
      </c>
      <c r="C71" s="116">
        <v>8.6</v>
      </c>
      <c r="D71" s="87">
        <v>0.1</v>
      </c>
      <c r="E71" s="116">
        <v>45.6</v>
      </c>
      <c r="F71" s="116">
        <v>11.49</v>
      </c>
      <c r="G71" s="87">
        <v>0.1</v>
      </c>
      <c r="H71" s="99">
        <f t="shared" si="5"/>
        <v>0.14142135623730953</v>
      </c>
      <c r="I71" s="117">
        <f>F71-C71</f>
        <v>2.8900000000000006</v>
      </c>
      <c r="J71" s="117">
        <f>(I71-$D$2)</f>
        <v>-7.284268120124171E-2</v>
      </c>
      <c r="L71" s="43">
        <f>C71+$D$2</f>
        <v>11.562842681201243</v>
      </c>
      <c r="M71" s="53">
        <f>I71+H71</f>
        <v>3.0314213562373102</v>
      </c>
      <c r="N71" s="53">
        <f>I71-H71</f>
        <v>2.7485786437626909</v>
      </c>
      <c r="O71" s="53">
        <f>I71+H71+$N$49</f>
        <v>3.1314213562373103</v>
      </c>
      <c r="P71" s="53">
        <f>I71-H71-$N$49</f>
        <v>2.6485786437626908</v>
      </c>
      <c r="Q71" s="53">
        <f>$D$2</f>
        <v>2.9628426812012423</v>
      </c>
    </row>
    <row r="72" spans="1:17" ht="15" thickBot="1" x14ac:dyDescent="0.45">
      <c r="A72" s="64">
        <f t="shared" si="6"/>
        <v>21</v>
      </c>
      <c r="B72" s="115" t="s">
        <v>14</v>
      </c>
      <c r="C72" s="116">
        <v>8.6199999999999992</v>
      </c>
      <c r="D72" s="87">
        <v>0.05</v>
      </c>
      <c r="E72" s="116">
        <v>45.38</v>
      </c>
      <c r="F72" s="116">
        <v>11.48</v>
      </c>
      <c r="G72" s="87">
        <v>0.15000000000000002</v>
      </c>
      <c r="H72" s="99">
        <f t="shared" si="5"/>
        <v>0.158113883008419</v>
      </c>
      <c r="I72" s="117">
        <f>F72-C72</f>
        <v>2.8600000000000012</v>
      </c>
      <c r="J72" s="117">
        <f>(I72-$D$2)</f>
        <v>-0.10284268120124107</v>
      </c>
      <c r="L72" s="43">
        <f>C72+$D$2</f>
        <v>11.582842681201242</v>
      </c>
      <c r="M72" s="53">
        <f>I72+H72</f>
        <v>3.0181138830084202</v>
      </c>
      <c r="N72" s="53">
        <f>I72-H72</f>
        <v>2.7018861169915822</v>
      </c>
      <c r="O72" s="53">
        <f>I72+H72+$N$49</f>
        <v>3.1181138830084203</v>
      </c>
      <c r="P72" s="53">
        <f>I72-H72-$N$49</f>
        <v>2.6018861169915821</v>
      </c>
      <c r="Q72" s="53">
        <f>$D$2</f>
        <v>2.9628426812012423</v>
      </c>
    </row>
    <row r="73" spans="1:17" ht="15" thickBot="1" x14ac:dyDescent="0.45">
      <c r="A73" s="64">
        <f t="shared" si="6"/>
        <v>22</v>
      </c>
      <c r="B73" s="115" t="s">
        <v>66</v>
      </c>
      <c r="C73" s="116">
        <v>8.7200000000000006</v>
      </c>
      <c r="D73" s="87">
        <v>0.15000000000000002</v>
      </c>
      <c r="E73" s="116">
        <v>45.41</v>
      </c>
      <c r="F73" s="116">
        <v>11.78</v>
      </c>
      <c r="G73" s="87">
        <v>0.05</v>
      </c>
      <c r="H73" s="99">
        <f t="shared" si="5"/>
        <v>0.158113883008419</v>
      </c>
      <c r="I73" s="117">
        <f>F73-C73</f>
        <v>3.0599999999999987</v>
      </c>
      <c r="J73" s="117">
        <f>(I73-$D$2)</f>
        <v>9.7157318798756442E-2</v>
      </c>
      <c r="L73" s="43">
        <f>C73+$D$2</f>
        <v>11.682842681201244</v>
      </c>
      <c r="M73" s="53">
        <f>I73+H73</f>
        <v>3.2181138830084177</v>
      </c>
      <c r="N73" s="53">
        <f>I73-H73</f>
        <v>2.9018861169915797</v>
      </c>
      <c r="O73" s="53">
        <f>I73+H73+$N$49</f>
        <v>3.3181138830084178</v>
      </c>
      <c r="P73" s="53">
        <f>I73-H73-$N$49</f>
        <v>2.8018861169915796</v>
      </c>
      <c r="Q73" s="53">
        <f>$D$2</f>
        <v>2.9628426812012423</v>
      </c>
    </row>
    <row r="74" spans="1:17" ht="15" thickBot="1" x14ac:dyDescent="0.45">
      <c r="A74" s="64">
        <f t="shared" si="6"/>
        <v>23</v>
      </c>
      <c r="B74" s="115" t="s">
        <v>18</v>
      </c>
      <c r="C74" s="116">
        <v>8.77</v>
      </c>
      <c r="D74" s="87">
        <v>0.15000000000000002</v>
      </c>
      <c r="E74" s="116">
        <v>46.69</v>
      </c>
      <c r="F74" s="116">
        <v>11.61</v>
      </c>
      <c r="G74" s="87">
        <v>0.1</v>
      </c>
      <c r="H74" s="99">
        <f t="shared" si="5"/>
        <v>0.18027756377319948</v>
      </c>
      <c r="I74" s="117">
        <f>F74-C74</f>
        <v>2.84</v>
      </c>
      <c r="J74" s="117">
        <f>(I74-$D$2)</f>
        <v>-0.12284268120124242</v>
      </c>
      <c r="L74" s="43">
        <f>C74+$D$2</f>
        <v>11.732842681201241</v>
      </c>
      <c r="M74" s="53">
        <f>I74+H74</f>
        <v>3.0202775637731993</v>
      </c>
      <c r="N74" s="53">
        <f>I74-H74</f>
        <v>2.6597224362268004</v>
      </c>
      <c r="O74" s="53">
        <f>I74+H74+$N$49</f>
        <v>3.1202775637731994</v>
      </c>
      <c r="P74" s="53">
        <f>I74-H74-$N$49</f>
        <v>2.5597224362268003</v>
      </c>
      <c r="Q74" s="53">
        <f>$D$2</f>
        <v>2.9628426812012423</v>
      </c>
    </row>
    <row r="75" spans="1:17" ht="15" thickBot="1" x14ac:dyDescent="0.45">
      <c r="A75" s="64">
        <f t="shared" si="6"/>
        <v>24</v>
      </c>
      <c r="B75" s="115" t="s">
        <v>71</v>
      </c>
      <c r="C75" s="116">
        <v>8.7899999999999991</v>
      </c>
      <c r="D75" s="87">
        <v>0.05</v>
      </c>
      <c r="E75" s="116">
        <v>46.28</v>
      </c>
      <c r="F75" s="116">
        <v>11.77</v>
      </c>
      <c r="G75" s="87">
        <v>0.15000000000000002</v>
      </c>
      <c r="H75" s="99">
        <f t="shared" si="5"/>
        <v>0.158113883008419</v>
      </c>
      <c r="I75" s="117">
        <f>F75-C75</f>
        <v>2.9800000000000004</v>
      </c>
      <c r="J75" s="117">
        <f>(I75-$D$2)</f>
        <v>1.7157318798758148E-2</v>
      </c>
      <c r="L75" s="43">
        <f>C75+$D$2</f>
        <v>11.752842681201241</v>
      </c>
      <c r="M75" s="53">
        <f>I75+H75</f>
        <v>3.1381138830084194</v>
      </c>
      <c r="N75" s="53">
        <f>I75-H75</f>
        <v>2.8218861169915814</v>
      </c>
      <c r="O75" s="53">
        <f>I75+H75+$N$49</f>
        <v>3.2381138830084195</v>
      </c>
      <c r="P75" s="53">
        <f>I75-H75-$N$49</f>
        <v>2.7218861169915813</v>
      </c>
      <c r="Q75" s="53">
        <f>$D$2</f>
        <v>2.9628426812012423</v>
      </c>
    </row>
    <row r="76" spans="1:17" ht="15" thickBot="1" x14ac:dyDescent="0.45">
      <c r="A76" s="64">
        <f t="shared" si="6"/>
        <v>25</v>
      </c>
      <c r="B76" s="115" t="s">
        <v>31</v>
      </c>
      <c r="C76" s="116">
        <v>8.8000000000000007</v>
      </c>
      <c r="D76" s="87">
        <v>0.05</v>
      </c>
      <c r="E76" s="116">
        <v>46.4</v>
      </c>
      <c r="F76" s="116">
        <v>11.61</v>
      </c>
      <c r="G76" s="87">
        <v>0.1</v>
      </c>
      <c r="H76" s="99">
        <f t="shared" si="5"/>
        <v>0.1118033988749895</v>
      </c>
      <c r="I76" s="117">
        <f>F76-C76</f>
        <v>2.8099999999999987</v>
      </c>
      <c r="J76" s="117">
        <f>(I76-$D$2)</f>
        <v>-0.15284268120124356</v>
      </c>
      <c r="L76" s="43">
        <f>C76+$D$2</f>
        <v>11.762842681201242</v>
      </c>
      <c r="M76" s="53">
        <f>I76+H76</f>
        <v>2.9218033988749883</v>
      </c>
      <c r="N76" s="53">
        <f>I76-H76</f>
        <v>2.6981966011250091</v>
      </c>
      <c r="O76" s="53">
        <f>I76+H76+$N$49</f>
        <v>3.0218033988749884</v>
      </c>
      <c r="P76" s="53">
        <f>I76-H76-$N$49</f>
        <v>2.5981966011250091</v>
      </c>
      <c r="Q76" s="53">
        <f>$D$2</f>
        <v>2.9628426812012423</v>
      </c>
    </row>
    <row r="77" spans="1:17" ht="15" thickBot="1" x14ac:dyDescent="0.45">
      <c r="A77" s="64">
        <f t="shared" si="6"/>
        <v>26</v>
      </c>
      <c r="B77" s="115" t="s">
        <v>17</v>
      </c>
      <c r="C77" s="116">
        <v>8.85</v>
      </c>
      <c r="D77" s="87">
        <v>0.15000000000000002</v>
      </c>
      <c r="E77" s="116">
        <v>45.28</v>
      </c>
      <c r="F77" s="116">
        <v>11.59</v>
      </c>
      <c r="G77" s="87">
        <v>0.15000000000000002</v>
      </c>
      <c r="H77" s="99">
        <f t="shared" si="5"/>
        <v>0.21213203435596428</v>
      </c>
      <c r="I77" s="117">
        <f>F77-C77</f>
        <v>2.74</v>
      </c>
      <c r="J77" s="117">
        <f>(I77-$D$2)</f>
        <v>-0.22284268120124207</v>
      </c>
      <c r="L77" s="43">
        <f>C77+$D$2</f>
        <v>11.812842681201243</v>
      </c>
      <c r="M77" s="53">
        <f>I77+H77</f>
        <v>2.9521320343559645</v>
      </c>
      <c r="N77" s="53">
        <f>I77-H77</f>
        <v>2.5278679656440359</v>
      </c>
      <c r="O77" s="53">
        <f>I77+H77+$N$49</f>
        <v>3.0521320343559646</v>
      </c>
      <c r="P77" s="53">
        <f>I77-H77-$N$49</f>
        <v>2.4278679656440358</v>
      </c>
      <c r="Q77" s="53">
        <f>$D$2</f>
        <v>2.9628426812012423</v>
      </c>
    </row>
    <row r="78" spans="1:17" ht="15" thickBot="1" x14ac:dyDescent="0.45">
      <c r="A78" s="64">
        <f t="shared" si="6"/>
        <v>27</v>
      </c>
      <c r="B78" s="115" t="s">
        <v>114</v>
      </c>
      <c r="C78" s="116">
        <v>8.9</v>
      </c>
      <c r="D78" s="87">
        <v>0.05</v>
      </c>
      <c r="E78" s="116">
        <v>45.69</v>
      </c>
      <c r="F78" s="116">
        <v>11.67</v>
      </c>
      <c r="G78" s="87">
        <v>0.05</v>
      </c>
      <c r="H78" s="99">
        <f t="shared" si="5"/>
        <v>7.0710678118654766E-2</v>
      </c>
      <c r="I78" s="117">
        <f>F78-C78</f>
        <v>2.7699999999999996</v>
      </c>
      <c r="J78" s="117">
        <f>(I78-$D$2)</f>
        <v>-0.1928426812012427</v>
      </c>
      <c r="L78" s="43">
        <f>C78+$D$2</f>
        <v>11.862842681201244</v>
      </c>
      <c r="M78" s="53">
        <f>I78+H78</f>
        <v>2.8407106781186542</v>
      </c>
      <c r="N78" s="53">
        <f>I78-H78</f>
        <v>2.699289321881345</v>
      </c>
      <c r="O78" s="53">
        <f>I78+H78+$N$49</f>
        <v>2.9407106781186543</v>
      </c>
      <c r="P78" s="53">
        <f>I78-H78-$N$49</f>
        <v>2.5992893218813449</v>
      </c>
      <c r="Q78" s="53">
        <f>$D$2</f>
        <v>2.9628426812012423</v>
      </c>
    </row>
    <row r="79" spans="1:17" ht="15" thickBot="1" x14ac:dyDescent="0.45">
      <c r="A79" s="64">
        <f t="shared" si="6"/>
        <v>28</v>
      </c>
      <c r="B79" s="115" t="s">
        <v>82</v>
      </c>
      <c r="C79" s="116">
        <v>8.93</v>
      </c>
      <c r="D79" s="87">
        <v>0.1</v>
      </c>
      <c r="E79" s="116">
        <v>45.97</v>
      </c>
      <c r="F79" s="116">
        <v>12.13</v>
      </c>
      <c r="G79" s="87">
        <v>0.15000000000000002</v>
      </c>
      <c r="H79" s="99">
        <f t="shared" si="5"/>
        <v>0.18027756377319948</v>
      </c>
      <c r="I79" s="117">
        <f>F79-C79</f>
        <v>3.2000000000000011</v>
      </c>
      <c r="J79" s="117">
        <f>(I79-$D$2)</f>
        <v>0.23715731879875879</v>
      </c>
      <c r="L79" s="43">
        <f>C79+$D$2</f>
        <v>11.892842681201241</v>
      </c>
      <c r="M79" s="53">
        <f>I79+H79</f>
        <v>3.3802775637732005</v>
      </c>
      <c r="N79" s="53">
        <f>I79-H79</f>
        <v>3.0197224362268016</v>
      </c>
      <c r="O79" s="53">
        <f>I79+H79+$N$49</f>
        <v>3.4802775637732006</v>
      </c>
      <c r="P79" s="53">
        <f>I79-H79-$N$49</f>
        <v>2.9197224362268015</v>
      </c>
      <c r="Q79" s="53">
        <f>$D$2</f>
        <v>2.9628426812012423</v>
      </c>
    </row>
    <row r="80" spans="1:17" ht="15" thickBot="1" x14ac:dyDescent="0.45">
      <c r="A80" s="64">
        <f t="shared" si="6"/>
        <v>29</v>
      </c>
      <c r="B80" s="115" t="s">
        <v>50</v>
      </c>
      <c r="C80" s="116">
        <v>9.1</v>
      </c>
      <c r="D80" s="87">
        <v>0.05</v>
      </c>
      <c r="E80" s="116">
        <v>46.37</v>
      </c>
      <c r="F80" s="116">
        <v>11.8</v>
      </c>
      <c r="G80" s="87">
        <v>0.1</v>
      </c>
      <c r="H80" s="99">
        <f t="shared" si="5"/>
        <v>0.1118033988749895</v>
      </c>
      <c r="I80" s="117">
        <f>F80-C80</f>
        <v>2.7000000000000011</v>
      </c>
      <c r="J80" s="117">
        <f>(I80-$D$2)</f>
        <v>-0.26284268120124121</v>
      </c>
      <c r="L80" s="43">
        <f>C80+$D$2</f>
        <v>12.062842681201243</v>
      </c>
      <c r="M80" s="53">
        <f>I80+H80</f>
        <v>2.8118033988749906</v>
      </c>
      <c r="N80" s="53">
        <f>I80-H80</f>
        <v>2.5881966011250115</v>
      </c>
      <c r="O80" s="53">
        <f>I80+H80+$N$49</f>
        <v>2.9118033988749907</v>
      </c>
      <c r="P80" s="53">
        <f>I80-H80-$N$49</f>
        <v>2.4881966011250114</v>
      </c>
      <c r="Q80" s="53">
        <f>$D$2</f>
        <v>2.9628426812012423</v>
      </c>
    </row>
    <row r="81" spans="1:17" ht="15" thickBot="1" x14ac:dyDescent="0.45">
      <c r="A81" s="64">
        <f t="shared" si="6"/>
        <v>30</v>
      </c>
      <c r="B81" s="115" t="s">
        <v>11</v>
      </c>
      <c r="C81" s="116">
        <v>9.3800000000000008</v>
      </c>
      <c r="D81" s="87">
        <v>0.1</v>
      </c>
      <c r="E81" s="116">
        <v>45.63</v>
      </c>
      <c r="F81" s="116">
        <v>12.18</v>
      </c>
      <c r="G81" s="87">
        <v>0.05</v>
      </c>
      <c r="H81" s="99">
        <f t="shared" si="5"/>
        <v>0.1118033988749895</v>
      </c>
      <c r="I81" s="117">
        <f>F81-C81</f>
        <v>2.7999999999999989</v>
      </c>
      <c r="J81" s="117">
        <f>(I81-$D$2)</f>
        <v>-0.16284268120124334</v>
      </c>
      <c r="L81" s="43">
        <f>C81+$D$2</f>
        <v>12.342842681201244</v>
      </c>
      <c r="M81" s="53">
        <f>I81+H81</f>
        <v>2.9118033988749885</v>
      </c>
      <c r="N81" s="53">
        <f>I81-H81</f>
        <v>2.6881966011250094</v>
      </c>
      <c r="O81" s="53">
        <f>I81+H81+$N$49</f>
        <v>3.0118033988749886</v>
      </c>
      <c r="P81" s="53">
        <f>I81-H81-$N$49</f>
        <v>2.5881966011250093</v>
      </c>
      <c r="Q81" s="53">
        <f>$D$2</f>
        <v>2.9628426812012423</v>
      </c>
    </row>
    <row r="82" spans="1:17" ht="15" thickBot="1" x14ac:dyDescent="0.45">
      <c r="A82" s="64">
        <f t="shared" si="6"/>
        <v>31</v>
      </c>
      <c r="B82" s="115" t="s">
        <v>44</v>
      </c>
      <c r="C82" s="116">
        <v>9.56</v>
      </c>
      <c r="D82" s="87">
        <v>0.05</v>
      </c>
      <c r="E82" s="116">
        <v>46.59</v>
      </c>
      <c r="F82" s="116">
        <v>12.28</v>
      </c>
      <c r="G82" s="87">
        <v>0.15000000000000002</v>
      </c>
      <c r="H82" s="99">
        <f t="shared" si="5"/>
        <v>0.158113883008419</v>
      </c>
      <c r="I82" s="117">
        <f>F82-C82</f>
        <v>2.7199999999999989</v>
      </c>
      <c r="J82" s="117">
        <f>(I82-$D$2)</f>
        <v>-0.24284268120124342</v>
      </c>
      <c r="L82" s="43">
        <f>C82+$D$2</f>
        <v>12.522842681201244</v>
      </c>
      <c r="M82" s="53">
        <f>I82+H82</f>
        <v>2.8781138830084179</v>
      </c>
      <c r="N82" s="53">
        <f>I82-H82</f>
        <v>2.5618861169915799</v>
      </c>
      <c r="O82" s="53">
        <f>I82+H82+$N$49</f>
        <v>2.978113883008418</v>
      </c>
      <c r="P82" s="53">
        <f>I82-H82-$N$49</f>
        <v>2.4618861169915798</v>
      </c>
      <c r="Q82" s="53">
        <f>$D$2</f>
        <v>2.9628426812012423</v>
      </c>
    </row>
    <row r="83" spans="1:17" ht="15" thickBot="1" x14ac:dyDescent="0.45">
      <c r="A83" s="69">
        <f t="shared" si="6"/>
        <v>32</v>
      </c>
      <c r="B83" s="118" t="s">
        <v>22</v>
      </c>
      <c r="C83" s="119">
        <v>7.9</v>
      </c>
      <c r="D83" s="72">
        <v>0.2</v>
      </c>
      <c r="E83" s="119">
        <v>45.02</v>
      </c>
      <c r="F83" s="119">
        <v>10.84</v>
      </c>
      <c r="G83" s="72">
        <v>0.4</v>
      </c>
      <c r="H83" s="90">
        <f t="shared" si="5"/>
        <v>0.44721359549995798</v>
      </c>
      <c r="I83" s="119">
        <f t="shared" ref="I52:I115" si="7">F83-C83</f>
        <v>2.9399999999999995</v>
      </c>
      <c r="J83" s="106">
        <f t="shared" ref="J52:J115" si="8">ABS(I83-2.963)</f>
        <v>2.3000000000000576E-2</v>
      </c>
    </row>
    <row r="84" spans="1:17" ht="15" thickBot="1" x14ac:dyDescent="0.45">
      <c r="A84" s="69">
        <f t="shared" si="6"/>
        <v>33</v>
      </c>
      <c r="B84" s="118" t="s">
        <v>72</v>
      </c>
      <c r="C84" s="119">
        <v>7.77</v>
      </c>
      <c r="D84" s="72">
        <v>0.35000000000000003</v>
      </c>
      <c r="E84" s="119">
        <v>45.18</v>
      </c>
      <c r="F84" s="119">
        <v>10.76</v>
      </c>
      <c r="G84" s="72">
        <v>0.75</v>
      </c>
      <c r="H84" s="90">
        <f t="shared" si="5"/>
        <v>0.82764726786234244</v>
      </c>
      <c r="I84" s="119">
        <f t="shared" si="7"/>
        <v>2.99</v>
      </c>
      <c r="J84" s="106">
        <f t="shared" si="8"/>
        <v>2.7000000000000135E-2</v>
      </c>
    </row>
    <row r="85" spans="1:17" ht="15" thickBot="1" x14ac:dyDescent="0.45">
      <c r="A85" s="69">
        <f t="shared" si="6"/>
        <v>34</v>
      </c>
      <c r="B85" s="118" t="s">
        <v>76</v>
      </c>
      <c r="C85" s="119">
        <v>8.09</v>
      </c>
      <c r="D85" s="72">
        <v>0.70000000000000007</v>
      </c>
      <c r="E85" s="119">
        <v>44.97</v>
      </c>
      <c r="F85" s="119">
        <v>11.44</v>
      </c>
      <c r="G85" s="72">
        <v>0.25</v>
      </c>
      <c r="H85" s="90">
        <f t="shared" si="5"/>
        <v>0.7433034373659253</v>
      </c>
      <c r="I85" s="119">
        <f t="shared" si="7"/>
        <v>3.3499999999999996</v>
      </c>
      <c r="J85" s="106">
        <f t="shared" si="8"/>
        <v>0.38699999999999957</v>
      </c>
    </row>
    <row r="86" spans="1:17" ht="15" thickBot="1" x14ac:dyDescent="0.45">
      <c r="A86" s="69">
        <f t="shared" si="6"/>
        <v>35</v>
      </c>
      <c r="B86" s="118" t="s">
        <v>25</v>
      </c>
      <c r="C86" s="119">
        <v>7.47</v>
      </c>
      <c r="D86" s="90">
        <v>0.1</v>
      </c>
      <c r="E86" s="119">
        <v>45.18</v>
      </c>
      <c r="F86" s="119">
        <v>10.67</v>
      </c>
      <c r="G86" s="72">
        <v>0.45</v>
      </c>
      <c r="H86" s="90">
        <f t="shared" si="5"/>
        <v>0.46097722286464438</v>
      </c>
      <c r="I86" s="119">
        <f t="shared" si="7"/>
        <v>3.2</v>
      </c>
      <c r="J86" s="106">
        <f t="shared" si="8"/>
        <v>0.2370000000000001</v>
      </c>
    </row>
    <row r="87" spans="1:17" ht="15" thickBot="1" x14ac:dyDescent="0.45">
      <c r="A87" s="69">
        <f t="shared" si="6"/>
        <v>36</v>
      </c>
      <c r="B87" s="118" t="s">
        <v>26</v>
      </c>
      <c r="C87" s="119">
        <v>8.43</v>
      </c>
      <c r="D87" s="72">
        <v>0.2</v>
      </c>
      <c r="E87" s="119">
        <v>45.5</v>
      </c>
      <c r="F87" s="119">
        <v>11.25</v>
      </c>
      <c r="G87" s="72">
        <v>1.4500000000000002</v>
      </c>
      <c r="H87" s="90">
        <f t="shared" si="5"/>
        <v>1.4637281168304448</v>
      </c>
      <c r="I87" s="119">
        <f t="shared" si="7"/>
        <v>2.8200000000000003</v>
      </c>
      <c r="J87" s="106">
        <f t="shared" si="8"/>
        <v>0.14299999999999979</v>
      </c>
    </row>
    <row r="88" spans="1:17" ht="15" thickBot="1" x14ac:dyDescent="0.45">
      <c r="A88" s="69">
        <f t="shared" si="6"/>
        <v>37</v>
      </c>
      <c r="B88" s="118" t="s">
        <v>83</v>
      </c>
      <c r="C88" s="119">
        <v>8.75</v>
      </c>
      <c r="D88" s="90">
        <v>0.1</v>
      </c>
      <c r="E88" s="119">
        <v>44.79</v>
      </c>
      <c r="F88" s="119">
        <v>11.48</v>
      </c>
      <c r="G88" s="72">
        <v>0.4</v>
      </c>
      <c r="H88" s="90">
        <f t="shared" si="5"/>
        <v>0.41231056256176613</v>
      </c>
      <c r="I88" s="119">
        <f t="shared" si="7"/>
        <v>2.7300000000000004</v>
      </c>
      <c r="J88" s="106">
        <f t="shared" si="8"/>
        <v>0.23299999999999965</v>
      </c>
    </row>
    <row r="89" spans="1:17" ht="15" thickBot="1" x14ac:dyDescent="0.45">
      <c r="A89" s="69">
        <f t="shared" si="6"/>
        <v>38</v>
      </c>
      <c r="B89" s="118" t="s">
        <v>85</v>
      </c>
      <c r="C89" s="119">
        <v>7.69</v>
      </c>
      <c r="D89" s="72">
        <v>0.8</v>
      </c>
      <c r="E89" s="119">
        <v>45.18</v>
      </c>
      <c r="F89" s="119">
        <v>10.66</v>
      </c>
      <c r="G89" s="90">
        <v>0.1</v>
      </c>
      <c r="H89" s="90">
        <f t="shared" si="5"/>
        <v>0.80622577482985502</v>
      </c>
      <c r="I89" s="119">
        <f t="shared" si="7"/>
        <v>2.9699999999999998</v>
      </c>
      <c r="J89" s="106">
        <f t="shared" si="8"/>
        <v>6.9999999999996732E-3</v>
      </c>
    </row>
    <row r="90" spans="1:17" ht="15" thickBot="1" x14ac:dyDescent="0.45">
      <c r="A90" s="69">
        <f t="shared" si="6"/>
        <v>39</v>
      </c>
      <c r="B90" s="118" t="s">
        <v>87</v>
      </c>
      <c r="C90" s="119">
        <v>8.6199999999999992</v>
      </c>
      <c r="D90" s="72">
        <v>0.30000000000000004</v>
      </c>
      <c r="E90" s="119">
        <v>45.25</v>
      </c>
      <c r="F90" s="119">
        <v>11.4</v>
      </c>
      <c r="G90" s="90">
        <v>0.1</v>
      </c>
      <c r="H90" s="90">
        <f t="shared" si="5"/>
        <v>0.316227766016838</v>
      </c>
      <c r="I90" s="119">
        <f t="shared" si="7"/>
        <v>2.7800000000000011</v>
      </c>
      <c r="J90" s="106">
        <f t="shared" si="8"/>
        <v>0.18299999999999894</v>
      </c>
    </row>
    <row r="91" spans="1:17" ht="15" thickBot="1" x14ac:dyDescent="0.45">
      <c r="A91" s="69">
        <f t="shared" si="6"/>
        <v>40</v>
      </c>
      <c r="B91" s="118" t="s">
        <v>43</v>
      </c>
      <c r="C91" s="119">
        <v>8.7100000000000009</v>
      </c>
      <c r="D91" s="72">
        <v>0.30000000000000004</v>
      </c>
      <c r="E91" s="119">
        <v>45.55</v>
      </c>
      <c r="F91" s="119">
        <v>11.52</v>
      </c>
      <c r="G91" s="90">
        <v>0.15000000000000002</v>
      </c>
      <c r="H91" s="90">
        <f t="shared" si="5"/>
        <v>0.33541019662496852</v>
      </c>
      <c r="I91" s="119">
        <f t="shared" si="7"/>
        <v>2.8099999999999987</v>
      </c>
      <c r="J91" s="106">
        <f t="shared" si="8"/>
        <v>0.15300000000000136</v>
      </c>
    </row>
    <row r="92" spans="1:17" ht="15" thickBot="1" x14ac:dyDescent="0.45">
      <c r="A92" s="69">
        <f t="shared" si="6"/>
        <v>41</v>
      </c>
      <c r="B92" s="118" t="s">
        <v>48</v>
      </c>
      <c r="C92" s="119">
        <v>8.36</v>
      </c>
      <c r="D92" s="72">
        <v>0.2</v>
      </c>
      <c r="E92" s="119">
        <v>45.65</v>
      </c>
      <c r="F92" s="119">
        <v>11.72</v>
      </c>
      <c r="G92" s="90">
        <v>0.1</v>
      </c>
      <c r="H92" s="90">
        <f t="shared" si="5"/>
        <v>0.22360679774997899</v>
      </c>
      <c r="I92" s="119">
        <f t="shared" si="7"/>
        <v>3.3600000000000012</v>
      </c>
      <c r="J92" s="106">
        <f t="shared" si="8"/>
        <v>0.39700000000000113</v>
      </c>
    </row>
    <row r="93" spans="1:17" ht="15" thickBot="1" x14ac:dyDescent="0.45">
      <c r="A93" s="69">
        <f t="shared" si="6"/>
        <v>42</v>
      </c>
      <c r="B93" s="118" t="s">
        <v>49</v>
      </c>
      <c r="C93" s="119">
        <v>8.41</v>
      </c>
      <c r="D93" s="90">
        <v>0.1</v>
      </c>
      <c r="E93" s="119">
        <v>45.98</v>
      </c>
      <c r="F93" s="119">
        <v>11.99</v>
      </c>
      <c r="G93" s="90">
        <v>0.15000000000000002</v>
      </c>
      <c r="H93" s="90">
        <f t="shared" si="5"/>
        <v>0.18027756377319948</v>
      </c>
      <c r="I93" s="119">
        <f t="shared" si="7"/>
        <v>3.58</v>
      </c>
      <c r="J93" s="106">
        <f t="shared" si="8"/>
        <v>0.61699999999999999</v>
      </c>
    </row>
    <row r="94" spans="1:17" ht="15" thickBot="1" x14ac:dyDescent="0.45">
      <c r="A94" s="69">
        <f t="shared" si="6"/>
        <v>43</v>
      </c>
      <c r="B94" s="118" t="s">
        <v>51</v>
      </c>
      <c r="C94" s="119">
        <v>8.4499999999999993</v>
      </c>
      <c r="D94" s="72">
        <v>0.25</v>
      </c>
      <c r="E94" s="119">
        <v>45.17</v>
      </c>
      <c r="F94" s="119">
        <v>11.51</v>
      </c>
      <c r="G94" s="90">
        <v>0.15000000000000002</v>
      </c>
      <c r="H94" s="90">
        <f t="shared" si="5"/>
        <v>0.29154759474226505</v>
      </c>
      <c r="I94" s="119">
        <f t="shared" si="7"/>
        <v>3.0600000000000005</v>
      </c>
      <c r="J94" s="106">
        <f t="shared" si="8"/>
        <v>9.7000000000000419E-2</v>
      </c>
    </row>
    <row r="95" spans="1:17" ht="15" thickBot="1" x14ac:dyDescent="0.45">
      <c r="A95" s="69">
        <f t="shared" si="6"/>
        <v>44</v>
      </c>
      <c r="B95" s="118" t="s">
        <v>52</v>
      </c>
      <c r="C95" s="119">
        <v>7.85</v>
      </c>
      <c r="D95" s="72">
        <v>0.4</v>
      </c>
      <c r="E95" s="119">
        <v>45.35</v>
      </c>
      <c r="F95" s="119">
        <v>10.87</v>
      </c>
      <c r="G95" s="72">
        <v>0.25</v>
      </c>
      <c r="H95" s="90">
        <f t="shared" si="5"/>
        <v>0.47169905660283024</v>
      </c>
      <c r="I95" s="119">
        <f t="shared" si="7"/>
        <v>3.0199999999999996</v>
      </c>
      <c r="J95" s="106">
        <f t="shared" si="8"/>
        <v>5.6999999999999496E-2</v>
      </c>
    </row>
    <row r="96" spans="1:17" ht="15" thickBot="1" x14ac:dyDescent="0.45">
      <c r="A96" s="69">
        <f t="shared" si="6"/>
        <v>45</v>
      </c>
      <c r="B96" s="118" t="s">
        <v>63</v>
      </c>
      <c r="C96" s="119">
        <v>8.39</v>
      </c>
      <c r="D96" s="90">
        <v>0.15000000000000002</v>
      </c>
      <c r="E96" s="119">
        <v>45.37</v>
      </c>
      <c r="F96" s="119">
        <v>11.47</v>
      </c>
      <c r="G96" s="72">
        <v>0.30000000000000004</v>
      </c>
      <c r="H96" s="90">
        <f t="shared" si="5"/>
        <v>0.33541019662496852</v>
      </c>
      <c r="I96" s="119">
        <f t="shared" si="7"/>
        <v>3.08</v>
      </c>
      <c r="J96" s="106">
        <f t="shared" si="8"/>
        <v>0.11699999999999999</v>
      </c>
    </row>
    <row r="97" spans="1:10" ht="15" thickBot="1" x14ac:dyDescent="0.45">
      <c r="A97" s="69">
        <f t="shared" si="6"/>
        <v>46</v>
      </c>
      <c r="B97" s="118" t="s">
        <v>16</v>
      </c>
      <c r="C97" s="119">
        <v>8.42</v>
      </c>
      <c r="D97" s="72">
        <v>0.85000000000000009</v>
      </c>
      <c r="E97" s="119">
        <v>45.68</v>
      </c>
      <c r="F97" s="119">
        <v>11.22</v>
      </c>
      <c r="G97" s="72">
        <v>0.2</v>
      </c>
      <c r="H97" s="90">
        <f t="shared" si="5"/>
        <v>0.87321245982864915</v>
      </c>
      <c r="I97" s="119">
        <f t="shared" si="7"/>
        <v>2.8000000000000007</v>
      </c>
      <c r="J97" s="106">
        <f t="shared" si="8"/>
        <v>0.16299999999999937</v>
      </c>
    </row>
    <row r="98" spans="1:10" ht="15" thickBot="1" x14ac:dyDescent="0.45">
      <c r="A98" s="69">
        <f t="shared" si="6"/>
        <v>47</v>
      </c>
      <c r="B98" s="118" t="s">
        <v>67</v>
      </c>
      <c r="C98" s="119">
        <v>8.25</v>
      </c>
      <c r="D98" s="72">
        <v>0.2</v>
      </c>
      <c r="E98" s="119">
        <v>45.74</v>
      </c>
      <c r="F98" s="119">
        <v>11.13</v>
      </c>
      <c r="G98" s="72">
        <v>0.35000000000000003</v>
      </c>
      <c r="H98" s="90">
        <f t="shared" si="5"/>
        <v>0.40311288741492751</v>
      </c>
      <c r="I98" s="119">
        <f t="shared" si="7"/>
        <v>2.8800000000000008</v>
      </c>
      <c r="J98" s="106">
        <f t="shared" si="8"/>
        <v>8.2999999999999297E-2</v>
      </c>
    </row>
    <row r="99" spans="1:10" ht="15" thickBot="1" x14ac:dyDescent="0.45">
      <c r="A99" s="69">
        <f t="shared" si="6"/>
        <v>48</v>
      </c>
      <c r="B99" s="118" t="s">
        <v>68</v>
      </c>
      <c r="C99" s="119">
        <v>7.88</v>
      </c>
      <c r="D99" s="90">
        <v>0.1</v>
      </c>
      <c r="E99" s="119">
        <v>45.28</v>
      </c>
      <c r="F99" s="119">
        <v>10.7</v>
      </c>
      <c r="G99" s="72">
        <v>0.5</v>
      </c>
      <c r="H99" s="90">
        <f t="shared" si="5"/>
        <v>0.50990195135927852</v>
      </c>
      <c r="I99" s="119">
        <f t="shared" si="7"/>
        <v>2.8199999999999994</v>
      </c>
      <c r="J99" s="106">
        <f t="shared" si="8"/>
        <v>0.14300000000000068</v>
      </c>
    </row>
    <row r="100" spans="1:10" ht="15" thickBot="1" x14ac:dyDescent="0.45">
      <c r="A100" s="69">
        <f t="shared" si="6"/>
        <v>49</v>
      </c>
      <c r="B100" s="118" t="s">
        <v>19</v>
      </c>
      <c r="C100" s="119">
        <v>7.74</v>
      </c>
      <c r="D100" s="90">
        <v>0.1</v>
      </c>
      <c r="E100" s="119">
        <v>45.59</v>
      </c>
      <c r="F100" s="119">
        <v>10.79</v>
      </c>
      <c r="G100" s="72">
        <v>0.55000000000000004</v>
      </c>
      <c r="H100" s="90">
        <f t="shared" si="5"/>
        <v>0.55901699437494745</v>
      </c>
      <c r="I100" s="119">
        <f t="shared" si="7"/>
        <v>3.0499999999999989</v>
      </c>
      <c r="J100" s="106">
        <f t="shared" si="8"/>
        <v>8.6999999999998856E-2</v>
      </c>
    </row>
    <row r="101" spans="1:10" ht="15" thickBot="1" x14ac:dyDescent="0.45">
      <c r="A101" s="69">
        <f t="shared" si="6"/>
        <v>50</v>
      </c>
      <c r="B101" s="118" t="s">
        <v>69</v>
      </c>
      <c r="C101" s="119">
        <v>8.85</v>
      </c>
      <c r="D101" s="90">
        <v>0.05</v>
      </c>
      <c r="E101" s="119">
        <v>45.76</v>
      </c>
      <c r="F101" s="119">
        <v>11.94</v>
      </c>
      <c r="G101" s="72">
        <v>0.60000000000000009</v>
      </c>
      <c r="H101" s="90">
        <f t="shared" si="5"/>
        <v>0.60207972893961481</v>
      </c>
      <c r="I101" s="119">
        <f t="shared" si="7"/>
        <v>3.09</v>
      </c>
      <c r="J101" s="106">
        <f t="shared" si="8"/>
        <v>0.12699999999999978</v>
      </c>
    </row>
    <row r="102" spans="1:10" ht="15" thickBot="1" x14ac:dyDescent="0.45">
      <c r="A102" s="69">
        <f t="shared" si="6"/>
        <v>51</v>
      </c>
      <c r="B102" s="118" t="s">
        <v>106</v>
      </c>
      <c r="C102" s="119">
        <v>8.02</v>
      </c>
      <c r="D102" s="90">
        <v>0.05</v>
      </c>
      <c r="E102" s="119">
        <v>45.38</v>
      </c>
      <c r="F102" s="119">
        <v>11.38</v>
      </c>
      <c r="G102" s="72">
        <v>0.2</v>
      </c>
      <c r="H102" s="90">
        <f t="shared" si="5"/>
        <v>0.20615528128088306</v>
      </c>
      <c r="I102" s="119">
        <f t="shared" si="7"/>
        <v>3.3600000000000012</v>
      </c>
      <c r="J102" s="106">
        <f t="shared" si="8"/>
        <v>0.39700000000000113</v>
      </c>
    </row>
    <row r="103" spans="1:10" ht="15" thickBot="1" x14ac:dyDescent="0.45">
      <c r="A103" s="69">
        <f t="shared" si="6"/>
        <v>52</v>
      </c>
      <c r="B103" s="118" t="s">
        <v>109</v>
      </c>
      <c r="C103" s="119">
        <v>8.66</v>
      </c>
      <c r="D103" s="72">
        <v>0.5</v>
      </c>
      <c r="E103" s="119">
        <v>45.87</v>
      </c>
      <c r="F103" s="119">
        <v>11.65</v>
      </c>
      <c r="G103" s="72">
        <v>0.60000000000000009</v>
      </c>
      <c r="H103" s="90">
        <f t="shared" si="5"/>
        <v>0.78102496759066553</v>
      </c>
      <c r="I103" s="119">
        <f t="shared" si="7"/>
        <v>2.99</v>
      </c>
      <c r="J103" s="106">
        <f t="shared" si="8"/>
        <v>2.7000000000000135E-2</v>
      </c>
    </row>
    <row r="104" spans="1:10" ht="15" thickBot="1" x14ac:dyDescent="0.45">
      <c r="A104" s="69">
        <f t="shared" si="6"/>
        <v>53</v>
      </c>
      <c r="B104" s="118" t="s">
        <v>110</v>
      </c>
      <c r="C104" s="119">
        <v>8.19</v>
      </c>
      <c r="D104" s="90">
        <v>0.1</v>
      </c>
      <c r="E104" s="119">
        <v>46.03</v>
      </c>
      <c r="F104" s="119">
        <v>11.84</v>
      </c>
      <c r="G104" s="90">
        <v>0.1</v>
      </c>
      <c r="H104" s="90">
        <f t="shared" si="5"/>
        <v>0.14142135623730953</v>
      </c>
      <c r="I104" s="119">
        <f t="shared" si="7"/>
        <v>3.6500000000000004</v>
      </c>
      <c r="J104" s="106">
        <f t="shared" si="8"/>
        <v>0.68700000000000028</v>
      </c>
    </row>
    <row r="105" spans="1:10" ht="15" thickBot="1" x14ac:dyDescent="0.45">
      <c r="A105" s="69">
        <f t="shared" si="6"/>
        <v>54</v>
      </c>
      <c r="B105" s="118" t="s">
        <v>111</v>
      </c>
      <c r="C105" s="119">
        <v>8.4600000000000009</v>
      </c>
      <c r="D105" s="90">
        <v>0.1</v>
      </c>
      <c r="E105" s="119">
        <v>46.73</v>
      </c>
      <c r="F105" s="119">
        <v>11.78</v>
      </c>
      <c r="G105" s="72">
        <v>0.4</v>
      </c>
      <c r="H105" s="90">
        <f t="shared" si="5"/>
        <v>0.41231056256176613</v>
      </c>
      <c r="I105" s="119">
        <f t="shared" si="7"/>
        <v>3.3199999999999985</v>
      </c>
      <c r="J105" s="106">
        <f t="shared" si="8"/>
        <v>0.35699999999999843</v>
      </c>
    </row>
    <row r="106" spans="1:10" ht="15" thickBot="1" x14ac:dyDescent="0.45">
      <c r="A106" s="69">
        <f t="shared" si="6"/>
        <v>55</v>
      </c>
      <c r="B106" s="118" t="s">
        <v>89</v>
      </c>
      <c r="C106" s="119">
        <v>7.93</v>
      </c>
      <c r="D106" s="90">
        <v>0.05</v>
      </c>
      <c r="E106" s="119">
        <v>44.57</v>
      </c>
      <c r="F106" s="119">
        <v>10.99</v>
      </c>
      <c r="G106" s="72">
        <v>0.25</v>
      </c>
      <c r="H106" s="90">
        <f t="shared" si="5"/>
        <v>0.25495097567963926</v>
      </c>
      <c r="I106" s="119">
        <f t="shared" si="7"/>
        <v>3.0600000000000005</v>
      </c>
      <c r="J106" s="106">
        <f t="shared" si="8"/>
        <v>9.7000000000000419E-2</v>
      </c>
    </row>
    <row r="107" spans="1:10" ht="15" thickBot="1" x14ac:dyDescent="0.45">
      <c r="A107" s="69">
        <f t="shared" si="6"/>
        <v>56</v>
      </c>
      <c r="B107" s="118" t="s">
        <v>90</v>
      </c>
      <c r="C107" s="119">
        <v>8.2799999999999994</v>
      </c>
      <c r="D107" s="72">
        <v>0.5</v>
      </c>
      <c r="E107" s="119">
        <v>45.58</v>
      </c>
      <c r="F107" s="119">
        <v>11.13</v>
      </c>
      <c r="G107" s="90">
        <v>0.1</v>
      </c>
      <c r="H107" s="90">
        <f t="shared" si="5"/>
        <v>0.50990195135927852</v>
      </c>
      <c r="I107" s="119">
        <f t="shared" si="7"/>
        <v>2.8500000000000014</v>
      </c>
      <c r="J107" s="106">
        <f t="shared" si="8"/>
        <v>0.11299999999999866</v>
      </c>
    </row>
    <row r="108" spans="1:10" ht="15" thickBot="1" x14ac:dyDescent="0.45">
      <c r="A108" s="69">
        <f t="shared" si="6"/>
        <v>57</v>
      </c>
      <c r="B108" s="118" t="s">
        <v>91</v>
      </c>
      <c r="C108" s="119">
        <v>8.06</v>
      </c>
      <c r="D108" s="90">
        <v>0.05</v>
      </c>
      <c r="E108" s="119">
        <v>45.83</v>
      </c>
      <c r="F108" s="119">
        <v>11.57</v>
      </c>
      <c r="G108" s="72">
        <v>0.2</v>
      </c>
      <c r="H108" s="90">
        <f t="shared" si="5"/>
        <v>0.20615528128088306</v>
      </c>
      <c r="I108" s="119">
        <f t="shared" si="7"/>
        <v>3.51</v>
      </c>
      <c r="J108" s="106">
        <f t="shared" si="8"/>
        <v>0.54699999999999971</v>
      </c>
    </row>
    <row r="109" spans="1:10" ht="15" thickBot="1" x14ac:dyDescent="0.45">
      <c r="A109" s="69">
        <f t="shared" si="6"/>
        <v>58</v>
      </c>
      <c r="B109" s="118" t="s">
        <v>115</v>
      </c>
      <c r="C109" s="119">
        <v>8.02</v>
      </c>
      <c r="D109" s="72">
        <v>0.60000000000000009</v>
      </c>
      <c r="E109" s="119">
        <v>45.03</v>
      </c>
      <c r="F109" s="119">
        <v>11.87</v>
      </c>
      <c r="G109" s="90">
        <v>0.1</v>
      </c>
      <c r="H109" s="90">
        <f t="shared" si="5"/>
        <v>0.60827625302982202</v>
      </c>
      <c r="I109" s="119">
        <f t="shared" si="7"/>
        <v>3.8499999999999996</v>
      </c>
      <c r="J109" s="106">
        <f t="shared" si="8"/>
        <v>0.88699999999999957</v>
      </c>
    </row>
    <row r="110" spans="1:10" ht="15" thickBot="1" x14ac:dyDescent="0.45">
      <c r="A110" s="69">
        <f t="shared" si="6"/>
        <v>59</v>
      </c>
      <c r="B110" s="118" t="s">
        <v>92</v>
      </c>
      <c r="C110" s="119">
        <v>8.15</v>
      </c>
      <c r="D110" s="90">
        <v>0.1</v>
      </c>
      <c r="E110" s="119">
        <v>45.34</v>
      </c>
      <c r="F110" s="119">
        <v>11.46</v>
      </c>
      <c r="G110" s="90">
        <v>0.15000000000000002</v>
      </c>
      <c r="H110" s="90">
        <f t="shared" si="5"/>
        <v>0.18027756377319948</v>
      </c>
      <c r="I110" s="119">
        <f t="shared" si="7"/>
        <v>3.3100000000000005</v>
      </c>
      <c r="J110" s="106">
        <f t="shared" si="8"/>
        <v>0.34700000000000042</v>
      </c>
    </row>
    <row r="111" spans="1:10" ht="15" thickBot="1" x14ac:dyDescent="0.45">
      <c r="A111" s="69">
        <f t="shared" si="6"/>
        <v>60</v>
      </c>
      <c r="B111" s="118" t="s">
        <v>94</v>
      </c>
      <c r="C111" s="119">
        <v>8.5399999999999991</v>
      </c>
      <c r="D111" s="72">
        <v>0.2</v>
      </c>
      <c r="E111" s="119">
        <v>45.59</v>
      </c>
      <c r="F111" s="119">
        <v>11.25</v>
      </c>
      <c r="G111" s="72">
        <v>0.35000000000000003</v>
      </c>
      <c r="H111" s="90">
        <f t="shared" si="5"/>
        <v>0.40311288741492751</v>
      </c>
      <c r="I111" s="119">
        <f t="shared" si="7"/>
        <v>2.7100000000000009</v>
      </c>
      <c r="J111" s="106">
        <f t="shared" si="8"/>
        <v>0.25299999999999923</v>
      </c>
    </row>
    <row r="112" spans="1:10" ht="15" thickBot="1" x14ac:dyDescent="0.45">
      <c r="A112" s="69">
        <f t="shared" si="6"/>
        <v>61</v>
      </c>
      <c r="B112" s="118" t="s">
        <v>95</v>
      </c>
      <c r="C112" s="119">
        <v>7.81</v>
      </c>
      <c r="D112" s="72">
        <v>0.75</v>
      </c>
      <c r="E112" s="119">
        <v>45.42</v>
      </c>
      <c r="F112" s="119">
        <v>10.94</v>
      </c>
      <c r="G112" s="90">
        <v>0.15000000000000002</v>
      </c>
      <c r="H112" s="90">
        <f t="shared" si="5"/>
        <v>0.76485292703891772</v>
      </c>
      <c r="I112" s="119">
        <f t="shared" si="7"/>
        <v>3.13</v>
      </c>
      <c r="J112" s="106">
        <f t="shared" si="8"/>
        <v>0.16699999999999982</v>
      </c>
    </row>
    <row r="113" spans="1:13" ht="15" thickBot="1" x14ac:dyDescent="0.45">
      <c r="A113" s="69">
        <f t="shared" si="6"/>
        <v>62</v>
      </c>
      <c r="B113" s="118" t="s">
        <v>96</v>
      </c>
      <c r="C113" s="119">
        <v>8.66</v>
      </c>
      <c r="D113" s="72">
        <v>0.25</v>
      </c>
      <c r="E113" s="119">
        <v>46.34</v>
      </c>
      <c r="F113" s="119">
        <v>11.87</v>
      </c>
      <c r="G113" s="72">
        <v>0.5</v>
      </c>
      <c r="H113" s="90">
        <f t="shared" si="5"/>
        <v>0.55901699437494745</v>
      </c>
      <c r="I113" s="119">
        <f t="shared" si="7"/>
        <v>3.2099999999999991</v>
      </c>
      <c r="J113" s="106">
        <f t="shared" si="8"/>
        <v>0.246999999999999</v>
      </c>
    </row>
    <row r="114" spans="1:13" ht="15" thickBot="1" x14ac:dyDescent="0.45">
      <c r="A114" s="69">
        <f t="shared" si="6"/>
        <v>63</v>
      </c>
      <c r="B114" s="118" t="s">
        <v>98</v>
      </c>
      <c r="C114" s="119">
        <v>8.91</v>
      </c>
      <c r="D114" s="72">
        <v>0.5</v>
      </c>
      <c r="E114" s="119">
        <v>46.06</v>
      </c>
      <c r="F114" s="119">
        <v>12.35</v>
      </c>
      <c r="G114" s="72">
        <v>0.2</v>
      </c>
      <c r="H114" s="90">
        <f t="shared" si="5"/>
        <v>0.53851648071345048</v>
      </c>
      <c r="I114" s="119">
        <f t="shared" si="7"/>
        <v>3.4399999999999995</v>
      </c>
      <c r="J114" s="106">
        <f t="shared" si="8"/>
        <v>0.47699999999999942</v>
      </c>
    </row>
    <row r="115" spans="1:13" ht="15" thickBot="1" x14ac:dyDescent="0.45">
      <c r="A115" s="69">
        <f t="shared" si="6"/>
        <v>64</v>
      </c>
      <c r="B115" s="118" t="s">
        <v>100</v>
      </c>
      <c r="C115" s="119">
        <v>7.36</v>
      </c>
      <c r="D115" s="72">
        <v>0.30000000000000004</v>
      </c>
      <c r="E115" s="119">
        <v>45.13</v>
      </c>
      <c r="F115" s="119">
        <v>10.42</v>
      </c>
      <c r="G115" s="72">
        <v>0.60000000000000009</v>
      </c>
      <c r="H115" s="90">
        <f t="shared" si="5"/>
        <v>0.67082039324993703</v>
      </c>
      <c r="I115" s="119">
        <f t="shared" si="7"/>
        <v>3.0599999999999996</v>
      </c>
      <c r="J115" s="106">
        <f t="shared" si="8"/>
        <v>9.6999999999999531E-2</v>
      </c>
    </row>
    <row r="116" spans="1:13" ht="15" thickBot="1" x14ac:dyDescent="0.45">
      <c r="A116" s="69">
        <f t="shared" si="6"/>
        <v>65</v>
      </c>
      <c r="B116" s="118" t="s">
        <v>101</v>
      </c>
      <c r="C116" s="119">
        <v>9.0399999999999991</v>
      </c>
      <c r="D116" s="72">
        <v>0.25</v>
      </c>
      <c r="E116" s="119">
        <v>46.2</v>
      </c>
      <c r="F116" s="119">
        <v>12.35</v>
      </c>
      <c r="G116" s="72">
        <v>0.95000000000000007</v>
      </c>
      <c r="H116" s="90">
        <f t="shared" ref="H116" si="9">(D116^2+G116^2)^0.5</f>
        <v>0.9823441352194251</v>
      </c>
      <c r="I116" s="119">
        <f t="shared" ref="I116" si="10">F116-C116</f>
        <v>3.3100000000000005</v>
      </c>
      <c r="J116" s="106">
        <f t="shared" ref="J116" si="11">ABS(I116-2.963)</f>
        <v>0.34700000000000042</v>
      </c>
    </row>
    <row r="118" spans="1:13" x14ac:dyDescent="0.4">
      <c r="M118"/>
    </row>
  </sheetData>
  <mergeCells count="28">
    <mergeCell ref="M50:P50"/>
    <mergeCell ref="L9:L10"/>
    <mergeCell ref="Q9:Q10"/>
    <mergeCell ref="L50:L51"/>
    <mergeCell ref="Q50:Q51"/>
    <mergeCell ref="L49:M49"/>
    <mergeCell ref="A2:B2"/>
    <mergeCell ref="A3:B3"/>
    <mergeCell ref="M9:P9"/>
    <mergeCell ref="L8:M8"/>
    <mergeCell ref="A42:J42"/>
    <mergeCell ref="A49:J49"/>
    <mergeCell ref="A50:A51"/>
    <mergeCell ref="B50:B51"/>
    <mergeCell ref="C50:D50"/>
    <mergeCell ref="E50:E51"/>
    <mergeCell ref="F50:G50"/>
    <mergeCell ref="I50:I51"/>
    <mergeCell ref="J50:J51"/>
    <mergeCell ref="A8:J8"/>
    <mergeCell ref="A9:A10"/>
    <mergeCell ref="B9:B10"/>
    <mergeCell ref="C9:D9"/>
    <mergeCell ref="E9:E10"/>
    <mergeCell ref="F9:G9"/>
    <mergeCell ref="H9:H10"/>
    <mergeCell ref="I9:I10"/>
    <mergeCell ref="J9:J10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8B42-224C-40BC-942D-E76BB8B3772F}">
  <dimension ref="A1:O47"/>
  <sheetViews>
    <sheetView topLeftCell="A52" zoomScale="80" zoomScaleNormal="80" workbookViewId="0">
      <selection activeCell="M52" sqref="M52"/>
    </sheetView>
  </sheetViews>
  <sheetFormatPr defaultRowHeight="14.6" x14ac:dyDescent="0.4"/>
  <cols>
    <col min="1" max="1" width="8.765625" style="1" customWidth="1"/>
    <col min="2" max="2" width="13.15234375" style="1" customWidth="1"/>
    <col min="3" max="3" width="12.53515625" style="1" customWidth="1"/>
    <col min="4" max="4" width="12.921875" customWidth="1"/>
    <col min="5" max="5" width="10.15234375" customWidth="1"/>
    <col min="6" max="6" width="13.3828125" style="1" customWidth="1"/>
    <col min="7" max="7" width="12.07421875" style="42" customWidth="1"/>
    <col min="8" max="8" width="9.69140625" style="42" customWidth="1"/>
    <col min="10" max="10" width="9.69140625" style="42" customWidth="1"/>
  </cols>
  <sheetData>
    <row r="1" spans="1:15" x14ac:dyDescent="0.4">
      <c r="A1"/>
      <c r="B1"/>
      <c r="C1"/>
    </row>
    <row r="2" spans="1:15" ht="15" thickBot="1" x14ac:dyDescent="0.45">
      <c r="J2"/>
    </row>
    <row r="3" spans="1:15" ht="15" thickBot="1" x14ac:dyDescent="0.45">
      <c r="A3" s="54" t="s">
        <v>159</v>
      </c>
      <c r="B3" s="55"/>
      <c r="C3" s="55"/>
      <c r="D3" s="55"/>
      <c r="E3" s="55"/>
      <c r="F3" s="55"/>
      <c r="G3" s="55"/>
      <c r="H3" s="56"/>
      <c r="J3" s="54" t="s">
        <v>157</v>
      </c>
      <c r="K3" s="55"/>
      <c r="L3" s="96">
        <v>0.1</v>
      </c>
      <c r="M3" s="35"/>
      <c r="N3" s="35"/>
      <c r="O3" s="35"/>
    </row>
    <row r="4" spans="1:15" ht="15" thickBot="1" x14ac:dyDescent="0.45">
      <c r="A4" s="102" t="s">
        <v>136</v>
      </c>
      <c r="B4" s="102" t="s">
        <v>1</v>
      </c>
      <c r="C4" s="48" t="s">
        <v>2</v>
      </c>
      <c r="D4" s="48" t="s">
        <v>3</v>
      </c>
      <c r="E4" s="101" t="s">
        <v>160</v>
      </c>
      <c r="F4" s="48" t="s">
        <v>2</v>
      </c>
      <c r="G4" s="48" t="s">
        <v>3</v>
      </c>
      <c r="H4" s="101" t="s">
        <v>155</v>
      </c>
      <c r="J4" s="101" t="s">
        <v>143</v>
      </c>
      <c r="K4" s="109" t="s">
        <v>135</v>
      </c>
      <c r="L4" s="110"/>
      <c r="M4" s="110"/>
      <c r="N4" s="111"/>
      <c r="O4" s="101" t="s">
        <v>156</v>
      </c>
    </row>
    <row r="5" spans="1:15" ht="15" thickBot="1" x14ac:dyDescent="0.45">
      <c r="A5" s="102"/>
      <c r="B5" s="102"/>
      <c r="C5" s="64" t="s">
        <v>7</v>
      </c>
      <c r="D5" s="64" t="s">
        <v>7</v>
      </c>
      <c r="E5" s="101"/>
      <c r="F5" s="64" t="s">
        <v>134</v>
      </c>
      <c r="G5" s="64" t="s">
        <v>134</v>
      </c>
      <c r="H5" s="101"/>
      <c r="J5" s="101"/>
      <c r="K5" s="112" t="s">
        <v>153</v>
      </c>
      <c r="L5" s="112" t="s">
        <v>154</v>
      </c>
      <c r="M5" s="112" t="s">
        <v>138</v>
      </c>
      <c r="N5" s="112" t="s">
        <v>137</v>
      </c>
      <c r="O5" s="101"/>
    </row>
    <row r="6" spans="1:15" ht="14.05" customHeight="1" thickBot="1" x14ac:dyDescent="0.45">
      <c r="A6" s="64">
        <f>A5+1</f>
        <v>1</v>
      </c>
      <c r="B6" s="64" t="s">
        <v>86</v>
      </c>
      <c r="C6" s="64">
        <v>7.57</v>
      </c>
      <c r="D6" s="64">
        <v>10.58</v>
      </c>
      <c r="E6" s="93">
        <f>D6-C6</f>
        <v>3.01</v>
      </c>
      <c r="F6" s="34">
        <v>0.05</v>
      </c>
      <c r="G6" s="34">
        <v>0.15</v>
      </c>
      <c r="H6" s="34">
        <f>C6+2.8</f>
        <v>10.370000000000001</v>
      </c>
      <c r="I6" s="125"/>
      <c r="J6" s="122">
        <f>(F6^2+G6^2)^0.5</f>
        <v>0.15811388300841897</v>
      </c>
      <c r="K6" s="123">
        <f>E6+J6</f>
        <v>3.1681138830084188</v>
      </c>
      <c r="L6" s="123">
        <f>E6-J6</f>
        <v>2.8518861169915808</v>
      </c>
      <c r="M6" s="123">
        <f>E6+J6+$L$3</f>
        <v>3.2681138830084189</v>
      </c>
      <c r="N6" s="123">
        <f>E6-J6-$L$3</f>
        <v>2.7518861169915807</v>
      </c>
      <c r="O6" s="124">
        <v>2.8</v>
      </c>
    </row>
    <row r="7" spans="1:15" ht="14.05" customHeight="1" thickBot="1" x14ac:dyDescent="0.45">
      <c r="A7" s="64">
        <f>A6+1</f>
        <v>2</v>
      </c>
      <c r="B7" s="64" t="s">
        <v>61</v>
      </c>
      <c r="C7" s="64">
        <v>7.7</v>
      </c>
      <c r="D7" s="64">
        <v>10.49</v>
      </c>
      <c r="E7" s="93">
        <f>D7-C7</f>
        <v>2.79</v>
      </c>
      <c r="F7" s="34">
        <v>0.05</v>
      </c>
      <c r="G7" s="34">
        <v>0.15</v>
      </c>
      <c r="H7" s="34">
        <f>C7+2.8</f>
        <v>10.5</v>
      </c>
      <c r="I7" s="125"/>
      <c r="J7" s="122">
        <f>(F7^2+G7^2)^0.5</f>
        <v>0.15811388300841897</v>
      </c>
      <c r="K7" s="123">
        <f>E7+J7</f>
        <v>2.948113883008419</v>
      </c>
      <c r="L7" s="123">
        <f>E7-J7</f>
        <v>2.631886116991581</v>
      </c>
      <c r="M7" s="123">
        <f>E7+J7+$L$3</f>
        <v>3.0481138830084191</v>
      </c>
      <c r="N7" s="123">
        <f>E7-J7-$L$3</f>
        <v>2.5318861169915809</v>
      </c>
      <c r="O7" s="124">
        <v>2.8</v>
      </c>
    </row>
    <row r="8" spans="1:15" ht="14.05" customHeight="1" thickBot="1" x14ac:dyDescent="0.45">
      <c r="A8" s="64">
        <f>A7+1</f>
        <v>3</v>
      </c>
      <c r="B8" s="64" t="s">
        <v>78</v>
      </c>
      <c r="C8" s="64">
        <v>7.75</v>
      </c>
      <c r="D8" s="64">
        <v>10.83</v>
      </c>
      <c r="E8" s="93">
        <f>D8-C8</f>
        <v>3.08</v>
      </c>
      <c r="F8" s="34">
        <v>0.05</v>
      </c>
      <c r="G8" s="34">
        <v>4.4999999999999998E-2</v>
      </c>
      <c r="H8" s="34">
        <f>C8+2.8</f>
        <v>10.55</v>
      </c>
      <c r="I8" s="125"/>
      <c r="J8" s="122">
        <f>(F8^2+G8^2)^0.5</f>
        <v>6.7268120235368559E-2</v>
      </c>
      <c r="K8" s="123">
        <f>E8+J8</f>
        <v>3.1472681202353687</v>
      </c>
      <c r="L8" s="123">
        <f>E8-J8</f>
        <v>3.0127318797646314</v>
      </c>
      <c r="M8" s="123">
        <f>E8+J8+$L$3</f>
        <v>3.2472681202353688</v>
      </c>
      <c r="N8" s="123">
        <f>E8-J8-$L$3</f>
        <v>2.9127318797646313</v>
      </c>
      <c r="O8" s="124">
        <v>2.8</v>
      </c>
    </row>
    <row r="9" spans="1:15" ht="14.05" customHeight="1" thickBot="1" x14ac:dyDescent="0.45">
      <c r="A9" s="64">
        <f>A8+1</f>
        <v>4</v>
      </c>
      <c r="B9" s="64" t="s">
        <v>99</v>
      </c>
      <c r="C9" s="64">
        <v>7.94</v>
      </c>
      <c r="D9" s="64">
        <v>11.2</v>
      </c>
      <c r="E9" s="93">
        <f>D9-C9</f>
        <v>3.2599999999999989</v>
      </c>
      <c r="F9" s="34">
        <v>0.15</v>
      </c>
      <c r="G9" s="34">
        <v>0.15</v>
      </c>
      <c r="H9" s="34">
        <f>C9+2.8</f>
        <v>10.74</v>
      </c>
      <c r="I9" s="125"/>
      <c r="J9" s="122">
        <f>(F9^2+G9^2)^0.5</f>
        <v>0.21213203435596426</v>
      </c>
      <c r="K9" s="123">
        <f>E9+J9</f>
        <v>3.4721320343559632</v>
      </c>
      <c r="L9" s="123">
        <f>E9-J9</f>
        <v>3.0478679656440346</v>
      </c>
      <c r="M9" s="123">
        <f>E9+J9+$L$3</f>
        <v>3.5721320343559633</v>
      </c>
      <c r="N9" s="123">
        <f>E9-J9-$L$3</f>
        <v>2.9478679656440345</v>
      </c>
      <c r="O9" s="124">
        <v>2.8</v>
      </c>
    </row>
    <row r="10" spans="1:15" ht="14.05" customHeight="1" thickBot="1" x14ac:dyDescent="0.45">
      <c r="A10" s="64">
        <f>A9+1</f>
        <v>5</v>
      </c>
      <c r="B10" s="64" t="s">
        <v>64</v>
      </c>
      <c r="C10" s="64">
        <v>8.0299999999999994</v>
      </c>
      <c r="D10" s="64">
        <v>10.96</v>
      </c>
      <c r="E10" s="93">
        <f>D10-C10</f>
        <v>2.9300000000000015</v>
      </c>
      <c r="F10" s="34">
        <v>0.05</v>
      </c>
      <c r="G10" s="34">
        <v>0.15</v>
      </c>
      <c r="H10" s="34">
        <f>C10+2.8</f>
        <v>10.829999999999998</v>
      </c>
      <c r="I10" s="125"/>
      <c r="J10" s="122">
        <f>(F10^2+G10^2)^0.5</f>
        <v>0.15811388300841897</v>
      </c>
      <c r="K10" s="123">
        <f>E10+J10</f>
        <v>3.0881138830084205</v>
      </c>
      <c r="L10" s="123">
        <f>E10-J10</f>
        <v>2.7718861169915825</v>
      </c>
      <c r="M10" s="123">
        <f>E10+J10+$L$3</f>
        <v>3.1881138830084206</v>
      </c>
      <c r="N10" s="123">
        <f>E10-J10-$L$3</f>
        <v>2.6718861169915824</v>
      </c>
      <c r="O10" s="124">
        <v>2.8</v>
      </c>
    </row>
    <row r="11" spans="1:15" ht="14.05" customHeight="1" thickBot="1" x14ac:dyDescent="0.45">
      <c r="A11" s="64">
        <f>A10+1</f>
        <v>6</v>
      </c>
      <c r="B11" s="64" t="s">
        <v>102</v>
      </c>
      <c r="C11" s="64">
        <v>8.0299999999999994</v>
      </c>
      <c r="D11" s="64">
        <v>11.19</v>
      </c>
      <c r="E11" s="93">
        <f>D11-C11</f>
        <v>3.16</v>
      </c>
      <c r="F11" s="34">
        <v>0.05</v>
      </c>
      <c r="G11" s="34">
        <v>0.1</v>
      </c>
      <c r="H11" s="34">
        <f>C11+2.8</f>
        <v>10.829999999999998</v>
      </c>
      <c r="I11" s="125"/>
      <c r="J11" s="122">
        <f>(F11^2+G11^2)^0.5</f>
        <v>0.1118033988749895</v>
      </c>
      <c r="K11" s="123">
        <f>E11+J11</f>
        <v>3.2718033988749897</v>
      </c>
      <c r="L11" s="123">
        <f>E11-J11</f>
        <v>3.0481966011250106</v>
      </c>
      <c r="M11" s="123">
        <f>E11+J11+$L$3</f>
        <v>3.3718033988749898</v>
      </c>
      <c r="N11" s="123">
        <f>E11-J11-$L$3</f>
        <v>2.9481966011250105</v>
      </c>
      <c r="O11" s="124">
        <v>2.8</v>
      </c>
    </row>
    <row r="12" spans="1:15" ht="14.05" customHeight="1" thickBot="1" x14ac:dyDescent="0.45">
      <c r="A12" s="64">
        <f>A11+1</f>
        <v>7</v>
      </c>
      <c r="B12" s="64" t="s">
        <v>113</v>
      </c>
      <c r="C12" s="64">
        <v>8.08</v>
      </c>
      <c r="D12" s="64">
        <v>11.16</v>
      </c>
      <c r="E12" s="93">
        <f>D12-C12</f>
        <v>3.08</v>
      </c>
      <c r="F12" s="34">
        <v>0.06</v>
      </c>
      <c r="G12" s="34">
        <v>0.1</v>
      </c>
      <c r="H12" s="34">
        <f>C12+2.8</f>
        <v>10.879999999999999</v>
      </c>
      <c r="I12" s="125"/>
      <c r="J12" s="122">
        <f>(F12^2+G12^2)^0.5</f>
        <v>0.11661903789690602</v>
      </c>
      <c r="K12" s="123">
        <f>E12+J12</f>
        <v>3.1966190378969062</v>
      </c>
      <c r="L12" s="123">
        <f>E12-J12</f>
        <v>2.963380962103094</v>
      </c>
      <c r="M12" s="123">
        <f>E12+J12+$L$3</f>
        <v>3.2966190378969062</v>
      </c>
      <c r="N12" s="123">
        <f>E12-J12-$L$3</f>
        <v>2.8633809621030939</v>
      </c>
      <c r="O12" s="124">
        <v>2.8</v>
      </c>
    </row>
    <row r="13" spans="1:15" ht="14.05" customHeight="1" thickBot="1" x14ac:dyDescent="0.45">
      <c r="A13" s="64">
        <f>A12+1</f>
        <v>8</v>
      </c>
      <c r="B13" s="64" t="s">
        <v>73</v>
      </c>
      <c r="C13" s="64">
        <v>8.09</v>
      </c>
      <c r="D13" s="64">
        <v>10.93</v>
      </c>
      <c r="E13" s="93">
        <f>D13-C13</f>
        <v>2.84</v>
      </c>
      <c r="F13" s="34">
        <v>0.05</v>
      </c>
      <c r="G13" s="34">
        <v>0.14500000000000002</v>
      </c>
      <c r="H13" s="34">
        <f>C13+2.8</f>
        <v>10.89</v>
      </c>
      <c r="I13" s="125"/>
      <c r="J13" s="122">
        <f>(F13^2+G13^2)^0.5</f>
        <v>0.1533786165017797</v>
      </c>
      <c r="K13" s="123">
        <f>E13+J13</f>
        <v>2.9933786165017797</v>
      </c>
      <c r="L13" s="123">
        <f>E13-J13</f>
        <v>2.68662138349822</v>
      </c>
      <c r="M13" s="123">
        <f>E13+J13+$L$3</f>
        <v>3.0933786165017798</v>
      </c>
      <c r="N13" s="123">
        <f>E13-J13-$L$3</f>
        <v>2.5866213834982199</v>
      </c>
      <c r="O13" s="124">
        <v>2.8</v>
      </c>
    </row>
    <row r="14" spans="1:15" ht="14.05" customHeight="1" thickBot="1" x14ac:dyDescent="0.45">
      <c r="A14" s="64">
        <f>A13+1</f>
        <v>9</v>
      </c>
      <c r="B14" s="64" t="s">
        <v>88</v>
      </c>
      <c r="C14" s="64">
        <v>8.19</v>
      </c>
      <c r="D14" s="64">
        <v>10.9</v>
      </c>
      <c r="E14" s="93">
        <f>D14-C14</f>
        <v>2.7100000000000009</v>
      </c>
      <c r="F14" s="34">
        <v>0.1</v>
      </c>
      <c r="G14" s="34">
        <v>0.1</v>
      </c>
      <c r="H14" s="34">
        <f>C14+2.8</f>
        <v>10.989999999999998</v>
      </c>
      <c r="I14" s="125"/>
      <c r="J14" s="122">
        <f>(F14^2+G14^2)^0.5</f>
        <v>0.14142135623730953</v>
      </c>
      <c r="K14" s="123">
        <f>E14+J14</f>
        <v>2.8514213562373105</v>
      </c>
      <c r="L14" s="123">
        <f>E14-J14</f>
        <v>2.5685786437626912</v>
      </c>
      <c r="M14" s="123">
        <f>E14+J14+$L$3</f>
        <v>2.9514213562373106</v>
      </c>
      <c r="N14" s="123">
        <f>E14-J14-$L$3</f>
        <v>2.4685786437626911</v>
      </c>
      <c r="O14" s="124">
        <v>2.8</v>
      </c>
    </row>
    <row r="15" spans="1:15" ht="14.05" customHeight="1" thickBot="1" x14ac:dyDescent="0.45">
      <c r="A15" s="64">
        <f>A14+1</f>
        <v>10</v>
      </c>
      <c r="B15" s="64" t="s">
        <v>70</v>
      </c>
      <c r="C15" s="64">
        <v>8.1999999999999993</v>
      </c>
      <c r="D15" s="64">
        <v>11.04</v>
      </c>
      <c r="E15" s="93">
        <f>D15-C15</f>
        <v>2.84</v>
      </c>
      <c r="F15" s="34">
        <v>0.1</v>
      </c>
      <c r="G15" s="34">
        <v>0.15</v>
      </c>
      <c r="H15" s="34">
        <f>C15+2.8</f>
        <v>11</v>
      </c>
      <c r="I15" s="125"/>
      <c r="J15" s="122">
        <f>(F15^2+G15^2)^0.5</f>
        <v>0.18027756377319948</v>
      </c>
      <c r="K15" s="123">
        <f>E15+J15</f>
        <v>3.0202775637731993</v>
      </c>
      <c r="L15" s="123">
        <f>E15-J15</f>
        <v>2.6597224362268004</v>
      </c>
      <c r="M15" s="123">
        <f>E15+J15+$L$3</f>
        <v>3.1202775637731994</v>
      </c>
      <c r="N15" s="123">
        <f>E15-J15-$L$3</f>
        <v>2.5597224362268003</v>
      </c>
      <c r="O15" s="124">
        <v>2.8</v>
      </c>
    </row>
    <row r="16" spans="1:15" ht="14.05" customHeight="1" thickBot="1" x14ac:dyDescent="0.45">
      <c r="A16" s="64">
        <f>A15+1</f>
        <v>11</v>
      </c>
      <c r="B16" s="64" t="s">
        <v>108</v>
      </c>
      <c r="C16" s="64">
        <v>8.2200000000000006</v>
      </c>
      <c r="D16" s="64">
        <v>11.28</v>
      </c>
      <c r="E16" s="93">
        <f>D16-C16</f>
        <v>3.0599999999999987</v>
      </c>
      <c r="F16" s="34">
        <v>0.05</v>
      </c>
      <c r="G16" s="34">
        <v>0.15</v>
      </c>
      <c r="H16" s="34">
        <f>C16+2.8</f>
        <v>11.02</v>
      </c>
      <c r="I16" s="125"/>
      <c r="J16" s="122">
        <f>(F16^2+G16^2)^0.5</f>
        <v>0.15811388300841897</v>
      </c>
      <c r="K16" s="123">
        <f>E16+J16</f>
        <v>3.2181138830084177</v>
      </c>
      <c r="L16" s="123">
        <f>E16-J16</f>
        <v>2.9018861169915797</v>
      </c>
      <c r="M16" s="123">
        <f>E16+J16+$L$3</f>
        <v>3.3181138830084178</v>
      </c>
      <c r="N16" s="123">
        <f>E16-J16-$L$3</f>
        <v>2.8018861169915796</v>
      </c>
      <c r="O16" s="124">
        <v>2.8</v>
      </c>
    </row>
    <row r="17" spans="1:15" ht="14.05" customHeight="1" thickBot="1" x14ac:dyDescent="0.45">
      <c r="A17" s="64">
        <f>A16+1</f>
        <v>12</v>
      </c>
      <c r="B17" s="64" t="s">
        <v>21</v>
      </c>
      <c r="C17" s="64">
        <v>8.26</v>
      </c>
      <c r="D17" s="64">
        <v>11.03</v>
      </c>
      <c r="E17" s="93">
        <f>D17-C17</f>
        <v>2.7699999999999996</v>
      </c>
      <c r="F17" s="34">
        <v>0.1</v>
      </c>
      <c r="G17" s="34">
        <v>0.15</v>
      </c>
      <c r="H17" s="34">
        <f>C17+2.8</f>
        <v>11.059999999999999</v>
      </c>
      <c r="I17" s="125"/>
      <c r="J17" s="122">
        <f>(F17^2+G17^2)^0.5</f>
        <v>0.18027756377319948</v>
      </c>
      <c r="K17" s="123">
        <f>E17+J17</f>
        <v>2.9502775637731991</v>
      </c>
      <c r="L17" s="123">
        <f>E17-J17</f>
        <v>2.5897224362268001</v>
      </c>
      <c r="M17" s="123">
        <f>E17+J17+$L$3</f>
        <v>3.0502775637731991</v>
      </c>
      <c r="N17" s="123">
        <f>E17-J17-$L$3</f>
        <v>2.4897224362268</v>
      </c>
      <c r="O17" s="124">
        <v>2.8</v>
      </c>
    </row>
    <row r="18" spans="1:15" ht="14.05" customHeight="1" thickBot="1" x14ac:dyDescent="0.45">
      <c r="A18" s="64">
        <f>A17+1</f>
        <v>13</v>
      </c>
      <c r="B18" s="64" t="s">
        <v>35</v>
      </c>
      <c r="C18" s="64">
        <v>8.27</v>
      </c>
      <c r="D18" s="64">
        <v>11.11</v>
      </c>
      <c r="E18" s="93">
        <f>D18-C18</f>
        <v>2.84</v>
      </c>
      <c r="F18" s="34">
        <v>0.1</v>
      </c>
      <c r="G18" s="34">
        <v>0.15</v>
      </c>
      <c r="H18" s="34">
        <f>C18+2.8</f>
        <v>11.07</v>
      </c>
      <c r="I18" s="125"/>
      <c r="J18" s="122">
        <f>(F18^2+G18^2)^0.5</f>
        <v>0.18027756377319948</v>
      </c>
      <c r="K18" s="123">
        <f>E18+J18</f>
        <v>3.0202775637731993</v>
      </c>
      <c r="L18" s="123">
        <f>E18-J18</f>
        <v>2.6597224362268004</v>
      </c>
      <c r="M18" s="123">
        <f>E18+J18+$L$3</f>
        <v>3.1202775637731994</v>
      </c>
      <c r="N18" s="123">
        <f>E18-J18-$L$3</f>
        <v>2.5597224362268003</v>
      </c>
      <c r="O18" s="124">
        <v>2.8</v>
      </c>
    </row>
    <row r="19" spans="1:15" ht="14.05" customHeight="1" thickBot="1" x14ac:dyDescent="0.45">
      <c r="A19" s="64">
        <f>A18+1</f>
        <v>14</v>
      </c>
      <c r="B19" s="64" t="s">
        <v>103</v>
      </c>
      <c r="C19" s="64">
        <v>8.42</v>
      </c>
      <c r="D19" s="64">
        <v>11.3</v>
      </c>
      <c r="E19" s="93">
        <f>D19-C19</f>
        <v>2.8800000000000008</v>
      </c>
      <c r="F19" s="34">
        <v>0.05</v>
      </c>
      <c r="G19" s="34">
        <v>4.4999999999999998E-2</v>
      </c>
      <c r="H19" s="34">
        <f>C19+2.8</f>
        <v>11.219999999999999</v>
      </c>
      <c r="I19" s="125"/>
      <c r="J19" s="122">
        <f>(F19^2+G19^2)^0.5</f>
        <v>6.7268120235368559E-2</v>
      </c>
      <c r="K19" s="123">
        <f>E19+J19</f>
        <v>2.9472681202353694</v>
      </c>
      <c r="L19" s="123">
        <f>E19-J19</f>
        <v>2.8127318797646321</v>
      </c>
      <c r="M19" s="123">
        <f>E19+J19+$L$3</f>
        <v>3.0472681202353695</v>
      </c>
      <c r="N19" s="123">
        <f>E19-J19-$L$3</f>
        <v>2.712731879764632</v>
      </c>
      <c r="O19" s="124">
        <v>2.8</v>
      </c>
    </row>
    <row r="20" spans="1:15" ht="14.05" customHeight="1" thickBot="1" x14ac:dyDescent="0.45">
      <c r="A20" s="64">
        <f>A19+1</f>
        <v>15</v>
      </c>
      <c r="B20" s="64" t="s">
        <v>15</v>
      </c>
      <c r="C20" s="64">
        <v>8.4499999999999993</v>
      </c>
      <c r="D20" s="64">
        <v>11.21</v>
      </c>
      <c r="E20" s="93">
        <f>D20-C20</f>
        <v>2.7600000000000016</v>
      </c>
      <c r="F20" s="34">
        <v>0.05</v>
      </c>
      <c r="G20" s="34">
        <v>0.15</v>
      </c>
      <c r="H20" s="34">
        <f>C20+2.8</f>
        <v>11.25</v>
      </c>
      <c r="I20" s="125"/>
      <c r="J20" s="122">
        <f>(F20^2+G20^2)^0.5</f>
        <v>0.15811388300841897</v>
      </c>
      <c r="K20" s="123">
        <f>E20+J20</f>
        <v>2.9181138830084206</v>
      </c>
      <c r="L20" s="123">
        <f>E20-J20</f>
        <v>2.6018861169915826</v>
      </c>
      <c r="M20" s="123">
        <f>E20+J20+$L$3</f>
        <v>3.0181138830084207</v>
      </c>
      <c r="N20" s="123">
        <f>E20-J20-$L$3</f>
        <v>2.5018861169915825</v>
      </c>
      <c r="O20" s="124">
        <v>2.8</v>
      </c>
    </row>
    <row r="21" spans="1:15" ht="14.05" customHeight="1" thickBot="1" x14ac:dyDescent="0.45">
      <c r="A21" s="64">
        <f>A20+1</f>
        <v>16</v>
      </c>
      <c r="B21" s="64" t="s">
        <v>84</v>
      </c>
      <c r="C21" s="64">
        <v>8.4700000000000006</v>
      </c>
      <c r="D21" s="64">
        <v>11.02</v>
      </c>
      <c r="E21" s="93">
        <f>D21-C21</f>
        <v>2.5499999999999989</v>
      </c>
      <c r="F21" s="34">
        <v>0.1</v>
      </c>
      <c r="G21" s="34">
        <v>0.05</v>
      </c>
      <c r="H21" s="34">
        <f>C21+2.8</f>
        <v>11.27</v>
      </c>
      <c r="I21" s="125"/>
      <c r="J21" s="122">
        <f>(F21^2+G21^2)^0.5</f>
        <v>0.1118033988749895</v>
      </c>
      <c r="K21" s="123">
        <f>E21+J21</f>
        <v>2.6618033988749885</v>
      </c>
      <c r="L21" s="123">
        <f>E21-J21</f>
        <v>2.4381966011250094</v>
      </c>
      <c r="M21" s="123">
        <f>E21+J21+$L$3</f>
        <v>2.7618033988749886</v>
      </c>
      <c r="N21" s="123">
        <f>E21-J21-$L$3</f>
        <v>2.3381966011250093</v>
      </c>
      <c r="O21" s="124">
        <v>2.8</v>
      </c>
    </row>
    <row r="22" spans="1:15" ht="14.05" customHeight="1" thickBot="1" x14ac:dyDescent="0.45">
      <c r="A22" s="64">
        <f>A21+1</f>
        <v>17</v>
      </c>
      <c r="B22" s="64" t="s">
        <v>65</v>
      </c>
      <c r="C22" s="64">
        <v>8.4700000000000006</v>
      </c>
      <c r="D22" s="64">
        <v>11.47</v>
      </c>
      <c r="E22" s="93">
        <f>D22-C22</f>
        <v>3</v>
      </c>
      <c r="F22" s="34">
        <v>0.1</v>
      </c>
      <c r="G22" s="34">
        <v>0.05</v>
      </c>
      <c r="H22" s="34">
        <f>C22+2.8</f>
        <v>11.27</v>
      </c>
      <c r="I22" s="125"/>
      <c r="J22" s="122">
        <f>(F22^2+G22^2)^0.5</f>
        <v>0.1118033988749895</v>
      </c>
      <c r="K22" s="123">
        <f>E22+J22</f>
        <v>3.1118033988749896</v>
      </c>
      <c r="L22" s="123">
        <f>E22-J22</f>
        <v>2.8881966011250104</v>
      </c>
      <c r="M22" s="123">
        <f>E22+J22+$L$3</f>
        <v>3.2118033988749897</v>
      </c>
      <c r="N22" s="123">
        <f>E22-J22-$L$3</f>
        <v>2.7881966011250103</v>
      </c>
      <c r="O22" s="124">
        <v>2.8</v>
      </c>
    </row>
    <row r="23" spans="1:15" ht="14.05" customHeight="1" thickBot="1" x14ac:dyDescent="0.45">
      <c r="A23" s="64">
        <f>A22+1</f>
        <v>18</v>
      </c>
      <c r="B23" s="64" t="s">
        <v>105</v>
      </c>
      <c r="C23" s="64">
        <v>8.49</v>
      </c>
      <c r="D23" s="64">
        <v>11.77</v>
      </c>
      <c r="E23" s="93">
        <f>D23-C23</f>
        <v>3.2799999999999994</v>
      </c>
      <c r="F23" s="34">
        <v>0.05</v>
      </c>
      <c r="G23" s="34">
        <v>0.15</v>
      </c>
      <c r="H23" s="34">
        <f>C23+2.8</f>
        <v>11.29</v>
      </c>
      <c r="I23" s="125"/>
      <c r="J23" s="122">
        <f>(F23^2+G23^2)^0.5</f>
        <v>0.15811388300841897</v>
      </c>
      <c r="K23" s="123">
        <f>E23+J23</f>
        <v>3.4381138830084184</v>
      </c>
      <c r="L23" s="123">
        <f>E23-J23</f>
        <v>3.1218861169915804</v>
      </c>
      <c r="M23" s="123">
        <f>E23+J23+$L$3</f>
        <v>3.5381138830084184</v>
      </c>
      <c r="N23" s="123">
        <f>E23-J23-$L$3</f>
        <v>3.0218861169915803</v>
      </c>
      <c r="O23" s="124">
        <v>2.8</v>
      </c>
    </row>
    <row r="24" spans="1:15" ht="14.05" customHeight="1" thickBot="1" x14ac:dyDescent="0.45">
      <c r="A24" s="64">
        <f>A23+1</f>
        <v>19</v>
      </c>
      <c r="B24" s="64" t="s">
        <v>58</v>
      </c>
      <c r="C24" s="64">
        <v>8.5500000000000007</v>
      </c>
      <c r="D24" s="64">
        <v>11.43</v>
      </c>
      <c r="E24" s="93">
        <f>D24-C24</f>
        <v>2.879999999999999</v>
      </c>
      <c r="F24" s="34">
        <v>0.05</v>
      </c>
      <c r="G24" s="34">
        <v>4.5000000000000005E-2</v>
      </c>
      <c r="H24" s="34">
        <f>C24+2.8</f>
        <v>11.350000000000001</v>
      </c>
      <c r="I24" s="125"/>
      <c r="J24" s="122">
        <f>(F24^2+G24^2)^0.5</f>
        <v>6.7268120235368559E-2</v>
      </c>
      <c r="K24" s="123">
        <f>E24+J24</f>
        <v>2.9472681202353677</v>
      </c>
      <c r="L24" s="123">
        <f>E24-J24</f>
        <v>2.8127318797646303</v>
      </c>
      <c r="M24" s="123">
        <f>E24+J24+$L$3</f>
        <v>3.0472681202353677</v>
      </c>
      <c r="N24" s="123">
        <f>E24-J24-$L$3</f>
        <v>2.7127318797646303</v>
      </c>
      <c r="O24" s="124">
        <v>2.8</v>
      </c>
    </row>
    <row r="25" spans="1:15" ht="14.05" customHeight="1" thickBot="1" x14ac:dyDescent="0.45">
      <c r="A25" s="64">
        <f>A24+1</f>
        <v>20</v>
      </c>
      <c r="B25" s="64" t="s">
        <v>62</v>
      </c>
      <c r="C25" s="64">
        <v>8.58</v>
      </c>
      <c r="D25" s="64">
        <v>11.33</v>
      </c>
      <c r="E25" s="93">
        <f>D25-C25</f>
        <v>2.75</v>
      </c>
      <c r="F25" s="34">
        <v>0.1</v>
      </c>
      <c r="G25" s="34">
        <v>0.1</v>
      </c>
      <c r="H25" s="34">
        <f>C25+2.8</f>
        <v>11.379999999999999</v>
      </c>
      <c r="I25" s="125"/>
      <c r="J25" s="122">
        <f>(F25^2+G25^2)^0.5</f>
        <v>0.14142135623730953</v>
      </c>
      <c r="K25" s="123">
        <f>E25+J25</f>
        <v>2.8914213562373097</v>
      </c>
      <c r="L25" s="123">
        <f>E25-J25</f>
        <v>2.6085786437626903</v>
      </c>
      <c r="M25" s="123">
        <f>E25+J25+$L$3</f>
        <v>2.9914213562373098</v>
      </c>
      <c r="N25" s="123">
        <f>E25-J25-$L$3</f>
        <v>2.5085786437626902</v>
      </c>
      <c r="O25" s="124">
        <v>2.8</v>
      </c>
    </row>
    <row r="26" spans="1:15" ht="14.05" customHeight="1" thickBot="1" x14ac:dyDescent="0.45">
      <c r="A26" s="64">
        <f>A25+1</f>
        <v>21</v>
      </c>
      <c r="B26" s="64" t="s">
        <v>60</v>
      </c>
      <c r="C26" s="64">
        <v>8.6</v>
      </c>
      <c r="D26" s="64">
        <v>11.49</v>
      </c>
      <c r="E26" s="93">
        <f>D26-C26</f>
        <v>2.8900000000000006</v>
      </c>
      <c r="F26" s="34">
        <v>0.05</v>
      </c>
      <c r="G26" s="34">
        <v>0.05</v>
      </c>
      <c r="H26" s="34">
        <f>C26+2.8</f>
        <v>11.399999999999999</v>
      </c>
      <c r="I26" s="125"/>
      <c r="J26" s="122">
        <f>(F26^2+G26^2)^0.5</f>
        <v>7.0710678118654766E-2</v>
      </c>
      <c r="K26" s="123">
        <f>E26+J26</f>
        <v>2.9607106781186552</v>
      </c>
      <c r="L26" s="123">
        <f>E26-J26</f>
        <v>2.819289321881346</v>
      </c>
      <c r="M26" s="123">
        <f>E26+J26+$L$3</f>
        <v>3.0607106781186553</v>
      </c>
      <c r="N26" s="123">
        <f>E26-J26-$L$3</f>
        <v>2.7192893218813459</v>
      </c>
      <c r="O26" s="124">
        <v>2.8</v>
      </c>
    </row>
    <row r="27" spans="1:15" ht="14.05" customHeight="1" thickBot="1" x14ac:dyDescent="0.45">
      <c r="A27" s="64">
        <f>A26+1</f>
        <v>22</v>
      </c>
      <c r="B27" s="64" t="s">
        <v>14</v>
      </c>
      <c r="C27" s="64">
        <v>8.6199999999999992</v>
      </c>
      <c r="D27" s="64">
        <v>11.48</v>
      </c>
      <c r="E27" s="93">
        <f>D27-C27</f>
        <v>2.8600000000000012</v>
      </c>
      <c r="F27" s="34">
        <v>0.05</v>
      </c>
      <c r="G27" s="34">
        <v>0.1</v>
      </c>
      <c r="H27" s="34">
        <f>C27+2.8</f>
        <v>11.419999999999998</v>
      </c>
      <c r="I27" s="125"/>
      <c r="J27" s="122">
        <f>(F27^2+G27^2)^0.5</f>
        <v>0.1118033988749895</v>
      </c>
      <c r="K27" s="123">
        <f>E27+J27</f>
        <v>2.9718033988749908</v>
      </c>
      <c r="L27" s="123">
        <f>E27-J27</f>
        <v>2.7481966011250116</v>
      </c>
      <c r="M27" s="123">
        <f>E27+J27+$L$3</f>
        <v>3.0718033988749909</v>
      </c>
      <c r="N27" s="123">
        <f>E27-J27-$L$3</f>
        <v>2.6481966011250115</v>
      </c>
      <c r="O27" s="124">
        <v>2.8</v>
      </c>
    </row>
    <row r="28" spans="1:15" ht="14.05" customHeight="1" thickBot="1" x14ac:dyDescent="0.45">
      <c r="A28" s="64">
        <f>A27+1</f>
        <v>23</v>
      </c>
      <c r="B28" s="64" t="s">
        <v>53</v>
      </c>
      <c r="C28" s="64">
        <v>8.66</v>
      </c>
      <c r="D28" s="64">
        <v>11</v>
      </c>
      <c r="E28" s="93">
        <f>D28-C28</f>
        <v>2.34</v>
      </c>
      <c r="F28" s="34">
        <v>0.1</v>
      </c>
      <c r="G28" s="34">
        <v>0.15</v>
      </c>
      <c r="H28" s="34">
        <f>C28+2.8</f>
        <v>11.46</v>
      </c>
      <c r="I28" s="125"/>
      <c r="J28" s="122">
        <f>(F28^2+G28^2)^0.5</f>
        <v>0.18027756377319948</v>
      </c>
      <c r="K28" s="123">
        <f>E28+J28</f>
        <v>2.5202775637731993</v>
      </c>
      <c r="L28" s="123">
        <f>E28-J28</f>
        <v>2.1597224362268004</v>
      </c>
      <c r="M28" s="123">
        <f>E28+J28+$L$3</f>
        <v>2.6202775637731994</v>
      </c>
      <c r="N28" s="123">
        <f>E28-J28-$L$3</f>
        <v>2.0597224362268003</v>
      </c>
      <c r="O28" s="124">
        <v>2.8</v>
      </c>
    </row>
    <row r="29" spans="1:15" ht="14.05" customHeight="1" thickBot="1" x14ac:dyDescent="0.45">
      <c r="A29" s="64">
        <f>A28+1</f>
        <v>24</v>
      </c>
      <c r="B29" s="64" t="s">
        <v>45</v>
      </c>
      <c r="C29" s="64">
        <v>8.7200000000000006</v>
      </c>
      <c r="D29" s="64">
        <v>11.22</v>
      </c>
      <c r="E29" s="93">
        <f>D29-C29</f>
        <v>2.5</v>
      </c>
      <c r="F29" s="34">
        <v>0.05</v>
      </c>
      <c r="G29" s="34">
        <v>0.1</v>
      </c>
      <c r="H29" s="34">
        <f>C29+2.8</f>
        <v>11.52</v>
      </c>
      <c r="I29" s="125"/>
      <c r="J29" s="122">
        <f>(F29^2+G29^2)^0.5</f>
        <v>0.1118033988749895</v>
      </c>
      <c r="K29" s="123">
        <f>E29+J29</f>
        <v>2.6118033988749896</v>
      </c>
      <c r="L29" s="123">
        <f>E29-J29</f>
        <v>2.3881966011250104</v>
      </c>
      <c r="M29" s="123">
        <f>E29+J29+$L$3</f>
        <v>2.7118033988749897</v>
      </c>
      <c r="N29" s="123">
        <f>E29-J29-$L$3</f>
        <v>2.2881966011250103</v>
      </c>
      <c r="O29" s="124">
        <v>2.8</v>
      </c>
    </row>
    <row r="30" spans="1:15" ht="14.05" customHeight="1" thickBot="1" x14ac:dyDescent="0.45">
      <c r="A30" s="64">
        <f>A29+1</f>
        <v>25</v>
      </c>
      <c r="B30" s="64" t="s">
        <v>66</v>
      </c>
      <c r="C30" s="64">
        <v>8.7200000000000006</v>
      </c>
      <c r="D30" s="64">
        <v>11.78</v>
      </c>
      <c r="E30" s="93">
        <f>D30-C30</f>
        <v>3.0599999999999987</v>
      </c>
      <c r="F30" s="34">
        <v>0.15</v>
      </c>
      <c r="G30" s="34">
        <v>0.05</v>
      </c>
      <c r="H30" s="34">
        <f>C30+2.8</f>
        <v>11.52</v>
      </c>
      <c r="I30" s="125"/>
      <c r="J30" s="122">
        <f>(F30^2+G30^2)^0.5</f>
        <v>0.15811388300841897</v>
      </c>
      <c r="K30" s="123">
        <f>E30+J30</f>
        <v>3.2181138830084177</v>
      </c>
      <c r="L30" s="123">
        <f>E30-J30</f>
        <v>2.9018861169915797</v>
      </c>
      <c r="M30" s="123">
        <f>E30+J30+$L$3</f>
        <v>3.3181138830084178</v>
      </c>
      <c r="N30" s="123">
        <f>E30-J30-$L$3</f>
        <v>2.8018861169915796</v>
      </c>
      <c r="O30" s="124">
        <v>2.8</v>
      </c>
    </row>
    <row r="31" spans="1:15" ht="14.05" customHeight="1" thickBot="1" x14ac:dyDescent="0.45">
      <c r="A31" s="64">
        <f>A30+1</f>
        <v>26</v>
      </c>
      <c r="B31" s="64" t="s">
        <v>75</v>
      </c>
      <c r="C31" s="64">
        <v>8.73</v>
      </c>
      <c r="D31" s="64">
        <v>11.17</v>
      </c>
      <c r="E31" s="93">
        <f>D31-C31</f>
        <v>2.4399999999999995</v>
      </c>
      <c r="F31" s="34">
        <v>0.1</v>
      </c>
      <c r="G31" s="34">
        <v>0.15</v>
      </c>
      <c r="H31" s="34">
        <f>C31+2.8</f>
        <v>11.530000000000001</v>
      </c>
      <c r="I31" s="125"/>
      <c r="J31" s="122">
        <f>(F31^2+G31^2)^0.5</f>
        <v>0.18027756377319948</v>
      </c>
      <c r="K31" s="123">
        <f>E31+J31</f>
        <v>2.620277563773199</v>
      </c>
      <c r="L31" s="123">
        <f>E31-J31</f>
        <v>2.2597224362268</v>
      </c>
      <c r="M31" s="123">
        <f>E31+J31+$L$3</f>
        <v>2.7202775637731991</v>
      </c>
      <c r="N31" s="123">
        <f>E31-J31-$L$3</f>
        <v>2.1597224362267999</v>
      </c>
      <c r="O31" s="124">
        <v>2.8</v>
      </c>
    </row>
    <row r="32" spans="1:15" ht="14.05" customHeight="1" thickBot="1" x14ac:dyDescent="0.45">
      <c r="A32" s="64">
        <f>A31+1</f>
        <v>27</v>
      </c>
      <c r="B32" s="64" t="s">
        <v>55</v>
      </c>
      <c r="C32" s="64">
        <v>8.73</v>
      </c>
      <c r="D32" s="64">
        <v>11.31</v>
      </c>
      <c r="E32" s="93">
        <f>D32-C32</f>
        <v>2.58</v>
      </c>
      <c r="F32" s="34">
        <v>0.1</v>
      </c>
      <c r="G32" s="34">
        <v>0.15</v>
      </c>
      <c r="H32" s="34">
        <f>C32+2.8</f>
        <v>11.530000000000001</v>
      </c>
      <c r="I32" s="125"/>
      <c r="J32" s="122">
        <f>(F32^2+G32^2)^0.5</f>
        <v>0.18027756377319948</v>
      </c>
      <c r="K32" s="123">
        <f>E32+J32</f>
        <v>2.7602775637731995</v>
      </c>
      <c r="L32" s="123">
        <f>E32-J32</f>
        <v>2.3997224362268006</v>
      </c>
      <c r="M32" s="123">
        <f>E32+J32+$L$3</f>
        <v>2.8602775637731996</v>
      </c>
      <c r="N32" s="123">
        <f>E32-J32-$L$3</f>
        <v>2.2997224362268005</v>
      </c>
      <c r="O32" s="124">
        <v>2.8</v>
      </c>
    </row>
    <row r="33" spans="1:15" ht="14.05" customHeight="1" thickBot="1" x14ac:dyDescent="0.45">
      <c r="A33" s="64">
        <f>A32+1</f>
        <v>28</v>
      </c>
      <c r="B33" s="64" t="s">
        <v>18</v>
      </c>
      <c r="C33" s="64">
        <v>8.77</v>
      </c>
      <c r="D33" s="64">
        <v>11.61</v>
      </c>
      <c r="E33" s="93">
        <f>D33-C33</f>
        <v>2.84</v>
      </c>
      <c r="F33" s="34">
        <v>0.15</v>
      </c>
      <c r="G33" s="34">
        <v>4.4999999999999998E-2</v>
      </c>
      <c r="H33" s="34">
        <f>C33+2.8</f>
        <v>11.57</v>
      </c>
      <c r="I33" s="125"/>
      <c r="J33" s="122">
        <f>(F33^2+G33^2)^0.5</f>
        <v>0.15660459763365825</v>
      </c>
      <c r="K33" s="123">
        <f>E33+J33</f>
        <v>2.9966045976336582</v>
      </c>
      <c r="L33" s="123">
        <f>E33-J33</f>
        <v>2.6833954023663416</v>
      </c>
      <c r="M33" s="123">
        <f>E33+J33+$L$3</f>
        <v>3.0966045976336583</v>
      </c>
      <c r="N33" s="123">
        <f>E33-J33-$L$3</f>
        <v>2.5833954023663415</v>
      </c>
      <c r="O33" s="124">
        <v>2.8</v>
      </c>
    </row>
    <row r="34" spans="1:15" ht="14.05" customHeight="1" thickBot="1" x14ac:dyDescent="0.45">
      <c r="A34" s="64">
        <f>A33+1</f>
        <v>29</v>
      </c>
      <c r="B34" s="64" t="s">
        <v>112</v>
      </c>
      <c r="C34" s="64">
        <v>8.7799999999999994</v>
      </c>
      <c r="D34" s="64">
        <v>11.35</v>
      </c>
      <c r="E34" s="93">
        <f>D34-C34</f>
        <v>2.5700000000000003</v>
      </c>
      <c r="F34" s="34">
        <v>0.1</v>
      </c>
      <c r="G34" s="34">
        <v>0.15</v>
      </c>
      <c r="H34" s="34">
        <f>C34+2.8</f>
        <v>11.579999999999998</v>
      </c>
      <c r="I34" s="125"/>
      <c r="J34" s="122">
        <f>(F34^2+G34^2)^0.5</f>
        <v>0.18027756377319948</v>
      </c>
      <c r="K34" s="123">
        <f>E34+J34</f>
        <v>2.7502775637731998</v>
      </c>
      <c r="L34" s="123">
        <f>E34-J34</f>
        <v>2.3897224362268008</v>
      </c>
      <c r="M34" s="123">
        <f>E34+J34+$L$3</f>
        <v>2.8502775637731999</v>
      </c>
      <c r="N34" s="123">
        <f>E34-J34-$L$3</f>
        <v>2.2897224362268007</v>
      </c>
      <c r="O34" s="124">
        <v>2.8</v>
      </c>
    </row>
    <row r="35" spans="1:15" ht="14.05" customHeight="1" thickBot="1" x14ac:dyDescent="0.45">
      <c r="A35" s="64">
        <f>A34+1</f>
        <v>30</v>
      </c>
      <c r="B35" s="64" t="s">
        <v>71</v>
      </c>
      <c r="C35" s="64">
        <v>8.7899999999999991</v>
      </c>
      <c r="D35" s="64">
        <v>11.77</v>
      </c>
      <c r="E35" s="93">
        <f>D35-C35</f>
        <v>2.9800000000000004</v>
      </c>
      <c r="F35" s="34">
        <v>0.05</v>
      </c>
      <c r="G35" s="34">
        <v>0.15</v>
      </c>
      <c r="H35" s="34">
        <f>C35+2.8</f>
        <v>11.59</v>
      </c>
      <c r="I35" s="125"/>
      <c r="J35" s="122">
        <f>(F35^2+G35^2)^0.5</f>
        <v>0.15811388300841897</v>
      </c>
      <c r="K35" s="123">
        <f>E35+J35</f>
        <v>3.1381138830084194</v>
      </c>
      <c r="L35" s="123">
        <f>E35-J35</f>
        <v>2.8218861169915814</v>
      </c>
      <c r="M35" s="123">
        <f>E35+J35+$L$3</f>
        <v>3.2381138830084195</v>
      </c>
      <c r="N35" s="123">
        <f>E35-J35-$L$3</f>
        <v>2.7218861169915813</v>
      </c>
      <c r="O35" s="124">
        <v>2.8</v>
      </c>
    </row>
    <row r="36" spans="1:15" ht="14.05" customHeight="1" thickBot="1" x14ac:dyDescent="0.45">
      <c r="A36" s="64">
        <f>A35+1</f>
        <v>31</v>
      </c>
      <c r="B36" s="64" t="s">
        <v>31</v>
      </c>
      <c r="C36" s="64">
        <v>8.8000000000000007</v>
      </c>
      <c r="D36" s="64">
        <v>11.61</v>
      </c>
      <c r="E36" s="93">
        <f>D36-C36</f>
        <v>2.8099999999999987</v>
      </c>
      <c r="F36" s="34">
        <v>0.05</v>
      </c>
      <c r="G36" s="34">
        <v>0.15</v>
      </c>
      <c r="H36" s="34">
        <f>C36+2.8</f>
        <v>11.600000000000001</v>
      </c>
      <c r="I36" s="125"/>
      <c r="J36" s="122">
        <f>(F36^2+G36^2)^0.5</f>
        <v>0.15811388300841897</v>
      </c>
      <c r="K36" s="123">
        <f>E36+J36</f>
        <v>2.9681138830084177</v>
      </c>
      <c r="L36" s="123">
        <f>E36-J36</f>
        <v>2.6518861169915797</v>
      </c>
      <c r="M36" s="123">
        <f>E36+J36+$L$3</f>
        <v>3.0681138830084178</v>
      </c>
      <c r="N36" s="123">
        <f>E36-J36-$L$3</f>
        <v>2.5518861169915796</v>
      </c>
      <c r="O36" s="124">
        <v>2.8</v>
      </c>
    </row>
    <row r="37" spans="1:15" ht="14.05" customHeight="1" thickBot="1" x14ac:dyDescent="0.45">
      <c r="A37" s="64">
        <f>A36+1</f>
        <v>32</v>
      </c>
      <c r="B37" s="64" t="s">
        <v>17</v>
      </c>
      <c r="C37" s="64">
        <v>8.85</v>
      </c>
      <c r="D37" s="64">
        <v>11.59</v>
      </c>
      <c r="E37" s="93">
        <f>D37-C37</f>
        <v>2.74</v>
      </c>
      <c r="F37" s="34">
        <v>0.15</v>
      </c>
      <c r="G37" s="34">
        <v>9.5000000000000001E-2</v>
      </c>
      <c r="H37" s="34">
        <f>C37+2.8</f>
        <v>11.649999999999999</v>
      </c>
      <c r="I37" s="125"/>
      <c r="J37" s="122">
        <f>(F37^2+G37^2)^0.5</f>
        <v>0.17755280904564702</v>
      </c>
      <c r="K37" s="123">
        <f>E37+J37</f>
        <v>2.9175528090456471</v>
      </c>
      <c r="L37" s="123">
        <f>E37-J37</f>
        <v>2.5624471909543534</v>
      </c>
      <c r="M37" s="123">
        <f>E37+J37+$L$3</f>
        <v>3.0175528090456472</v>
      </c>
      <c r="N37" s="123">
        <f>E37-J37-$L$3</f>
        <v>2.4624471909543533</v>
      </c>
      <c r="O37" s="124">
        <v>2.8</v>
      </c>
    </row>
    <row r="38" spans="1:15" ht="14.05" customHeight="1" thickBot="1" x14ac:dyDescent="0.45">
      <c r="A38" s="64">
        <f>A37+1</f>
        <v>33</v>
      </c>
      <c r="B38" s="64" t="s">
        <v>114</v>
      </c>
      <c r="C38" s="64">
        <v>8.9</v>
      </c>
      <c r="D38" s="64">
        <v>11.67</v>
      </c>
      <c r="E38" s="93">
        <f>D38-C38</f>
        <v>2.7699999999999996</v>
      </c>
      <c r="F38" s="34">
        <v>0.05</v>
      </c>
      <c r="G38" s="34">
        <v>0.05</v>
      </c>
      <c r="H38" s="34">
        <f>C38+2.8</f>
        <v>11.7</v>
      </c>
      <c r="I38" s="125"/>
      <c r="J38" s="50">
        <f>(F38^2+G38^2)^0.5</f>
        <v>7.0710678118654766E-2</v>
      </c>
      <c r="K38" s="53">
        <f>E38+J38</f>
        <v>2.8407106781186542</v>
      </c>
      <c r="L38" s="53">
        <f>E38-J38</f>
        <v>2.699289321881345</v>
      </c>
      <c r="M38" s="53">
        <f>E38+J38+$L$3</f>
        <v>2.9407106781186543</v>
      </c>
      <c r="N38" s="53">
        <f>E38-J38-$L$3</f>
        <v>2.5992893218813449</v>
      </c>
      <c r="O38" s="52">
        <v>2.8</v>
      </c>
    </row>
    <row r="39" spans="1:15" ht="14.05" customHeight="1" thickBot="1" x14ac:dyDescent="0.45">
      <c r="A39" s="64">
        <f>A38+1</f>
        <v>34</v>
      </c>
      <c r="B39" s="64" t="s">
        <v>82</v>
      </c>
      <c r="C39" s="64">
        <v>8.93</v>
      </c>
      <c r="D39" s="64">
        <v>12.13</v>
      </c>
      <c r="E39" s="93">
        <f>D39-C39</f>
        <v>3.2000000000000011</v>
      </c>
      <c r="F39" s="34">
        <v>0.05</v>
      </c>
      <c r="G39" s="34">
        <v>0.1</v>
      </c>
      <c r="H39" s="34">
        <f>C39+2.8</f>
        <v>11.73</v>
      </c>
      <c r="I39" s="125"/>
      <c r="J39" s="50">
        <f>(F39^2+G39^2)^0.5</f>
        <v>0.1118033988749895</v>
      </c>
      <c r="K39" s="53">
        <f>E39+J39</f>
        <v>3.3118033988749906</v>
      </c>
      <c r="L39" s="53">
        <f>E39-J39</f>
        <v>3.0881966011250115</v>
      </c>
      <c r="M39" s="53">
        <f>E39+J39+$L$3</f>
        <v>3.4118033988749907</v>
      </c>
      <c r="N39" s="53">
        <f>E39-J39-$L$3</f>
        <v>2.9881966011250114</v>
      </c>
      <c r="O39" s="52">
        <v>2.8</v>
      </c>
    </row>
    <row r="40" spans="1:15" ht="14.05" customHeight="1" thickBot="1" x14ac:dyDescent="0.45">
      <c r="A40" s="64">
        <f>A39+1</f>
        <v>35</v>
      </c>
      <c r="B40" s="64" t="s">
        <v>93</v>
      </c>
      <c r="C40" s="64">
        <v>8.98</v>
      </c>
      <c r="D40" s="64">
        <v>11.49</v>
      </c>
      <c r="E40" s="93">
        <f>D40-C40</f>
        <v>2.5099999999999998</v>
      </c>
      <c r="F40" s="34">
        <v>0.1</v>
      </c>
      <c r="G40" s="34">
        <v>0.15</v>
      </c>
      <c r="H40" s="34">
        <f>C40+2.8</f>
        <v>11.780000000000001</v>
      </c>
      <c r="I40" s="125"/>
      <c r="J40" s="50">
        <f>(F40^2+G40^2)^0.5</f>
        <v>0.18027756377319948</v>
      </c>
      <c r="K40" s="53">
        <f>E40+J40</f>
        <v>2.6902775637731993</v>
      </c>
      <c r="L40" s="53">
        <f>E40-J40</f>
        <v>2.3297224362268003</v>
      </c>
      <c r="M40" s="53">
        <f>E40+J40+$L$3</f>
        <v>2.7902775637731994</v>
      </c>
      <c r="N40" s="53">
        <f>E40-J40-$L$3</f>
        <v>2.2297224362268002</v>
      </c>
      <c r="O40" s="52">
        <v>2.8</v>
      </c>
    </row>
    <row r="41" spans="1:15" ht="14.05" customHeight="1" thickBot="1" x14ac:dyDescent="0.45">
      <c r="A41" s="64">
        <f>A40+1</f>
        <v>36</v>
      </c>
      <c r="B41" s="64" t="s">
        <v>46</v>
      </c>
      <c r="C41" s="64">
        <v>9.06</v>
      </c>
      <c r="D41" s="64">
        <v>11.34</v>
      </c>
      <c r="E41" s="93">
        <f>D41-C41</f>
        <v>2.2799999999999994</v>
      </c>
      <c r="F41" s="34">
        <v>0.1</v>
      </c>
      <c r="G41" s="34">
        <v>0.15</v>
      </c>
      <c r="H41" s="34">
        <f>C41+2.8</f>
        <v>11.86</v>
      </c>
      <c r="I41" s="125"/>
      <c r="J41" s="50">
        <f>(F41^2+G41^2)^0.5</f>
        <v>0.18027756377319948</v>
      </c>
      <c r="K41" s="53">
        <f>E41+J41</f>
        <v>2.4602775637731988</v>
      </c>
      <c r="L41" s="53">
        <f>E41-J41</f>
        <v>2.0997224362267999</v>
      </c>
      <c r="M41" s="53">
        <f>E41+J41+$L$3</f>
        <v>2.5602775637731989</v>
      </c>
      <c r="N41" s="53">
        <f>E41-J41-$L$3</f>
        <v>1.9997224362267998</v>
      </c>
      <c r="O41" s="52">
        <v>2.8</v>
      </c>
    </row>
    <row r="42" spans="1:15" ht="14.05" customHeight="1" thickBot="1" x14ac:dyDescent="0.45">
      <c r="A42" s="64">
        <f>A41+1</f>
        <v>37</v>
      </c>
      <c r="B42" s="64" t="s">
        <v>50</v>
      </c>
      <c r="C42" s="64">
        <v>9.1</v>
      </c>
      <c r="D42" s="64">
        <v>11.8</v>
      </c>
      <c r="E42" s="93">
        <f>D42-C42</f>
        <v>2.7000000000000011</v>
      </c>
      <c r="F42" s="34">
        <v>0.05</v>
      </c>
      <c r="G42" s="34">
        <v>0.1</v>
      </c>
      <c r="H42" s="34">
        <f>C42+2.8</f>
        <v>11.899999999999999</v>
      </c>
      <c r="I42" s="125"/>
      <c r="J42" s="50">
        <f>(F42^2+G42^2)^0.5</f>
        <v>0.1118033988749895</v>
      </c>
      <c r="K42" s="53">
        <f>E42+J42</f>
        <v>2.8118033988749906</v>
      </c>
      <c r="L42" s="53">
        <f>E42-J42</f>
        <v>2.5881966011250115</v>
      </c>
      <c r="M42" s="53">
        <f>E42+J42+$L$3</f>
        <v>2.9118033988749907</v>
      </c>
      <c r="N42" s="53">
        <f>E42-J42-$L$3</f>
        <v>2.4881966011250114</v>
      </c>
      <c r="O42" s="52">
        <v>2.8</v>
      </c>
    </row>
    <row r="43" spans="1:15" ht="14.05" customHeight="1" thickBot="1" x14ac:dyDescent="0.45">
      <c r="A43" s="64">
        <f>A42+1</f>
        <v>38</v>
      </c>
      <c r="B43" s="64" t="s">
        <v>40</v>
      </c>
      <c r="C43" s="64">
        <v>9.24</v>
      </c>
      <c r="D43" s="64">
        <v>11.8</v>
      </c>
      <c r="E43" s="93">
        <f>D43-C43</f>
        <v>2.5600000000000005</v>
      </c>
      <c r="F43" s="34">
        <v>0.15</v>
      </c>
      <c r="G43" s="34">
        <v>0.05</v>
      </c>
      <c r="H43" s="34">
        <f>C43+2.8</f>
        <v>12.04</v>
      </c>
      <c r="I43" s="125"/>
      <c r="J43" s="50">
        <f>(F43^2+G43^2)^0.5</f>
        <v>0.15811388300841897</v>
      </c>
      <c r="K43" s="53">
        <f>E43+J43</f>
        <v>2.7181138830084195</v>
      </c>
      <c r="L43" s="53">
        <f>E43-J43</f>
        <v>2.4018861169915815</v>
      </c>
      <c r="M43" s="53">
        <f>E43+J43+$L$3</f>
        <v>2.8181138830084196</v>
      </c>
      <c r="N43" s="53">
        <f>E43-J43-$L$3</f>
        <v>2.3018861169915814</v>
      </c>
      <c r="O43" s="52">
        <v>2.8</v>
      </c>
    </row>
    <row r="44" spans="1:15" ht="14.05" customHeight="1" thickBot="1" x14ac:dyDescent="0.45">
      <c r="A44" s="64">
        <f>A43+1</f>
        <v>39</v>
      </c>
      <c r="B44" s="64" t="s">
        <v>11</v>
      </c>
      <c r="C44" s="64">
        <v>9.3800000000000008</v>
      </c>
      <c r="D44" s="64">
        <v>12.18</v>
      </c>
      <c r="E44" s="93">
        <f>D44-C44</f>
        <v>2.7999999999999989</v>
      </c>
      <c r="F44" s="34">
        <v>0.1</v>
      </c>
      <c r="G44" s="34">
        <v>0.05</v>
      </c>
      <c r="H44" s="34">
        <f>C44+2.8</f>
        <v>12.18</v>
      </c>
      <c r="I44" s="125"/>
      <c r="J44" s="50">
        <f>(F44^2+G44^2)^0.5</f>
        <v>0.1118033988749895</v>
      </c>
      <c r="K44" s="53">
        <f>E44+J44</f>
        <v>2.9118033988749885</v>
      </c>
      <c r="L44" s="53">
        <f>E44-J44</f>
        <v>2.6881966011250094</v>
      </c>
      <c r="M44" s="53">
        <f>E44+J44+$L$3</f>
        <v>3.0118033988749886</v>
      </c>
      <c r="N44" s="53">
        <f>E44-J44-$L$3</f>
        <v>2.5881966011250093</v>
      </c>
      <c r="O44" s="52">
        <v>2.8</v>
      </c>
    </row>
    <row r="45" spans="1:15" ht="14.05" customHeight="1" thickBot="1" x14ac:dyDescent="0.45">
      <c r="A45" s="64">
        <f>A44+1</f>
        <v>40</v>
      </c>
      <c r="B45" s="64" t="s">
        <v>47</v>
      </c>
      <c r="C45" s="64">
        <v>9.4</v>
      </c>
      <c r="D45" s="64">
        <v>11.52</v>
      </c>
      <c r="E45" s="93">
        <f>D45-C45</f>
        <v>2.1199999999999992</v>
      </c>
      <c r="F45" s="34">
        <v>0.05</v>
      </c>
      <c r="G45" s="34">
        <v>0.05</v>
      </c>
      <c r="H45" s="34">
        <f>C45+2.8</f>
        <v>12.2</v>
      </c>
      <c r="I45" s="125"/>
      <c r="J45" s="50">
        <f>(F45^2+G45^2)^0.5</f>
        <v>7.0710678118654766E-2</v>
      </c>
      <c r="K45" s="53">
        <f>E45+J45</f>
        <v>2.1907106781186538</v>
      </c>
      <c r="L45" s="53">
        <f>E45-J45</f>
        <v>2.0492893218813446</v>
      </c>
      <c r="M45" s="53">
        <f>E45+J45+$L$3</f>
        <v>2.2907106781186539</v>
      </c>
      <c r="N45" s="53">
        <f>E45-J45-$L$3</f>
        <v>1.9492893218813445</v>
      </c>
      <c r="O45" s="52">
        <v>2.8</v>
      </c>
    </row>
    <row r="46" spans="1:15" ht="14.05" customHeight="1" thickBot="1" x14ac:dyDescent="0.45">
      <c r="A46" s="64">
        <f>A45+1</f>
        <v>41</v>
      </c>
      <c r="B46" s="64" t="s">
        <v>44</v>
      </c>
      <c r="C46" s="64">
        <v>9.56</v>
      </c>
      <c r="D46" s="64">
        <v>12.28</v>
      </c>
      <c r="E46" s="93">
        <f>D46-C46</f>
        <v>2.7199999999999989</v>
      </c>
      <c r="F46" s="34">
        <v>0.05</v>
      </c>
      <c r="G46" s="34">
        <v>0.14499999999999999</v>
      </c>
      <c r="H46" s="34">
        <f>C46+2.8</f>
        <v>12.36</v>
      </c>
      <c r="I46" s="125"/>
      <c r="J46" s="50">
        <f>(F46^2+G46^2)^0.5</f>
        <v>0.15337861650177967</v>
      </c>
      <c r="K46" s="53">
        <f>E46+J46</f>
        <v>2.8733786165017787</v>
      </c>
      <c r="L46" s="53">
        <f>E46-J46</f>
        <v>2.566621383498219</v>
      </c>
      <c r="M46" s="53">
        <f>E46+J46+$L$3</f>
        <v>2.9733786165017788</v>
      </c>
      <c r="N46" s="53">
        <f>E46-J46-$L$3</f>
        <v>2.4666213834982189</v>
      </c>
      <c r="O46" s="52">
        <v>2.8</v>
      </c>
    </row>
    <row r="47" spans="1:15" ht="15" thickBot="1" x14ac:dyDescent="0.45">
      <c r="D47" s="95" t="s">
        <v>158</v>
      </c>
      <c r="E47" s="120">
        <f>MEDIAN(E6:E46)</f>
        <v>2.8099999999999987</v>
      </c>
    </row>
  </sheetData>
  <sortState xmlns:xlrd2="http://schemas.microsoft.com/office/spreadsheetml/2017/richdata2" ref="A6:P46">
    <sortCondition ref="C6:C46"/>
  </sortState>
  <mergeCells count="9">
    <mergeCell ref="O4:O5"/>
    <mergeCell ref="H4:H5"/>
    <mergeCell ref="A3:H3"/>
    <mergeCell ref="E4:E5"/>
    <mergeCell ref="A4:A5"/>
    <mergeCell ref="B4:B5"/>
    <mergeCell ref="J3:K3"/>
    <mergeCell ref="J4:J5"/>
    <mergeCell ref="K4:N4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8DE6-2511-4676-BE09-BF19D9F9FBA0}">
  <dimension ref="A1:Z108"/>
  <sheetViews>
    <sheetView topLeftCell="F101" zoomScale="110" zoomScaleNormal="110" workbookViewId="0">
      <selection activeCell="L108" sqref="L108"/>
    </sheetView>
  </sheetViews>
  <sheetFormatPr defaultRowHeight="14.6" x14ac:dyDescent="0.4"/>
  <cols>
    <col min="1" max="1" width="9.23046875" style="1"/>
    <col min="2" max="2" width="10.15234375" style="1" customWidth="1"/>
    <col min="3" max="3" width="8.4609375" style="1" customWidth="1"/>
    <col min="4" max="4" width="6.4609375" customWidth="1"/>
    <col min="5" max="5" width="7.23046875" style="1" customWidth="1"/>
    <col min="7" max="7" width="6.765625" customWidth="1"/>
    <col min="8" max="8" width="11.4609375" style="42" customWidth="1"/>
    <col min="9" max="9" width="13.61328125" style="1" customWidth="1"/>
    <col min="10" max="10" width="10.07421875" style="1" customWidth="1"/>
    <col min="11" max="12" width="11.4609375" style="42" customWidth="1"/>
    <col min="20" max="20" width="10.3828125" style="42" customWidth="1"/>
    <col min="21" max="22" width="9.23046875" style="49"/>
  </cols>
  <sheetData>
    <row r="1" spans="1:12" ht="14.15" customHeight="1" thickBot="1" x14ac:dyDescent="0.45"/>
    <row r="2" spans="1:12" ht="21.45" customHeight="1" thickBot="1" x14ac:dyDescent="0.45">
      <c r="A2" s="54" t="s">
        <v>140</v>
      </c>
      <c r="B2" s="55"/>
      <c r="C2" s="55"/>
      <c r="D2" s="55"/>
      <c r="E2" s="55"/>
      <c r="F2" s="55"/>
      <c r="G2" s="55"/>
      <c r="H2" s="55"/>
      <c r="I2" s="55"/>
      <c r="J2" s="56"/>
    </row>
    <row r="3" spans="1:12" ht="15" customHeight="1" thickBot="1" x14ac:dyDescent="0.45">
      <c r="A3" s="57" t="s">
        <v>141</v>
      </c>
      <c r="B3" s="58" t="s">
        <v>1</v>
      </c>
      <c r="C3" s="59" t="s">
        <v>2</v>
      </c>
      <c r="D3" s="60"/>
      <c r="E3" s="57" t="s">
        <v>142</v>
      </c>
      <c r="F3" s="59" t="s">
        <v>3</v>
      </c>
      <c r="G3" s="61"/>
      <c r="H3" s="62" t="s">
        <v>143</v>
      </c>
      <c r="I3" s="62" t="s">
        <v>144</v>
      </c>
      <c r="J3" s="62" t="s">
        <v>161</v>
      </c>
      <c r="K3" s="126" t="s">
        <v>162</v>
      </c>
      <c r="L3" s="127" t="s">
        <v>163</v>
      </c>
    </row>
    <row r="4" spans="1:12" ht="15" thickBot="1" x14ac:dyDescent="0.45">
      <c r="A4" s="63"/>
      <c r="B4" s="15"/>
      <c r="C4" s="47" t="s">
        <v>7</v>
      </c>
      <c r="D4" s="47" t="s">
        <v>8</v>
      </c>
      <c r="E4" s="17" t="s">
        <v>146</v>
      </c>
      <c r="F4" s="47" t="s">
        <v>7</v>
      </c>
      <c r="G4" s="47" t="s">
        <v>8</v>
      </c>
      <c r="H4" s="19"/>
      <c r="I4" s="19"/>
      <c r="J4" s="19"/>
      <c r="K4" s="45">
        <v>0.1</v>
      </c>
      <c r="L4" s="63"/>
    </row>
    <row r="5" spans="1:12" ht="14.05" customHeight="1" thickBot="1" x14ac:dyDescent="0.45">
      <c r="A5" s="64">
        <v>1</v>
      </c>
      <c r="B5" s="70" t="s">
        <v>77</v>
      </c>
      <c r="C5" s="71">
        <v>5.85</v>
      </c>
      <c r="D5" s="72">
        <v>0</v>
      </c>
      <c r="E5" s="71">
        <v>45.58</v>
      </c>
      <c r="F5" s="71">
        <v>8.01</v>
      </c>
      <c r="G5" s="72">
        <v>0</v>
      </c>
      <c r="H5" s="73">
        <f>(D5^2+G5^2)^0.5</f>
        <v>0</v>
      </c>
      <c r="I5" s="71">
        <f>F5-C5</f>
        <v>2.16</v>
      </c>
      <c r="J5" s="71">
        <f>ABS(I5-2.511)</f>
        <v>0.35099999999999998</v>
      </c>
      <c r="K5" s="97">
        <f>H5+$K$4</f>
        <v>0.1</v>
      </c>
      <c r="L5" s="132">
        <f>H5-J5</f>
        <v>-0.35099999999999998</v>
      </c>
    </row>
    <row r="6" spans="1:12" ht="14.05" customHeight="1" thickBot="1" x14ac:dyDescent="0.45">
      <c r="A6" s="64">
        <f>A5+1</f>
        <v>2</v>
      </c>
      <c r="B6" s="65" t="s">
        <v>47</v>
      </c>
      <c r="C6" s="66">
        <v>9.4</v>
      </c>
      <c r="D6" s="31">
        <v>0.05</v>
      </c>
      <c r="E6" s="66">
        <v>45.55</v>
      </c>
      <c r="F6" s="66">
        <v>11.52</v>
      </c>
      <c r="G6" s="31">
        <v>0.05</v>
      </c>
      <c r="H6" s="67">
        <f>(D6^2+G6^2)^0.5</f>
        <v>7.0710678118654766E-2</v>
      </c>
      <c r="I6" s="66">
        <f>F6-C6</f>
        <v>2.1199999999999992</v>
      </c>
      <c r="J6" s="68">
        <f>ABS(I6-2.511)</f>
        <v>0.3910000000000009</v>
      </c>
      <c r="K6" s="97">
        <f>H6+$K$4</f>
        <v>0.17071067811865476</v>
      </c>
      <c r="L6" s="129">
        <f>H6-J6</f>
        <v>-0.32028932188134612</v>
      </c>
    </row>
    <row r="7" spans="1:12" ht="14.05" customHeight="1" thickBot="1" x14ac:dyDescent="0.45">
      <c r="A7" s="64">
        <f t="shared" ref="A7:A34" si="0">A6+1</f>
        <v>3</v>
      </c>
      <c r="B7" s="65" t="s">
        <v>84</v>
      </c>
      <c r="C7" s="66">
        <v>8.4700000000000006</v>
      </c>
      <c r="D7" s="67">
        <v>0.1</v>
      </c>
      <c r="E7" s="66">
        <v>45.29</v>
      </c>
      <c r="F7" s="66">
        <v>11.02</v>
      </c>
      <c r="G7" s="67">
        <v>0.1</v>
      </c>
      <c r="H7" s="67">
        <f>(D7^2+G7^2)^0.5</f>
        <v>0.14142135623730953</v>
      </c>
      <c r="I7" s="66">
        <f>F7-C7</f>
        <v>2.5499999999999989</v>
      </c>
      <c r="J7" s="51">
        <f>ABS(I7-2.511)</f>
        <v>3.8999999999998813E-2</v>
      </c>
      <c r="K7" s="97">
        <f>H7+$K$4</f>
        <v>0.24142135623730954</v>
      </c>
      <c r="L7" s="97">
        <f>H7-J7</f>
        <v>0.10242135623731072</v>
      </c>
    </row>
    <row r="8" spans="1:12" ht="14.05" customHeight="1" thickBot="1" x14ac:dyDescent="0.45">
      <c r="A8" s="64">
        <f t="shared" si="0"/>
        <v>4</v>
      </c>
      <c r="B8" s="65" t="s">
        <v>40</v>
      </c>
      <c r="C8" s="66">
        <v>9.24</v>
      </c>
      <c r="D8" s="67">
        <v>0.15000000000000002</v>
      </c>
      <c r="E8" s="66">
        <v>45.96</v>
      </c>
      <c r="F8" s="66">
        <v>11.8</v>
      </c>
      <c r="G8" s="67">
        <v>0.05</v>
      </c>
      <c r="H8" s="67">
        <f>(D8^2+G8^2)^0.5</f>
        <v>0.158113883008419</v>
      </c>
      <c r="I8" s="66">
        <f>F8-C8</f>
        <v>2.5600000000000005</v>
      </c>
      <c r="J8" s="51">
        <f>ABS(I8-2.511)</f>
        <v>4.9000000000000377E-2</v>
      </c>
      <c r="K8" s="97">
        <f>H8+$K$4</f>
        <v>0.25811388300841898</v>
      </c>
      <c r="L8" s="97">
        <f>H8-J8</f>
        <v>0.10911388300841862</v>
      </c>
    </row>
    <row r="9" spans="1:12" ht="14.05" customHeight="1" thickBot="1" x14ac:dyDescent="0.45">
      <c r="A9" s="64">
        <f t="shared" si="0"/>
        <v>5</v>
      </c>
      <c r="B9" s="65" t="s">
        <v>45</v>
      </c>
      <c r="C9" s="66">
        <v>8.7200000000000006</v>
      </c>
      <c r="D9" s="67">
        <v>0.05</v>
      </c>
      <c r="E9" s="66">
        <v>45.68</v>
      </c>
      <c r="F9" s="66">
        <v>11.22</v>
      </c>
      <c r="G9" s="67">
        <v>0.15000000000000002</v>
      </c>
      <c r="H9" s="67">
        <f>(D9^2+G9^2)^0.5</f>
        <v>0.158113883008419</v>
      </c>
      <c r="I9" s="66">
        <f>F9-C9</f>
        <v>2.5</v>
      </c>
      <c r="J9" s="51">
        <f>ABS(I9-2.511)</f>
        <v>1.1000000000000121E-2</v>
      </c>
      <c r="K9" s="97">
        <f>H9+$K$4</f>
        <v>0.25811388300841898</v>
      </c>
      <c r="L9" s="97">
        <f>H9-J9</f>
        <v>0.14711388300841888</v>
      </c>
    </row>
    <row r="10" spans="1:12" ht="14.05" customHeight="1" thickBot="1" x14ac:dyDescent="0.45">
      <c r="A10" s="64">
        <f t="shared" si="0"/>
        <v>6</v>
      </c>
      <c r="B10" s="65" t="s">
        <v>75</v>
      </c>
      <c r="C10" s="66">
        <v>8.73</v>
      </c>
      <c r="D10" s="67">
        <v>0.1</v>
      </c>
      <c r="E10" s="66">
        <v>44.65</v>
      </c>
      <c r="F10" s="66">
        <v>11.17</v>
      </c>
      <c r="G10" s="67">
        <v>0.15000000000000002</v>
      </c>
      <c r="H10" s="67">
        <f>(D10^2+G10^2)^0.5</f>
        <v>0.18027756377319948</v>
      </c>
      <c r="I10" s="66">
        <f>F10-C10</f>
        <v>2.4399999999999995</v>
      </c>
      <c r="J10" s="51">
        <f>ABS(I10-2.511)</f>
        <v>7.1000000000000618E-2</v>
      </c>
      <c r="K10" s="97">
        <f>H10+$K$4</f>
        <v>0.28027756377319946</v>
      </c>
      <c r="L10" s="97">
        <f>H10-J10</f>
        <v>0.10927756377319886</v>
      </c>
    </row>
    <row r="11" spans="1:12" ht="14.05" customHeight="1" thickBot="1" x14ac:dyDescent="0.45">
      <c r="A11" s="64">
        <f t="shared" si="0"/>
        <v>7</v>
      </c>
      <c r="B11" s="65" t="s">
        <v>112</v>
      </c>
      <c r="C11" s="66">
        <v>8.7799999999999994</v>
      </c>
      <c r="D11" s="67">
        <v>0.1</v>
      </c>
      <c r="E11" s="66">
        <v>45.99</v>
      </c>
      <c r="F11" s="66">
        <v>11.35</v>
      </c>
      <c r="G11" s="67">
        <v>0.15000000000000002</v>
      </c>
      <c r="H11" s="67">
        <f>(D11^2+G11^2)^0.5</f>
        <v>0.18027756377319948</v>
      </c>
      <c r="I11" s="66">
        <f>F11-C11</f>
        <v>2.5700000000000003</v>
      </c>
      <c r="J11" s="51">
        <f>ABS(I11-2.511)</f>
        <v>5.9000000000000163E-2</v>
      </c>
      <c r="K11" s="97">
        <f>H11+$K$4</f>
        <v>0.28027756377319946</v>
      </c>
      <c r="L11" s="97">
        <f>H11-J11</f>
        <v>0.12127756377319932</v>
      </c>
    </row>
    <row r="12" spans="1:12" ht="14.05" customHeight="1" thickBot="1" x14ac:dyDescent="0.45">
      <c r="A12" s="64">
        <f t="shared" si="0"/>
        <v>8</v>
      </c>
      <c r="B12" s="70" t="s">
        <v>104</v>
      </c>
      <c r="C12" s="71">
        <v>9.65</v>
      </c>
      <c r="D12" s="73">
        <v>0.05</v>
      </c>
      <c r="E12" s="71">
        <v>46.99</v>
      </c>
      <c r="F12" s="71">
        <v>11.38</v>
      </c>
      <c r="G12" s="72">
        <v>0.2</v>
      </c>
      <c r="H12" s="73">
        <f>(D12^2+G12^2)^0.5</f>
        <v>0.20615528128088306</v>
      </c>
      <c r="I12" s="71">
        <f>F12-C12</f>
        <v>1.7300000000000004</v>
      </c>
      <c r="J12" s="71">
        <f>ABS(I12-2.511)</f>
        <v>0.78099999999999969</v>
      </c>
      <c r="K12" s="97">
        <f>H12+$K$4</f>
        <v>0.3061552812808831</v>
      </c>
      <c r="L12" s="128">
        <f>H12-J12</f>
        <v>-0.57484471871911658</v>
      </c>
    </row>
    <row r="13" spans="1:12" ht="14.05" customHeight="1" thickBot="1" x14ac:dyDescent="0.45">
      <c r="A13" s="64">
        <f t="shared" si="0"/>
        <v>9</v>
      </c>
      <c r="B13" s="65" t="s">
        <v>46</v>
      </c>
      <c r="C13" s="66">
        <v>9.06</v>
      </c>
      <c r="D13" s="67">
        <v>0.15000000000000002</v>
      </c>
      <c r="E13" s="66">
        <v>45.87</v>
      </c>
      <c r="F13" s="66">
        <v>11.34</v>
      </c>
      <c r="G13" s="67">
        <v>0.15000000000000002</v>
      </c>
      <c r="H13" s="67">
        <f>(D13^2+G13^2)^0.5</f>
        <v>0.21213203435596428</v>
      </c>
      <c r="I13" s="66">
        <f>F13-C13</f>
        <v>2.2799999999999994</v>
      </c>
      <c r="J13" s="51">
        <f>ABS(I13-2.511)</f>
        <v>0.23100000000000076</v>
      </c>
      <c r="K13" s="97">
        <f>H13+$K$4</f>
        <v>0.31213203435596426</v>
      </c>
      <c r="L13" s="97">
        <f>H13-J13</f>
        <v>-1.8867965644036477E-2</v>
      </c>
    </row>
    <row r="14" spans="1:12" ht="14.05" customHeight="1" thickBot="1" x14ac:dyDescent="0.45">
      <c r="A14" s="64">
        <f t="shared" si="0"/>
        <v>10</v>
      </c>
      <c r="B14" s="65" t="s">
        <v>53</v>
      </c>
      <c r="C14" s="66">
        <v>8.66</v>
      </c>
      <c r="D14" s="67">
        <v>0.15000000000000002</v>
      </c>
      <c r="E14" s="66">
        <v>45.4</v>
      </c>
      <c r="F14" s="66">
        <v>11</v>
      </c>
      <c r="G14" s="67">
        <v>0.15000000000000002</v>
      </c>
      <c r="H14" s="67">
        <f>(D14^2+G14^2)^0.5</f>
        <v>0.21213203435596428</v>
      </c>
      <c r="I14" s="66">
        <f>F14-C14</f>
        <v>2.34</v>
      </c>
      <c r="J14" s="51">
        <f>ABS(I14-2.511)</f>
        <v>0.17100000000000026</v>
      </c>
      <c r="K14" s="97">
        <f>H14+$K$4</f>
        <v>0.31213203435596426</v>
      </c>
      <c r="L14" s="97">
        <f>H14-J14</f>
        <v>4.113203435596402E-2</v>
      </c>
    </row>
    <row r="15" spans="1:12" ht="14.05" customHeight="1" thickBot="1" x14ac:dyDescent="0.45">
      <c r="A15" s="64">
        <f t="shared" si="0"/>
        <v>11</v>
      </c>
      <c r="B15" s="65" t="s">
        <v>55</v>
      </c>
      <c r="C15" s="66">
        <v>8.73</v>
      </c>
      <c r="D15" s="67">
        <v>0.15000000000000002</v>
      </c>
      <c r="E15" s="66">
        <v>45.74</v>
      </c>
      <c r="F15" s="66">
        <v>11.31</v>
      </c>
      <c r="G15" s="67">
        <v>0.15000000000000002</v>
      </c>
      <c r="H15" s="67">
        <f>(D15^2+G15^2)^0.5</f>
        <v>0.21213203435596428</v>
      </c>
      <c r="I15" s="66">
        <f>F15-C15</f>
        <v>2.58</v>
      </c>
      <c r="J15" s="51">
        <f>ABS(I15-2.511)</f>
        <v>6.899999999999995E-2</v>
      </c>
      <c r="K15" s="97">
        <f>H15+$K$4</f>
        <v>0.31213203435596426</v>
      </c>
      <c r="L15" s="97">
        <f>H15-J15</f>
        <v>0.14313203435596433</v>
      </c>
    </row>
    <row r="16" spans="1:12" ht="14.05" customHeight="1" thickBot="1" x14ac:dyDescent="0.45">
      <c r="A16" s="64">
        <f t="shared" si="0"/>
        <v>12</v>
      </c>
      <c r="B16" s="65" t="s">
        <v>93</v>
      </c>
      <c r="C16" s="66">
        <v>8.98</v>
      </c>
      <c r="D16" s="67">
        <v>0.15000000000000002</v>
      </c>
      <c r="E16" s="66">
        <v>46.55</v>
      </c>
      <c r="F16" s="66">
        <v>11.49</v>
      </c>
      <c r="G16" s="67">
        <v>0.15000000000000002</v>
      </c>
      <c r="H16" s="67">
        <f>(D16^2+G16^2)^0.5</f>
        <v>0.21213203435596428</v>
      </c>
      <c r="I16" s="66">
        <f>F16-C16</f>
        <v>2.5099999999999998</v>
      </c>
      <c r="J16" s="51">
        <f>ABS(I16-2.511)</f>
        <v>1.000000000000334E-3</v>
      </c>
      <c r="K16" s="97">
        <f>H16+$K$4</f>
        <v>0.31213203435596426</v>
      </c>
      <c r="L16" s="97">
        <f>H16-J16</f>
        <v>0.21113203435596395</v>
      </c>
    </row>
    <row r="17" spans="1:12" ht="14.05" customHeight="1" thickBot="1" x14ac:dyDescent="0.45">
      <c r="A17" s="64">
        <f t="shared" si="0"/>
        <v>13</v>
      </c>
      <c r="B17" s="70" t="s">
        <v>107</v>
      </c>
      <c r="C17" s="71">
        <v>8.42</v>
      </c>
      <c r="D17" s="72">
        <v>0.2</v>
      </c>
      <c r="E17" s="71">
        <v>44.32</v>
      </c>
      <c r="F17" s="71">
        <v>9.9600000000000009</v>
      </c>
      <c r="G17" s="73">
        <v>0.15000000000000002</v>
      </c>
      <c r="H17" s="73">
        <f>(D17^2+G17^2)^0.5</f>
        <v>0.25</v>
      </c>
      <c r="I17" s="71">
        <f>F17-C17</f>
        <v>1.5400000000000009</v>
      </c>
      <c r="J17" s="71">
        <f>ABS(I17-2.511)</f>
        <v>0.9709999999999992</v>
      </c>
      <c r="K17" s="97">
        <f>H17+$K$4</f>
        <v>0.35</v>
      </c>
      <c r="L17" s="128">
        <f>H17-J17</f>
        <v>-0.7209999999999992</v>
      </c>
    </row>
    <row r="18" spans="1:12" ht="14.05" customHeight="1" thickBot="1" x14ac:dyDescent="0.45">
      <c r="A18" s="64">
        <f t="shared" si="0"/>
        <v>14</v>
      </c>
      <c r="B18" s="70" t="s">
        <v>59</v>
      </c>
      <c r="C18" s="71">
        <v>8.6199999999999992</v>
      </c>
      <c r="D18" s="73">
        <v>0.15000000000000002</v>
      </c>
      <c r="E18" s="71">
        <v>45.01</v>
      </c>
      <c r="F18" s="71">
        <v>11.19</v>
      </c>
      <c r="G18" s="72">
        <v>0.2</v>
      </c>
      <c r="H18" s="73">
        <f>(D18^2+G18^2)^0.5</f>
        <v>0.25</v>
      </c>
      <c r="I18" s="71">
        <f>F18-C18</f>
        <v>2.5700000000000003</v>
      </c>
      <c r="J18" s="71">
        <f>ABS(I18-2.511)</f>
        <v>5.9000000000000163E-2</v>
      </c>
      <c r="K18" s="97">
        <f>H18+$K$4</f>
        <v>0.35</v>
      </c>
      <c r="L18" s="97">
        <f>H18-J18</f>
        <v>0.19099999999999984</v>
      </c>
    </row>
    <row r="19" spans="1:12" ht="14.05" customHeight="1" thickBot="1" x14ac:dyDescent="0.45">
      <c r="A19" s="64">
        <f t="shared" si="0"/>
        <v>15</v>
      </c>
      <c r="B19" s="70" t="s">
        <v>57</v>
      </c>
      <c r="C19" s="71">
        <v>8.8699999999999992</v>
      </c>
      <c r="D19" s="73">
        <v>0.15000000000000002</v>
      </c>
      <c r="E19" s="71">
        <v>45.84</v>
      </c>
      <c r="F19" s="71">
        <v>10.99</v>
      </c>
      <c r="G19" s="72">
        <v>0.25</v>
      </c>
      <c r="H19" s="73">
        <f>(D19^2+G19^2)^0.5</f>
        <v>0.29154759474226505</v>
      </c>
      <c r="I19" s="71">
        <f>F19-C19</f>
        <v>2.120000000000001</v>
      </c>
      <c r="J19" s="71">
        <f>ABS(I19-2.511)</f>
        <v>0.39099999999999913</v>
      </c>
      <c r="K19" s="97">
        <f>H19+$K$4</f>
        <v>0.39154759474226508</v>
      </c>
      <c r="L19" s="130">
        <f>H19-J19</f>
        <v>-9.9452405257734078E-2</v>
      </c>
    </row>
    <row r="20" spans="1:12" ht="14.05" customHeight="1" thickBot="1" x14ac:dyDescent="0.45">
      <c r="A20" s="64">
        <f t="shared" si="0"/>
        <v>16</v>
      </c>
      <c r="B20" s="70" t="s">
        <v>39</v>
      </c>
      <c r="C20" s="71">
        <v>9.5</v>
      </c>
      <c r="D20" s="72">
        <v>0.25</v>
      </c>
      <c r="E20" s="71">
        <v>46.29</v>
      </c>
      <c r="F20" s="71">
        <v>11.71</v>
      </c>
      <c r="G20" s="72">
        <v>0.2</v>
      </c>
      <c r="H20" s="73">
        <f>(D20^2+G20^2)^0.5</f>
        <v>0.32015621187164245</v>
      </c>
      <c r="I20" s="71">
        <f>F20-C20</f>
        <v>2.2100000000000009</v>
      </c>
      <c r="J20" s="71">
        <f>ABS(I20-2.511)</f>
        <v>0.30099999999999927</v>
      </c>
      <c r="K20" s="97">
        <f>H20+$K$4</f>
        <v>0.42015621187164243</v>
      </c>
      <c r="L20" s="97">
        <f>H20-J20</f>
        <v>1.9156211871643181E-2</v>
      </c>
    </row>
    <row r="21" spans="1:12" ht="14.05" customHeight="1" thickBot="1" x14ac:dyDescent="0.45">
      <c r="A21" s="64">
        <f t="shared" si="0"/>
        <v>17</v>
      </c>
      <c r="B21" s="70" t="s">
        <v>81</v>
      </c>
      <c r="C21" s="71">
        <v>8.6</v>
      </c>
      <c r="D21" s="73">
        <v>0.15000000000000002</v>
      </c>
      <c r="E21" s="71">
        <v>45.75</v>
      </c>
      <c r="F21" s="71">
        <v>10.78</v>
      </c>
      <c r="G21" s="72">
        <v>0.30000000000000004</v>
      </c>
      <c r="H21" s="73">
        <f>(D21^2+G21^2)^0.5</f>
        <v>0.33541019662496852</v>
      </c>
      <c r="I21" s="71">
        <f>F21-C21</f>
        <v>2.1799999999999997</v>
      </c>
      <c r="J21" s="71">
        <f>ABS(I21-2.511)</f>
        <v>0.33100000000000041</v>
      </c>
      <c r="K21" s="97">
        <f>H21+$K$4</f>
        <v>0.43541019662496849</v>
      </c>
      <c r="L21" s="97">
        <f>H21-J21</f>
        <v>4.4101966249681102E-3</v>
      </c>
    </row>
    <row r="22" spans="1:12" ht="14.05" customHeight="1" thickBot="1" x14ac:dyDescent="0.45">
      <c r="A22" s="64">
        <f t="shared" si="0"/>
        <v>18</v>
      </c>
      <c r="B22" s="70" t="s">
        <v>34</v>
      </c>
      <c r="C22" s="71">
        <v>9.5299999999999994</v>
      </c>
      <c r="D22" s="72">
        <v>0.35000000000000003</v>
      </c>
      <c r="E22" s="71">
        <v>45.96</v>
      </c>
      <c r="F22" s="71">
        <v>11.9</v>
      </c>
      <c r="G22" s="73">
        <v>0.05</v>
      </c>
      <c r="H22" s="73">
        <f>(D22^2+G22^2)^0.5</f>
        <v>0.35355339059327379</v>
      </c>
      <c r="I22" s="71">
        <f>F22-C22</f>
        <v>2.370000000000001</v>
      </c>
      <c r="J22" s="71">
        <f>ABS(I22-2.511)</f>
        <v>0.14099999999999913</v>
      </c>
      <c r="K22" s="97">
        <f>H22+$K$4</f>
        <v>0.45355339059327382</v>
      </c>
      <c r="L22" s="97">
        <f>H22-J22</f>
        <v>0.21255339059327466</v>
      </c>
    </row>
    <row r="23" spans="1:12" ht="14.05" customHeight="1" thickBot="1" x14ac:dyDescent="0.45">
      <c r="A23" s="64">
        <f t="shared" si="0"/>
        <v>19</v>
      </c>
      <c r="B23" s="70" t="s">
        <v>29</v>
      </c>
      <c r="C23" s="71">
        <v>9.1999999999999993</v>
      </c>
      <c r="D23" s="72">
        <v>0.35000000000000003</v>
      </c>
      <c r="E23" s="71">
        <v>46.1</v>
      </c>
      <c r="F23" s="71">
        <v>10.95</v>
      </c>
      <c r="G23" s="73">
        <v>0.1</v>
      </c>
      <c r="H23" s="73">
        <f>(D23^2+G23^2)^0.5</f>
        <v>0.36400549446402597</v>
      </c>
      <c r="I23" s="71">
        <f>F23-C23</f>
        <v>1.75</v>
      </c>
      <c r="J23" s="71">
        <f>ABS(I23-2.511)</f>
        <v>0.76100000000000012</v>
      </c>
      <c r="K23" s="97">
        <f>H23+$K$4</f>
        <v>0.46400549446402595</v>
      </c>
      <c r="L23" s="128">
        <f>H23-J23</f>
        <v>-0.39699450553597415</v>
      </c>
    </row>
    <row r="24" spans="1:12" ht="14.05" customHeight="1" thickBot="1" x14ac:dyDescent="0.45">
      <c r="A24" s="64">
        <f t="shared" si="0"/>
        <v>20</v>
      </c>
      <c r="B24" s="70" t="s">
        <v>33</v>
      </c>
      <c r="C24" s="71">
        <v>8.75</v>
      </c>
      <c r="D24" s="73">
        <v>0.15000000000000002</v>
      </c>
      <c r="E24" s="71">
        <v>45.66</v>
      </c>
      <c r="F24" s="71">
        <v>11.13</v>
      </c>
      <c r="G24" s="72">
        <v>0.35000000000000003</v>
      </c>
      <c r="H24" s="73">
        <f>(D24^2+G24^2)^0.5</f>
        <v>0.38078865529319544</v>
      </c>
      <c r="I24" s="71">
        <f>F24-C24</f>
        <v>2.3800000000000008</v>
      </c>
      <c r="J24" s="71">
        <f>ABS(I24-2.511)</f>
        <v>0.13099999999999934</v>
      </c>
      <c r="K24" s="97">
        <f>H24+$K$4</f>
        <v>0.48078865529319548</v>
      </c>
      <c r="L24" s="97">
        <f>H24-J24</f>
        <v>0.2497886552931961</v>
      </c>
    </row>
    <row r="25" spans="1:12" ht="14.05" customHeight="1" thickBot="1" x14ac:dyDescent="0.45">
      <c r="A25" s="64">
        <f t="shared" si="0"/>
        <v>21</v>
      </c>
      <c r="B25" s="70" t="s">
        <v>20</v>
      </c>
      <c r="C25" s="71">
        <v>8.75</v>
      </c>
      <c r="D25" s="72">
        <v>0.30000000000000004</v>
      </c>
      <c r="E25" s="71">
        <v>45.81</v>
      </c>
      <c r="F25" s="71">
        <v>11.09</v>
      </c>
      <c r="G25" s="72">
        <v>0.25</v>
      </c>
      <c r="H25" s="73">
        <f>(D25^2+G25^2)^0.5</f>
        <v>0.39051248379533277</v>
      </c>
      <c r="I25" s="71">
        <f>F25-C25</f>
        <v>2.34</v>
      </c>
      <c r="J25" s="71">
        <f>ABS(I25-2.511)</f>
        <v>0.17100000000000026</v>
      </c>
      <c r="K25" s="97">
        <f>H25+$K$4</f>
        <v>0.49051248379533274</v>
      </c>
      <c r="L25" s="97">
        <f>H25-J25</f>
        <v>0.2195124837953325</v>
      </c>
    </row>
    <row r="26" spans="1:12" ht="14.05" customHeight="1" thickBot="1" x14ac:dyDescent="0.45">
      <c r="A26" s="64">
        <f t="shared" si="0"/>
        <v>22</v>
      </c>
      <c r="B26" s="70" t="s">
        <v>37</v>
      </c>
      <c r="C26" s="71">
        <v>8.66</v>
      </c>
      <c r="D26" s="72">
        <v>0.25</v>
      </c>
      <c r="E26" s="71">
        <v>45.32</v>
      </c>
      <c r="F26" s="71">
        <v>11.05</v>
      </c>
      <c r="G26" s="72">
        <v>0.30000000000000004</v>
      </c>
      <c r="H26" s="73">
        <f>(D26^2+G26^2)^0.5</f>
        <v>0.39051248379533277</v>
      </c>
      <c r="I26" s="71">
        <f>F26-C26</f>
        <v>2.3900000000000006</v>
      </c>
      <c r="J26" s="71">
        <f>ABS(I26-2.511)</f>
        <v>0.12099999999999955</v>
      </c>
      <c r="K26" s="97">
        <f>H26+$K$4</f>
        <v>0.49051248379533274</v>
      </c>
      <c r="L26" s="97">
        <f>H26-J26</f>
        <v>0.26951248379533321</v>
      </c>
    </row>
    <row r="27" spans="1:12" ht="14.05" customHeight="1" thickBot="1" x14ac:dyDescent="0.45">
      <c r="A27" s="64">
        <f t="shared" si="0"/>
        <v>23</v>
      </c>
      <c r="B27" s="70" t="s">
        <v>38</v>
      </c>
      <c r="C27" s="71">
        <v>9.1300000000000008</v>
      </c>
      <c r="D27" s="72">
        <v>0.35000000000000003</v>
      </c>
      <c r="E27" s="71">
        <v>45.23</v>
      </c>
      <c r="F27" s="71">
        <v>11.13</v>
      </c>
      <c r="G27" s="72">
        <v>0.25</v>
      </c>
      <c r="H27" s="73">
        <f>(D27^2+G27^2)^0.5</f>
        <v>0.43011626335213138</v>
      </c>
      <c r="I27" s="71">
        <f>F27-C27</f>
        <v>2</v>
      </c>
      <c r="J27" s="71">
        <f>ABS(I27-2.511)</f>
        <v>0.51100000000000012</v>
      </c>
      <c r="K27" s="97">
        <f>H27+$K$4</f>
        <v>0.53011626335213136</v>
      </c>
      <c r="L27" s="130">
        <f>H27-J27</f>
        <v>-8.0883736647868743E-2</v>
      </c>
    </row>
    <row r="28" spans="1:12" ht="14.05" customHeight="1" thickBot="1" x14ac:dyDescent="0.45">
      <c r="A28" s="64">
        <f t="shared" si="0"/>
        <v>24</v>
      </c>
      <c r="B28" s="70" t="s">
        <v>97</v>
      </c>
      <c r="C28" s="71">
        <v>8.84</v>
      </c>
      <c r="D28" s="72">
        <v>0.5</v>
      </c>
      <c r="E28" s="71">
        <v>45.87</v>
      </c>
      <c r="F28" s="71">
        <v>11.14</v>
      </c>
      <c r="G28" s="73">
        <v>0.15000000000000002</v>
      </c>
      <c r="H28" s="73">
        <f>(D28^2+G28^2)^0.5</f>
        <v>0.52201532544552753</v>
      </c>
      <c r="I28" s="71">
        <f>F28-C28</f>
        <v>2.3000000000000007</v>
      </c>
      <c r="J28" s="71">
        <f>ABS(I28-2.511)</f>
        <v>0.21099999999999941</v>
      </c>
      <c r="K28" s="97">
        <f>H28+$K$4</f>
        <v>0.62201532544552751</v>
      </c>
      <c r="L28" s="97">
        <f>H28-J28</f>
        <v>0.31101532544552812</v>
      </c>
    </row>
    <row r="29" spans="1:12" ht="14.05" customHeight="1" thickBot="1" x14ac:dyDescent="0.45">
      <c r="A29" s="64">
        <f t="shared" si="0"/>
        <v>25</v>
      </c>
      <c r="B29" s="70" t="s">
        <v>42</v>
      </c>
      <c r="C29" s="71">
        <v>8.57</v>
      </c>
      <c r="D29" s="72">
        <v>0.35000000000000003</v>
      </c>
      <c r="E29" s="71">
        <v>45.79</v>
      </c>
      <c r="F29" s="71">
        <v>11.07</v>
      </c>
      <c r="G29" s="72">
        <v>0.5</v>
      </c>
      <c r="H29" s="73">
        <f>(D29^2+G29^2)^0.5</f>
        <v>0.61032778078668515</v>
      </c>
      <c r="I29" s="71">
        <f>F29-C29</f>
        <v>2.5</v>
      </c>
      <c r="J29" s="71">
        <f>ABS(I29-2.511)</f>
        <v>1.1000000000000121E-2</v>
      </c>
      <c r="K29" s="97">
        <f>H29+$K$4</f>
        <v>0.71032778078668513</v>
      </c>
      <c r="L29" s="97">
        <f>H29-J29</f>
        <v>0.59932778078668503</v>
      </c>
    </row>
    <row r="30" spans="1:12" ht="14.05" customHeight="1" thickBot="1" x14ac:dyDescent="0.45">
      <c r="A30" s="64">
        <f t="shared" si="0"/>
        <v>26</v>
      </c>
      <c r="B30" s="70" t="s">
        <v>74</v>
      </c>
      <c r="C30" s="71">
        <v>8.56</v>
      </c>
      <c r="D30" s="72">
        <v>0.2</v>
      </c>
      <c r="E30" s="71">
        <v>44.97</v>
      </c>
      <c r="F30" s="71">
        <v>11.13</v>
      </c>
      <c r="G30" s="72">
        <v>0.60000000000000009</v>
      </c>
      <c r="H30" s="73">
        <f>(D30^2+G30^2)^0.5</f>
        <v>0.63245553203367599</v>
      </c>
      <c r="I30" s="71">
        <f>F30-C30</f>
        <v>2.5700000000000003</v>
      </c>
      <c r="J30" s="71">
        <f>ABS(I30-2.511)</f>
        <v>5.9000000000000163E-2</v>
      </c>
      <c r="K30" s="97">
        <f>H30+$K$4</f>
        <v>0.73245553203367597</v>
      </c>
      <c r="L30" s="97">
        <f>H30-J30</f>
        <v>0.57345553203367583</v>
      </c>
    </row>
    <row r="31" spans="1:12" ht="14.05" customHeight="1" thickBot="1" x14ac:dyDescent="0.45">
      <c r="A31" s="64">
        <f t="shared" si="0"/>
        <v>27</v>
      </c>
      <c r="B31" s="70" t="s">
        <v>80</v>
      </c>
      <c r="C31" s="71">
        <v>8.26</v>
      </c>
      <c r="D31" s="73">
        <v>0.15000000000000002</v>
      </c>
      <c r="E31" s="71">
        <v>44.48</v>
      </c>
      <c r="F31" s="71">
        <v>10.35</v>
      </c>
      <c r="G31" s="72">
        <v>0.65</v>
      </c>
      <c r="H31" s="73">
        <f>(D31^2+G31^2)^0.5</f>
        <v>0.66708320320631675</v>
      </c>
      <c r="I31" s="71">
        <f>F31-C31</f>
        <v>2.09</v>
      </c>
      <c r="J31" s="71">
        <f>ABS(I31-2.511)</f>
        <v>0.42100000000000026</v>
      </c>
      <c r="K31" s="97">
        <f>H31+$K$4</f>
        <v>0.76708320320631673</v>
      </c>
      <c r="L31" s="97">
        <f>H31-J31</f>
        <v>0.24608320320631649</v>
      </c>
    </row>
    <row r="32" spans="1:12" ht="14.05" customHeight="1" thickBot="1" x14ac:dyDescent="0.45">
      <c r="A32" s="64">
        <f t="shared" si="0"/>
        <v>28</v>
      </c>
      <c r="B32" s="70" t="s">
        <v>36</v>
      </c>
      <c r="C32" s="71">
        <v>8.32</v>
      </c>
      <c r="D32" s="73">
        <v>0.15000000000000002</v>
      </c>
      <c r="E32" s="71">
        <v>45.61</v>
      </c>
      <c r="F32" s="71">
        <v>10.66</v>
      </c>
      <c r="G32" s="72">
        <v>0.65</v>
      </c>
      <c r="H32" s="73">
        <f>(D32^2+G32^2)^0.5</f>
        <v>0.66708320320631675</v>
      </c>
      <c r="I32" s="71">
        <f>F32-C32</f>
        <v>2.34</v>
      </c>
      <c r="J32" s="71">
        <f>ABS(I32-2.511)</f>
        <v>0.17100000000000026</v>
      </c>
      <c r="K32" s="97">
        <f>H32+$K$4</f>
        <v>0.76708320320631673</v>
      </c>
      <c r="L32" s="97">
        <f>H32-J32</f>
        <v>0.49608320320631649</v>
      </c>
    </row>
    <row r="33" spans="1:26" ht="14.05" customHeight="1" thickBot="1" x14ac:dyDescent="0.45">
      <c r="A33" s="64">
        <f t="shared" si="0"/>
        <v>29</v>
      </c>
      <c r="B33" s="70" t="s">
        <v>54</v>
      </c>
      <c r="C33" s="71">
        <v>8.68</v>
      </c>
      <c r="D33" s="72">
        <v>0.65</v>
      </c>
      <c r="E33" s="71">
        <v>45.03</v>
      </c>
      <c r="F33" s="71">
        <v>11.03</v>
      </c>
      <c r="G33" s="72">
        <v>0.2</v>
      </c>
      <c r="H33" s="73">
        <f>(D33^2+G33^2)^0.5</f>
        <v>0.68007352543677213</v>
      </c>
      <c r="I33" s="71">
        <f>F33-C33</f>
        <v>2.3499999999999996</v>
      </c>
      <c r="J33" s="71">
        <f>ABS(I33-2.511)</f>
        <v>0.16100000000000048</v>
      </c>
      <c r="K33" s="97">
        <f>H33+$K$4</f>
        <v>0.78007352543677211</v>
      </c>
      <c r="L33" s="97">
        <f>H33-J33</f>
        <v>0.51907352543677165</v>
      </c>
    </row>
    <row r="34" spans="1:26" ht="14.05" customHeight="1" thickBot="1" x14ac:dyDescent="0.45">
      <c r="A34" s="64">
        <f t="shared" si="0"/>
        <v>30</v>
      </c>
      <c r="B34" s="70" t="s">
        <v>79</v>
      </c>
      <c r="C34" s="71">
        <v>8.5500000000000007</v>
      </c>
      <c r="D34" s="72">
        <v>1</v>
      </c>
      <c r="E34" s="71">
        <v>45.16</v>
      </c>
      <c r="F34" s="71">
        <v>10.25</v>
      </c>
      <c r="G34" s="72">
        <v>0.45</v>
      </c>
      <c r="H34" s="73">
        <f>(D34^2+G34^2)^0.5</f>
        <v>1.0965856099730655</v>
      </c>
      <c r="I34" s="71">
        <f>F34-C34</f>
        <v>1.6999999999999993</v>
      </c>
      <c r="J34" s="71">
        <f>ABS(I34-2.511)</f>
        <v>0.81100000000000083</v>
      </c>
      <c r="K34" s="97">
        <f>H34+$K$4</f>
        <v>1.1965856099730656</v>
      </c>
      <c r="L34" s="97">
        <f>H34-J34</f>
        <v>0.2855856099730647</v>
      </c>
    </row>
    <row r="35" spans="1:26" ht="14.05" customHeight="1" x14ac:dyDescent="0.4">
      <c r="A35" s="74"/>
      <c r="B35" s="75"/>
      <c r="C35" s="74"/>
      <c r="D35" s="76"/>
      <c r="E35" s="74"/>
      <c r="F35" s="74"/>
      <c r="G35" s="76"/>
      <c r="H35" s="76"/>
      <c r="I35" s="74"/>
      <c r="J35" s="74"/>
      <c r="K35" s="76"/>
      <c r="L35" s="76"/>
    </row>
    <row r="36" spans="1:26" ht="4.3" customHeight="1" thickBot="1" x14ac:dyDescent="0.45">
      <c r="A36" s="74"/>
      <c r="B36" s="75"/>
      <c r="C36" s="74"/>
      <c r="D36" s="76"/>
      <c r="E36" s="74"/>
      <c r="F36" s="74"/>
      <c r="G36" s="76"/>
      <c r="H36" s="76"/>
      <c r="I36" s="74"/>
      <c r="J36" s="74"/>
      <c r="K36" s="76"/>
      <c r="L36" s="76"/>
    </row>
    <row r="37" spans="1:26" s="4" customFormat="1" ht="22.75" customHeight="1" thickBot="1" x14ac:dyDescent="0.45">
      <c r="A37" s="77" t="s">
        <v>148</v>
      </c>
      <c r="B37" s="78"/>
      <c r="C37" s="78"/>
      <c r="D37" s="78"/>
      <c r="E37" s="78"/>
      <c r="F37" s="78"/>
      <c r="G37" s="78"/>
      <c r="H37" s="78"/>
      <c r="I37" s="78"/>
      <c r="J37" s="79"/>
      <c r="T37" s="76"/>
      <c r="U37" s="32"/>
      <c r="V37" s="32"/>
      <c r="Y37" s="46"/>
      <c r="Z37" s="64" t="e">
        <f>#REF!+1</f>
        <v>#REF!</v>
      </c>
    </row>
    <row r="38" spans="1:26" ht="15" customHeight="1" thickBot="1" x14ac:dyDescent="0.45">
      <c r="A38" s="57" t="s">
        <v>141</v>
      </c>
      <c r="B38" s="58" t="s">
        <v>1</v>
      </c>
      <c r="C38" s="59" t="s">
        <v>2</v>
      </c>
      <c r="D38" s="60"/>
      <c r="E38" s="57" t="s">
        <v>142</v>
      </c>
      <c r="F38" s="59" t="s">
        <v>3</v>
      </c>
      <c r="G38" s="61"/>
      <c r="H38" s="85" t="s">
        <v>149</v>
      </c>
      <c r="I38" s="62" t="s">
        <v>144</v>
      </c>
      <c r="J38" s="62" t="s">
        <v>145</v>
      </c>
      <c r="K38" s="126" t="s">
        <v>162</v>
      </c>
      <c r="L38" s="127" t="s">
        <v>163</v>
      </c>
    </row>
    <row r="39" spans="1:26" ht="15" thickBot="1" x14ac:dyDescent="0.45">
      <c r="A39" s="63"/>
      <c r="B39" s="15"/>
      <c r="C39" s="47" t="s">
        <v>7</v>
      </c>
      <c r="D39" s="47" t="s">
        <v>8</v>
      </c>
      <c r="E39" s="17" t="s">
        <v>146</v>
      </c>
      <c r="F39" s="47" t="s">
        <v>7</v>
      </c>
      <c r="G39" s="47" t="s">
        <v>8</v>
      </c>
      <c r="H39" s="29" t="s">
        <v>122</v>
      </c>
      <c r="I39" s="19"/>
      <c r="J39" s="19"/>
      <c r="K39" s="45">
        <v>0.2</v>
      </c>
      <c r="L39" s="63"/>
    </row>
    <row r="40" spans="1:26" ht="14.05" customHeight="1" thickBot="1" x14ac:dyDescent="0.45">
      <c r="A40" s="64">
        <f>1</f>
        <v>1</v>
      </c>
      <c r="B40" s="86" t="s">
        <v>114</v>
      </c>
      <c r="C40" s="44">
        <v>8.9</v>
      </c>
      <c r="D40" s="87">
        <v>0.05</v>
      </c>
      <c r="E40" s="44">
        <v>45.69</v>
      </c>
      <c r="F40" s="44">
        <v>11.67</v>
      </c>
      <c r="G40" s="87">
        <v>0.05</v>
      </c>
      <c r="H40" s="87">
        <f>(D40^2+G40^2)^0.5</f>
        <v>7.0710678118654766E-2</v>
      </c>
      <c r="I40" s="44">
        <f>F40-C40</f>
        <v>2.7699999999999996</v>
      </c>
      <c r="J40" s="51">
        <f>ABS(I40-2.963)</f>
        <v>0.1930000000000005</v>
      </c>
      <c r="K40" s="87">
        <f>H40+$K$39</f>
        <v>0.27071067811865479</v>
      </c>
      <c r="L40" s="131">
        <f>H40-J40</f>
        <v>-0.12228932188134574</v>
      </c>
    </row>
    <row r="41" spans="1:26" ht="14.05" customHeight="1" thickBot="1" x14ac:dyDescent="0.45">
      <c r="A41" s="64">
        <f>1+A40</f>
        <v>2</v>
      </c>
      <c r="B41" s="86" t="s">
        <v>78</v>
      </c>
      <c r="C41" s="44">
        <v>7.75</v>
      </c>
      <c r="D41" s="87">
        <v>0.05</v>
      </c>
      <c r="E41" s="44">
        <v>45.26</v>
      </c>
      <c r="F41" s="44">
        <v>10.83</v>
      </c>
      <c r="G41" s="87">
        <v>0.1</v>
      </c>
      <c r="H41" s="87">
        <f>(D41^2+G41^2)^0.5</f>
        <v>0.1118033988749895</v>
      </c>
      <c r="I41" s="44">
        <f>F41-C41</f>
        <v>3.08</v>
      </c>
      <c r="J41" s="51">
        <f>ABS(I41-2.963)</f>
        <v>0.11699999999999999</v>
      </c>
      <c r="K41" s="87">
        <f>H41+$K$39</f>
        <v>0.31180339887498953</v>
      </c>
      <c r="L41" s="131">
        <f>H41-J41</f>
        <v>-5.1966011250104971E-3</v>
      </c>
    </row>
    <row r="42" spans="1:26" ht="14.05" customHeight="1" thickBot="1" x14ac:dyDescent="0.45">
      <c r="A42" s="64">
        <f t="shared" ref="A42:A104" si="1">1+A41</f>
        <v>3</v>
      </c>
      <c r="B42" s="86" t="s">
        <v>102</v>
      </c>
      <c r="C42" s="44">
        <v>8.0299999999999994</v>
      </c>
      <c r="D42" s="87">
        <v>0.05</v>
      </c>
      <c r="E42" s="44">
        <v>45.45</v>
      </c>
      <c r="F42" s="44">
        <v>11.19</v>
      </c>
      <c r="G42" s="87">
        <v>0.1</v>
      </c>
      <c r="H42" s="87">
        <f>(D42^2+G42^2)^0.5</f>
        <v>0.1118033988749895</v>
      </c>
      <c r="I42" s="44">
        <f>F42-C42</f>
        <v>3.16</v>
      </c>
      <c r="J42" s="51">
        <f>ABS(I42-2.963)</f>
        <v>0.19700000000000006</v>
      </c>
      <c r="K42" s="87">
        <f>H42+$K$39</f>
        <v>0.31180339887498953</v>
      </c>
      <c r="L42" s="131">
        <f>H42-J42</f>
        <v>-8.5196601125010568E-2</v>
      </c>
    </row>
    <row r="43" spans="1:26" ht="14.05" customHeight="1" thickBot="1" x14ac:dyDescent="0.45">
      <c r="A43" s="64">
        <f t="shared" si="1"/>
        <v>4</v>
      </c>
      <c r="B43" s="86" t="s">
        <v>103</v>
      </c>
      <c r="C43" s="44">
        <v>8.42</v>
      </c>
      <c r="D43" s="87">
        <v>0.05</v>
      </c>
      <c r="E43" s="44">
        <v>45.14</v>
      </c>
      <c r="F43" s="44">
        <v>11.3</v>
      </c>
      <c r="G43" s="87">
        <v>0.1</v>
      </c>
      <c r="H43" s="87">
        <f>(D43^2+G43^2)^0.5</f>
        <v>0.1118033988749895</v>
      </c>
      <c r="I43" s="44">
        <f>F43-C43</f>
        <v>2.8800000000000008</v>
      </c>
      <c r="J43" s="51">
        <f>ABS(I43-2.963)</f>
        <v>8.2999999999999297E-2</v>
      </c>
      <c r="K43" s="87">
        <f>H43+$K$39</f>
        <v>0.31180339887498953</v>
      </c>
      <c r="L43" s="131">
        <f>H43-J43</f>
        <v>2.8803398874990199E-2</v>
      </c>
    </row>
    <row r="44" spans="1:26" ht="14.05" customHeight="1" thickBot="1" x14ac:dyDescent="0.45">
      <c r="A44" s="64">
        <f t="shared" si="1"/>
        <v>5</v>
      </c>
      <c r="B44" s="86" t="s">
        <v>65</v>
      </c>
      <c r="C44" s="44">
        <v>8.4700000000000006</v>
      </c>
      <c r="D44" s="87">
        <v>0.1</v>
      </c>
      <c r="E44" s="44">
        <v>44.79</v>
      </c>
      <c r="F44" s="44">
        <v>11.47</v>
      </c>
      <c r="G44" s="87">
        <v>0.05</v>
      </c>
      <c r="H44" s="87">
        <f>(D44^2+G44^2)^0.5</f>
        <v>0.1118033988749895</v>
      </c>
      <c r="I44" s="44">
        <f>F44-C44</f>
        <v>3</v>
      </c>
      <c r="J44" s="51">
        <f>ABS(I44-2.963)</f>
        <v>3.6999999999999922E-2</v>
      </c>
      <c r="K44" s="87">
        <f>H44+$K$39</f>
        <v>0.31180339887498953</v>
      </c>
      <c r="L44" s="131">
        <f>H44-J44</f>
        <v>7.4803398874989574E-2</v>
      </c>
    </row>
    <row r="45" spans="1:26" ht="14.05" customHeight="1" thickBot="1" x14ac:dyDescent="0.45">
      <c r="A45" s="64">
        <f t="shared" si="1"/>
        <v>6</v>
      </c>
      <c r="B45" s="86" t="s">
        <v>31</v>
      </c>
      <c r="C45" s="44">
        <v>8.8000000000000007</v>
      </c>
      <c r="D45" s="87">
        <v>0.05</v>
      </c>
      <c r="E45" s="44">
        <v>46.4</v>
      </c>
      <c r="F45" s="44">
        <v>11.61</v>
      </c>
      <c r="G45" s="87">
        <v>0.1</v>
      </c>
      <c r="H45" s="87">
        <f>(D45^2+G45^2)^0.5</f>
        <v>0.1118033988749895</v>
      </c>
      <c r="I45" s="44">
        <f>F45-C45</f>
        <v>2.8099999999999987</v>
      </c>
      <c r="J45" s="51">
        <f>ABS(I45-2.963)</f>
        <v>0.15300000000000136</v>
      </c>
      <c r="K45" s="87">
        <f>H45+$K$39</f>
        <v>0.31180339887498953</v>
      </c>
      <c r="L45" s="131">
        <f>H45-J45</f>
        <v>-4.1196601125011861E-2</v>
      </c>
    </row>
    <row r="46" spans="1:26" ht="14.05" customHeight="1" thickBot="1" x14ac:dyDescent="0.45">
      <c r="A46" s="64">
        <f t="shared" si="1"/>
        <v>7</v>
      </c>
      <c r="B46" s="86" t="s">
        <v>50</v>
      </c>
      <c r="C46" s="44">
        <v>9.1</v>
      </c>
      <c r="D46" s="87">
        <v>0.05</v>
      </c>
      <c r="E46" s="44">
        <v>46.37</v>
      </c>
      <c r="F46" s="44">
        <v>11.8</v>
      </c>
      <c r="G46" s="87">
        <v>0.1</v>
      </c>
      <c r="H46" s="87">
        <f>(D46^2+G46^2)^0.5</f>
        <v>0.1118033988749895</v>
      </c>
      <c r="I46" s="44">
        <f>F46-C46</f>
        <v>2.7000000000000011</v>
      </c>
      <c r="J46" s="51">
        <f>ABS(I46-2.963)</f>
        <v>0.26299999999999901</v>
      </c>
      <c r="K46" s="87">
        <f>H46+$K$39</f>
        <v>0.31180339887498953</v>
      </c>
      <c r="L46" s="131">
        <f>H46-J46</f>
        <v>-0.15119660112500952</v>
      </c>
    </row>
    <row r="47" spans="1:26" ht="14.05" customHeight="1" thickBot="1" x14ac:dyDescent="0.45">
      <c r="A47" s="64">
        <f t="shared" si="1"/>
        <v>8</v>
      </c>
      <c r="B47" s="86" t="s">
        <v>11</v>
      </c>
      <c r="C47" s="44">
        <v>9.3800000000000008</v>
      </c>
      <c r="D47" s="87">
        <v>0.1</v>
      </c>
      <c r="E47" s="44">
        <v>45.63</v>
      </c>
      <c r="F47" s="44">
        <v>12.18</v>
      </c>
      <c r="G47" s="87">
        <v>0.05</v>
      </c>
      <c r="H47" s="87">
        <f>(D47^2+G47^2)^0.5</f>
        <v>0.1118033988749895</v>
      </c>
      <c r="I47" s="44">
        <f>F47-C47</f>
        <v>2.7999999999999989</v>
      </c>
      <c r="J47" s="51">
        <f>ABS(I47-2.963)</f>
        <v>0.16300000000000114</v>
      </c>
      <c r="K47" s="87">
        <f>H47+$K$39</f>
        <v>0.31180339887498953</v>
      </c>
      <c r="L47" s="131">
        <f>H47-J47</f>
        <v>-5.1196601125011648E-2</v>
      </c>
    </row>
    <row r="48" spans="1:26" ht="14.05" customHeight="1" thickBot="1" x14ac:dyDescent="0.45">
      <c r="A48" s="64">
        <f t="shared" si="1"/>
        <v>9</v>
      </c>
      <c r="B48" s="86" t="s">
        <v>113</v>
      </c>
      <c r="C48" s="44">
        <v>8.08</v>
      </c>
      <c r="D48" s="87">
        <v>0.1</v>
      </c>
      <c r="E48" s="44">
        <v>45.29</v>
      </c>
      <c r="F48" s="44">
        <v>11.16</v>
      </c>
      <c r="G48" s="87">
        <v>0.1</v>
      </c>
      <c r="H48" s="87">
        <f>(D48^2+G48^2)^0.5</f>
        <v>0.14142135623730953</v>
      </c>
      <c r="I48" s="44">
        <f>F48-C48</f>
        <v>3.08</v>
      </c>
      <c r="J48" s="51">
        <f>ABS(I48-2.963)</f>
        <v>0.11699999999999999</v>
      </c>
      <c r="K48" s="87">
        <f>H48+$K$39</f>
        <v>0.34142135623730951</v>
      </c>
      <c r="L48" s="131">
        <f>H48-J48</f>
        <v>2.4421356237309538E-2</v>
      </c>
    </row>
    <row r="49" spans="1:12" ht="14.05" customHeight="1" thickBot="1" x14ac:dyDescent="0.45">
      <c r="A49" s="64">
        <f t="shared" si="1"/>
        <v>10</v>
      </c>
      <c r="B49" s="88" t="s">
        <v>110</v>
      </c>
      <c r="C49" s="89">
        <v>8.19</v>
      </c>
      <c r="D49" s="90">
        <v>0.1</v>
      </c>
      <c r="E49" s="89">
        <v>46.03</v>
      </c>
      <c r="F49" s="89">
        <v>11.84</v>
      </c>
      <c r="G49" s="90">
        <v>0.1</v>
      </c>
      <c r="H49" s="90">
        <f>(D49^2+G49^2)^0.5</f>
        <v>0.14142135623730953</v>
      </c>
      <c r="I49" s="89">
        <f>F49-C49</f>
        <v>3.6500000000000004</v>
      </c>
      <c r="J49" s="71">
        <f>ABS(I49-2.963)</f>
        <v>0.68700000000000028</v>
      </c>
      <c r="K49" s="87">
        <f>H49+$K$39</f>
        <v>0.34142135623730951</v>
      </c>
      <c r="L49" s="131">
        <f>H49-J49</f>
        <v>-0.54557864376269072</v>
      </c>
    </row>
    <row r="50" spans="1:12" ht="14.05" customHeight="1" thickBot="1" x14ac:dyDescent="0.45">
      <c r="A50" s="64">
        <f t="shared" si="1"/>
        <v>11</v>
      </c>
      <c r="B50" s="86" t="s">
        <v>60</v>
      </c>
      <c r="C50" s="44">
        <v>8.6</v>
      </c>
      <c r="D50" s="87">
        <v>0.1</v>
      </c>
      <c r="E50" s="44">
        <v>45.6</v>
      </c>
      <c r="F50" s="44">
        <v>11.49</v>
      </c>
      <c r="G50" s="87">
        <v>0.1</v>
      </c>
      <c r="H50" s="87">
        <f>(D50^2+G50^2)^0.5</f>
        <v>0.14142135623730953</v>
      </c>
      <c r="I50" s="44">
        <f>F50-C50</f>
        <v>2.8900000000000006</v>
      </c>
      <c r="J50" s="51">
        <f>ABS(I50-2.963)</f>
        <v>7.299999999999951E-2</v>
      </c>
      <c r="K50" s="87">
        <f>H50+$K$39</f>
        <v>0.34142135623730951</v>
      </c>
      <c r="L50" s="131">
        <f>H50-J50</f>
        <v>6.8421356237310021E-2</v>
      </c>
    </row>
    <row r="51" spans="1:12" ht="14.05" customHeight="1" thickBot="1" x14ac:dyDescent="0.45">
      <c r="A51" s="64">
        <f t="shared" si="1"/>
        <v>12</v>
      </c>
      <c r="B51" s="86" t="s">
        <v>86</v>
      </c>
      <c r="C51" s="44">
        <v>7.57</v>
      </c>
      <c r="D51" s="87">
        <v>0.05</v>
      </c>
      <c r="E51" s="44">
        <v>45.58</v>
      </c>
      <c r="F51" s="44">
        <v>10.58</v>
      </c>
      <c r="G51" s="87">
        <v>0.15000000000000002</v>
      </c>
      <c r="H51" s="87">
        <f>(D51^2+G51^2)^0.5</f>
        <v>0.158113883008419</v>
      </c>
      <c r="I51" s="44">
        <f>F51-C51</f>
        <v>3.01</v>
      </c>
      <c r="J51" s="51">
        <f>ABS(I51-2.963)</f>
        <v>4.6999999999999709E-2</v>
      </c>
      <c r="K51" s="87">
        <f>H51+$K$39</f>
        <v>0.35811388300841901</v>
      </c>
      <c r="L51" s="131">
        <f>H51-J51</f>
        <v>0.11111388300841929</v>
      </c>
    </row>
    <row r="52" spans="1:12" ht="14.05" customHeight="1" thickBot="1" x14ac:dyDescent="0.45">
      <c r="A52" s="64">
        <f t="shared" si="1"/>
        <v>13</v>
      </c>
      <c r="B52" s="86" t="s">
        <v>73</v>
      </c>
      <c r="C52" s="44">
        <v>8.09</v>
      </c>
      <c r="D52" s="87">
        <v>0.05</v>
      </c>
      <c r="E52" s="44">
        <v>45.6</v>
      </c>
      <c r="F52" s="44">
        <v>10.93</v>
      </c>
      <c r="G52" s="87">
        <v>0.15000000000000002</v>
      </c>
      <c r="H52" s="87">
        <f>(D52^2+G52^2)^0.5</f>
        <v>0.158113883008419</v>
      </c>
      <c r="I52" s="44">
        <f>F52-C52</f>
        <v>2.84</v>
      </c>
      <c r="J52" s="51">
        <f>ABS(I52-2.963)</f>
        <v>0.12300000000000022</v>
      </c>
      <c r="K52" s="87">
        <f>H52+$K$39</f>
        <v>0.35811388300841901</v>
      </c>
      <c r="L52" s="131">
        <f>H52-J52</f>
        <v>3.5113883008418778E-2</v>
      </c>
    </row>
    <row r="53" spans="1:12" ht="14.05" customHeight="1" thickBot="1" x14ac:dyDescent="0.45">
      <c r="A53" s="64">
        <f t="shared" si="1"/>
        <v>14</v>
      </c>
      <c r="B53" s="86" t="s">
        <v>108</v>
      </c>
      <c r="C53" s="44">
        <v>8.2200000000000006</v>
      </c>
      <c r="D53" s="87">
        <v>0.05</v>
      </c>
      <c r="E53" s="44">
        <v>45.34</v>
      </c>
      <c r="F53" s="44">
        <v>11.28</v>
      </c>
      <c r="G53" s="87">
        <v>0.15000000000000002</v>
      </c>
      <c r="H53" s="87">
        <f>(D53^2+G53^2)^0.5</f>
        <v>0.158113883008419</v>
      </c>
      <c r="I53" s="44">
        <f>F53-C53</f>
        <v>3.0599999999999987</v>
      </c>
      <c r="J53" s="51">
        <f>ABS(I53-2.963)</f>
        <v>9.6999999999998643E-2</v>
      </c>
      <c r="K53" s="87">
        <f>H53+$K$39</f>
        <v>0.35811388300841901</v>
      </c>
      <c r="L53" s="131">
        <f>H53-J53</f>
        <v>6.1113883008420355E-2</v>
      </c>
    </row>
    <row r="54" spans="1:12" ht="14.05" customHeight="1" thickBot="1" x14ac:dyDescent="0.45">
      <c r="A54" s="64">
        <f t="shared" si="1"/>
        <v>15</v>
      </c>
      <c r="B54" s="86" t="s">
        <v>14</v>
      </c>
      <c r="C54" s="44">
        <v>8.6199999999999992</v>
      </c>
      <c r="D54" s="87">
        <v>0.05</v>
      </c>
      <c r="E54" s="44">
        <v>45.38</v>
      </c>
      <c r="F54" s="44">
        <v>11.48</v>
      </c>
      <c r="G54" s="87">
        <v>0.15000000000000002</v>
      </c>
      <c r="H54" s="87">
        <f>(D54^2+G54^2)^0.5</f>
        <v>0.158113883008419</v>
      </c>
      <c r="I54" s="44">
        <f>F54-C54</f>
        <v>2.8600000000000012</v>
      </c>
      <c r="J54" s="51">
        <f>ABS(I54-2.963)</f>
        <v>0.10299999999999887</v>
      </c>
      <c r="K54" s="87">
        <f>H54+$K$39</f>
        <v>0.35811388300841901</v>
      </c>
      <c r="L54" s="131">
        <f>H54-J54</f>
        <v>5.5113883008420128E-2</v>
      </c>
    </row>
    <row r="55" spans="1:12" ht="14.05" customHeight="1" thickBot="1" x14ac:dyDescent="0.45">
      <c r="A55" s="64">
        <f t="shared" si="1"/>
        <v>16</v>
      </c>
      <c r="B55" s="86" t="s">
        <v>66</v>
      </c>
      <c r="C55" s="44">
        <v>8.7200000000000006</v>
      </c>
      <c r="D55" s="87">
        <v>0.15000000000000002</v>
      </c>
      <c r="E55" s="44">
        <v>45.41</v>
      </c>
      <c r="F55" s="44">
        <v>11.78</v>
      </c>
      <c r="G55" s="87">
        <v>0.05</v>
      </c>
      <c r="H55" s="87">
        <f>(D55^2+G55^2)^0.5</f>
        <v>0.158113883008419</v>
      </c>
      <c r="I55" s="44">
        <f>F55-C55</f>
        <v>3.0599999999999987</v>
      </c>
      <c r="J55" s="51">
        <f>ABS(I55-2.963)</f>
        <v>9.6999999999998643E-2</v>
      </c>
      <c r="K55" s="87">
        <f>H55+$K$39</f>
        <v>0.35811388300841901</v>
      </c>
      <c r="L55" s="131">
        <f>H55-J55</f>
        <v>6.1113883008420355E-2</v>
      </c>
    </row>
    <row r="56" spans="1:12" ht="14.05" customHeight="1" thickBot="1" x14ac:dyDescent="0.45">
      <c r="A56" s="64">
        <f t="shared" si="1"/>
        <v>17</v>
      </c>
      <c r="B56" s="86" t="s">
        <v>71</v>
      </c>
      <c r="C56" s="44">
        <v>8.7899999999999991</v>
      </c>
      <c r="D56" s="87">
        <v>0.05</v>
      </c>
      <c r="E56" s="44">
        <v>46.28</v>
      </c>
      <c r="F56" s="44">
        <v>11.77</v>
      </c>
      <c r="G56" s="87">
        <v>0.15000000000000002</v>
      </c>
      <c r="H56" s="87">
        <f>(D56^2+G56^2)^0.5</f>
        <v>0.158113883008419</v>
      </c>
      <c r="I56" s="44">
        <f>F56-C56</f>
        <v>2.9800000000000004</v>
      </c>
      <c r="J56" s="51">
        <f>ABS(I56-2.963)</f>
        <v>1.7000000000000348E-2</v>
      </c>
      <c r="K56" s="87">
        <f>H56+$K$39</f>
        <v>0.35811388300841901</v>
      </c>
      <c r="L56" s="131">
        <f>H56-J56</f>
        <v>0.14111388300841865</v>
      </c>
    </row>
    <row r="57" spans="1:12" ht="14.05" customHeight="1" thickBot="1" x14ac:dyDescent="0.45">
      <c r="A57" s="64">
        <f t="shared" si="1"/>
        <v>18</v>
      </c>
      <c r="B57" s="86" t="s">
        <v>44</v>
      </c>
      <c r="C57" s="44">
        <v>9.56</v>
      </c>
      <c r="D57" s="87">
        <v>0.05</v>
      </c>
      <c r="E57" s="44">
        <v>46.59</v>
      </c>
      <c r="F57" s="44">
        <v>12.28</v>
      </c>
      <c r="G57" s="87">
        <v>0.15000000000000002</v>
      </c>
      <c r="H57" s="87">
        <f>(D57^2+G57^2)^0.5</f>
        <v>0.158113883008419</v>
      </c>
      <c r="I57" s="44">
        <f>F57-C57</f>
        <v>2.7199999999999989</v>
      </c>
      <c r="J57" s="51">
        <f>ABS(I57-2.963)</f>
        <v>0.24300000000000122</v>
      </c>
      <c r="K57" s="87">
        <f>H57+$K$39</f>
        <v>0.35811388300841901</v>
      </c>
      <c r="L57" s="131">
        <f>H57-J57</f>
        <v>-8.4886116991582217E-2</v>
      </c>
    </row>
    <row r="58" spans="1:12" ht="14.05" customHeight="1" thickBot="1" x14ac:dyDescent="0.45">
      <c r="A58" s="64">
        <f t="shared" si="1"/>
        <v>19</v>
      </c>
      <c r="B58" s="86" t="s">
        <v>61</v>
      </c>
      <c r="C58" s="44">
        <v>7.7</v>
      </c>
      <c r="D58" s="87">
        <v>0.1</v>
      </c>
      <c r="E58" s="44">
        <v>45.42</v>
      </c>
      <c r="F58" s="44">
        <v>10.49</v>
      </c>
      <c r="G58" s="87">
        <v>0.15000000000000002</v>
      </c>
      <c r="H58" s="87">
        <f>(D58^2+G58^2)^0.5</f>
        <v>0.18027756377319948</v>
      </c>
      <c r="I58" s="44">
        <f>F58-C58</f>
        <v>2.79</v>
      </c>
      <c r="J58" s="51">
        <f>ABS(I58-2.963)</f>
        <v>0.17300000000000004</v>
      </c>
      <c r="K58" s="87">
        <f>H58+$K$39</f>
        <v>0.38027756377319949</v>
      </c>
      <c r="L58" s="131">
        <f>H58-J58</f>
        <v>7.2775637731994358E-3</v>
      </c>
    </row>
    <row r="59" spans="1:12" ht="14.05" customHeight="1" thickBot="1" x14ac:dyDescent="0.45">
      <c r="A59" s="64">
        <f t="shared" si="1"/>
        <v>20</v>
      </c>
      <c r="B59" s="86" t="s">
        <v>99</v>
      </c>
      <c r="C59" s="44">
        <v>7.94</v>
      </c>
      <c r="D59" s="87">
        <v>0.1</v>
      </c>
      <c r="E59" s="44">
        <v>45.19</v>
      </c>
      <c r="F59" s="44">
        <v>11.2</v>
      </c>
      <c r="G59" s="87">
        <v>0.15000000000000002</v>
      </c>
      <c r="H59" s="87">
        <f>(D59^2+G59^2)^0.5</f>
        <v>0.18027756377319948</v>
      </c>
      <c r="I59" s="44">
        <f>F59-C59</f>
        <v>3.2599999999999989</v>
      </c>
      <c r="J59" s="51">
        <f>ABS(I59-2.963)</f>
        <v>0.29699999999999882</v>
      </c>
      <c r="K59" s="87">
        <f>H59+$K$39</f>
        <v>0.38027756377319949</v>
      </c>
      <c r="L59" s="131">
        <f>H59-J59</f>
        <v>-0.11672243622679934</v>
      </c>
    </row>
    <row r="60" spans="1:12" ht="14.05" customHeight="1" thickBot="1" x14ac:dyDescent="0.45">
      <c r="A60" s="64">
        <f t="shared" si="1"/>
        <v>21</v>
      </c>
      <c r="B60" s="86" t="s">
        <v>64</v>
      </c>
      <c r="C60" s="44">
        <v>8.0299999999999994</v>
      </c>
      <c r="D60" s="87">
        <v>0.1</v>
      </c>
      <c r="E60" s="44">
        <v>45.07</v>
      </c>
      <c r="F60" s="44">
        <v>10.96</v>
      </c>
      <c r="G60" s="87">
        <v>0.15000000000000002</v>
      </c>
      <c r="H60" s="87">
        <f>(D60^2+G60^2)^0.5</f>
        <v>0.18027756377319948</v>
      </c>
      <c r="I60" s="44">
        <f>F60-C60</f>
        <v>2.9300000000000015</v>
      </c>
      <c r="J60" s="51">
        <f>ABS(I60-2.963)</f>
        <v>3.2999999999998586E-2</v>
      </c>
      <c r="K60" s="87">
        <f>H60+$K$39</f>
        <v>0.38027756377319949</v>
      </c>
      <c r="L60" s="131">
        <f>H60-J60</f>
        <v>0.14727756377320089</v>
      </c>
    </row>
    <row r="61" spans="1:12" ht="14.05" customHeight="1" thickBot="1" x14ac:dyDescent="0.45">
      <c r="A61" s="64">
        <f t="shared" si="1"/>
        <v>22</v>
      </c>
      <c r="B61" s="88" t="s">
        <v>92</v>
      </c>
      <c r="C61" s="89">
        <v>8.15</v>
      </c>
      <c r="D61" s="90">
        <v>0.1</v>
      </c>
      <c r="E61" s="89">
        <v>45.34</v>
      </c>
      <c r="F61" s="89">
        <v>11.46</v>
      </c>
      <c r="G61" s="90">
        <v>0.15000000000000002</v>
      </c>
      <c r="H61" s="90">
        <f>(D61^2+G61^2)^0.5</f>
        <v>0.18027756377319948</v>
      </c>
      <c r="I61" s="89">
        <f>F61-C61</f>
        <v>3.3100000000000005</v>
      </c>
      <c r="J61" s="71">
        <f>ABS(I61-2.963)</f>
        <v>0.34700000000000042</v>
      </c>
      <c r="K61" s="87">
        <f>H61+$K$39</f>
        <v>0.38027756377319949</v>
      </c>
      <c r="L61" s="131">
        <f>H61-J61</f>
        <v>-0.16672243622680094</v>
      </c>
    </row>
    <row r="62" spans="1:12" ht="14.05" customHeight="1" thickBot="1" x14ac:dyDescent="0.45">
      <c r="A62" s="64">
        <f t="shared" si="1"/>
        <v>23</v>
      </c>
      <c r="B62" s="86" t="s">
        <v>88</v>
      </c>
      <c r="C62" s="44">
        <v>8.19</v>
      </c>
      <c r="D62" s="87">
        <v>0.15000000000000002</v>
      </c>
      <c r="E62" s="44">
        <v>45.46</v>
      </c>
      <c r="F62" s="44">
        <v>10.9</v>
      </c>
      <c r="G62" s="87">
        <v>0.1</v>
      </c>
      <c r="H62" s="87">
        <f>(D62^2+G62^2)^0.5</f>
        <v>0.18027756377319948</v>
      </c>
      <c r="I62" s="44">
        <f>F62-C62</f>
        <v>2.7100000000000009</v>
      </c>
      <c r="J62" s="51">
        <f>ABS(I62-2.963)</f>
        <v>0.25299999999999923</v>
      </c>
      <c r="K62" s="87">
        <f>H62+$K$39</f>
        <v>0.38027756377319949</v>
      </c>
      <c r="L62" s="131">
        <f>H62-J62</f>
        <v>-7.2722436226799747E-2</v>
      </c>
    </row>
    <row r="63" spans="1:12" ht="14.05" customHeight="1" thickBot="1" x14ac:dyDescent="0.45">
      <c r="A63" s="64">
        <f t="shared" si="1"/>
        <v>24</v>
      </c>
      <c r="B63" s="86" t="s">
        <v>70</v>
      </c>
      <c r="C63" s="44">
        <v>8.1999999999999993</v>
      </c>
      <c r="D63" s="87">
        <v>0.1</v>
      </c>
      <c r="E63" s="44">
        <v>45.05</v>
      </c>
      <c r="F63" s="44">
        <v>11.04</v>
      </c>
      <c r="G63" s="87">
        <v>0.15000000000000002</v>
      </c>
      <c r="H63" s="67">
        <f>(D63^2+G63^2)^0.5</f>
        <v>0.18027756377319948</v>
      </c>
      <c r="I63" s="44">
        <f>F63-C63</f>
        <v>2.84</v>
      </c>
      <c r="J63" s="51">
        <f>ABS(I63-2.963)</f>
        <v>0.12300000000000022</v>
      </c>
      <c r="K63" s="87">
        <f>H63+$K$39</f>
        <v>0.38027756377319949</v>
      </c>
      <c r="L63" s="131">
        <f>H63-J63</f>
        <v>5.7277563773199258E-2</v>
      </c>
    </row>
    <row r="64" spans="1:12" ht="14.05" customHeight="1" thickBot="1" x14ac:dyDescent="0.45">
      <c r="A64" s="64">
        <f t="shared" si="1"/>
        <v>25</v>
      </c>
      <c r="B64" s="86" t="s">
        <v>35</v>
      </c>
      <c r="C64" s="44">
        <v>8.27</v>
      </c>
      <c r="D64" s="87">
        <v>0.1</v>
      </c>
      <c r="E64" s="44">
        <v>45.12</v>
      </c>
      <c r="F64" s="44">
        <v>11.11</v>
      </c>
      <c r="G64" s="87">
        <v>0.15000000000000002</v>
      </c>
      <c r="H64" s="87">
        <f>(D64^2+G64^2)^0.5</f>
        <v>0.18027756377319948</v>
      </c>
      <c r="I64" s="44">
        <f>F64-C64</f>
        <v>2.84</v>
      </c>
      <c r="J64" s="51">
        <f>ABS(I64-2.963)</f>
        <v>0.12300000000000022</v>
      </c>
      <c r="K64" s="87">
        <f>H64+$K$39</f>
        <v>0.38027756377319949</v>
      </c>
      <c r="L64" s="131">
        <f>H64-J64</f>
        <v>5.7277563773199258E-2</v>
      </c>
    </row>
    <row r="65" spans="1:12" ht="14.05" customHeight="1" thickBot="1" x14ac:dyDescent="0.45">
      <c r="A65" s="64">
        <f t="shared" si="1"/>
        <v>26</v>
      </c>
      <c r="B65" s="88" t="s">
        <v>49</v>
      </c>
      <c r="C65" s="89">
        <v>8.41</v>
      </c>
      <c r="D65" s="90">
        <v>0.1</v>
      </c>
      <c r="E65" s="89">
        <v>45.98</v>
      </c>
      <c r="F65" s="89">
        <v>11.99</v>
      </c>
      <c r="G65" s="90">
        <v>0.15000000000000002</v>
      </c>
      <c r="H65" s="90">
        <f>(D65^2+G65^2)^0.5</f>
        <v>0.18027756377319948</v>
      </c>
      <c r="I65" s="89">
        <f>F65-C65</f>
        <v>3.58</v>
      </c>
      <c r="J65" s="71">
        <f>ABS(I65-2.963)</f>
        <v>0.61699999999999999</v>
      </c>
      <c r="K65" s="87">
        <f>H65+$K$39</f>
        <v>0.38027756377319949</v>
      </c>
      <c r="L65" s="131">
        <f>H65-J65</f>
        <v>-0.43672243622680051</v>
      </c>
    </row>
    <row r="66" spans="1:12" ht="14.05" customHeight="1" thickBot="1" x14ac:dyDescent="0.45">
      <c r="A66" s="64">
        <f t="shared" si="1"/>
        <v>27</v>
      </c>
      <c r="B66" s="86" t="s">
        <v>15</v>
      </c>
      <c r="C66" s="44">
        <v>8.4499999999999993</v>
      </c>
      <c r="D66" s="87">
        <v>0.1</v>
      </c>
      <c r="E66" s="44">
        <v>45.77</v>
      </c>
      <c r="F66" s="44">
        <v>11.21</v>
      </c>
      <c r="G66" s="87">
        <v>0.15000000000000002</v>
      </c>
      <c r="H66" s="87">
        <f>(D66^2+G66^2)^0.5</f>
        <v>0.18027756377319948</v>
      </c>
      <c r="I66" s="44">
        <f>F66-C66</f>
        <v>2.7600000000000016</v>
      </c>
      <c r="J66" s="51">
        <f>ABS(I66-2.963)</f>
        <v>0.20299999999999851</v>
      </c>
      <c r="K66" s="87">
        <f>H66+$K$39</f>
        <v>0.38027756377319949</v>
      </c>
      <c r="L66" s="131">
        <f>H66-J66</f>
        <v>-2.2722436226799037E-2</v>
      </c>
    </row>
    <row r="67" spans="1:12" ht="14.05" customHeight="1" thickBot="1" x14ac:dyDescent="0.45">
      <c r="A67" s="64">
        <f t="shared" si="1"/>
        <v>28</v>
      </c>
      <c r="B67" s="86" t="s">
        <v>105</v>
      </c>
      <c r="C67" s="44">
        <v>8.49</v>
      </c>
      <c r="D67" s="87">
        <v>0.1</v>
      </c>
      <c r="E67" s="44">
        <v>45.37</v>
      </c>
      <c r="F67" s="44">
        <v>11.77</v>
      </c>
      <c r="G67" s="87">
        <v>0.15000000000000002</v>
      </c>
      <c r="H67" s="87">
        <f>(D67^2+G67^2)^0.5</f>
        <v>0.18027756377319948</v>
      </c>
      <c r="I67" s="44">
        <f>F67-C67</f>
        <v>3.2799999999999994</v>
      </c>
      <c r="J67" s="51">
        <f>ABS(I67-2.963)</f>
        <v>0.31699999999999928</v>
      </c>
      <c r="K67" s="87">
        <f>H67+$K$39</f>
        <v>0.38027756377319949</v>
      </c>
      <c r="L67" s="131">
        <f>H67-J67</f>
        <v>-0.1367224362267998</v>
      </c>
    </row>
    <row r="68" spans="1:12" ht="14.05" customHeight="1" thickBot="1" x14ac:dyDescent="0.45">
      <c r="A68" s="64">
        <f t="shared" si="1"/>
        <v>29</v>
      </c>
      <c r="B68" s="86" t="s">
        <v>58</v>
      </c>
      <c r="C68" s="44">
        <v>8.5500000000000007</v>
      </c>
      <c r="D68" s="87">
        <v>0.15000000000000002</v>
      </c>
      <c r="E68" s="44">
        <v>45.88</v>
      </c>
      <c r="F68" s="44">
        <v>11.43</v>
      </c>
      <c r="G68" s="87">
        <v>0.1</v>
      </c>
      <c r="H68" s="87">
        <f>(D68^2+G68^2)^0.5</f>
        <v>0.18027756377319948</v>
      </c>
      <c r="I68" s="44">
        <f>F68-C68</f>
        <v>2.879999999999999</v>
      </c>
      <c r="J68" s="51">
        <f>ABS(I68-2.963)</f>
        <v>8.3000000000001073E-2</v>
      </c>
      <c r="K68" s="87">
        <f>H68+$K$39</f>
        <v>0.38027756377319949</v>
      </c>
      <c r="L68" s="131">
        <f>H68-J68</f>
        <v>9.7277563773198406E-2</v>
      </c>
    </row>
    <row r="69" spans="1:12" ht="14.05" customHeight="1" thickBot="1" x14ac:dyDescent="0.45">
      <c r="A69" s="64">
        <f t="shared" si="1"/>
        <v>30</v>
      </c>
      <c r="B69" s="86" t="s">
        <v>62</v>
      </c>
      <c r="C69" s="44">
        <v>8.58</v>
      </c>
      <c r="D69" s="87">
        <v>0.15000000000000002</v>
      </c>
      <c r="E69" s="44">
        <v>45.39</v>
      </c>
      <c r="F69" s="44">
        <v>11.33</v>
      </c>
      <c r="G69" s="87">
        <v>0.1</v>
      </c>
      <c r="H69" s="87">
        <f>(D69^2+G69^2)^0.5</f>
        <v>0.18027756377319948</v>
      </c>
      <c r="I69" s="44">
        <f>F69-C69</f>
        <v>2.75</v>
      </c>
      <c r="J69" s="51">
        <f>ABS(I69-2.963)</f>
        <v>0.21300000000000008</v>
      </c>
      <c r="K69" s="87">
        <f>H69+$K$39</f>
        <v>0.38027756377319949</v>
      </c>
      <c r="L69" s="131">
        <f>H69-J69</f>
        <v>-3.27224362268006E-2</v>
      </c>
    </row>
    <row r="70" spans="1:12" ht="14.05" customHeight="1" thickBot="1" x14ac:dyDescent="0.45">
      <c r="A70" s="64">
        <f t="shared" si="1"/>
        <v>31</v>
      </c>
      <c r="B70" s="86" t="s">
        <v>18</v>
      </c>
      <c r="C70" s="44">
        <v>8.77</v>
      </c>
      <c r="D70" s="87">
        <v>0.15000000000000002</v>
      </c>
      <c r="E70" s="44">
        <v>46.69</v>
      </c>
      <c r="F70" s="44">
        <v>11.61</v>
      </c>
      <c r="G70" s="87">
        <v>0.1</v>
      </c>
      <c r="H70" s="87">
        <f>(D70^2+G70^2)^0.5</f>
        <v>0.18027756377319948</v>
      </c>
      <c r="I70" s="44">
        <f>F70-C70</f>
        <v>2.84</v>
      </c>
      <c r="J70" s="51">
        <f>ABS(I70-2.963)</f>
        <v>0.12300000000000022</v>
      </c>
      <c r="K70" s="87">
        <f>H70+$K$39</f>
        <v>0.38027756377319949</v>
      </c>
      <c r="L70" s="131">
        <f>H70-J70</f>
        <v>5.7277563773199258E-2</v>
      </c>
    </row>
    <row r="71" spans="1:12" ht="14.05" customHeight="1" thickBot="1" x14ac:dyDescent="0.45">
      <c r="A71" s="64">
        <f t="shared" si="1"/>
        <v>32</v>
      </c>
      <c r="B71" s="86" t="s">
        <v>82</v>
      </c>
      <c r="C71" s="44">
        <v>8.93</v>
      </c>
      <c r="D71" s="87">
        <v>0.1</v>
      </c>
      <c r="E71" s="44">
        <v>45.97</v>
      </c>
      <c r="F71" s="44">
        <v>12.13</v>
      </c>
      <c r="G71" s="87">
        <v>0.15000000000000002</v>
      </c>
      <c r="H71" s="87">
        <f>(D71^2+G71^2)^0.5</f>
        <v>0.18027756377319948</v>
      </c>
      <c r="I71" s="44">
        <f>F71-C71</f>
        <v>3.2000000000000011</v>
      </c>
      <c r="J71" s="51">
        <f>ABS(I71-2.963)</f>
        <v>0.23700000000000099</v>
      </c>
      <c r="K71" s="87">
        <f>H71+$K$39</f>
        <v>0.38027756377319949</v>
      </c>
      <c r="L71" s="131">
        <f>H71-J71</f>
        <v>-5.6722436226801509E-2</v>
      </c>
    </row>
    <row r="72" spans="1:12" ht="14.05" customHeight="1" thickBot="1" x14ac:dyDescent="0.45">
      <c r="A72" s="64">
        <f t="shared" si="1"/>
        <v>33</v>
      </c>
      <c r="B72" s="88" t="s">
        <v>106</v>
      </c>
      <c r="C72" s="89">
        <v>8.02</v>
      </c>
      <c r="D72" s="90">
        <v>0.05</v>
      </c>
      <c r="E72" s="89">
        <v>45.38</v>
      </c>
      <c r="F72" s="89">
        <v>11.38</v>
      </c>
      <c r="G72" s="72">
        <v>0.2</v>
      </c>
      <c r="H72" s="90">
        <f>(D72^2+G72^2)^0.5</f>
        <v>0.20615528128088306</v>
      </c>
      <c r="I72" s="89">
        <f>F72-C72</f>
        <v>3.3600000000000012</v>
      </c>
      <c r="J72" s="71">
        <f>ABS(I72-2.963)</f>
        <v>0.39700000000000113</v>
      </c>
      <c r="K72" s="87">
        <f>H72+$K$39</f>
        <v>0.40615528128088307</v>
      </c>
      <c r="L72" s="131">
        <f>H72-J72</f>
        <v>-0.19084471871911807</v>
      </c>
    </row>
    <row r="73" spans="1:12" ht="14.05" customHeight="1" thickBot="1" x14ac:dyDescent="0.45">
      <c r="A73" s="64">
        <f t="shared" si="1"/>
        <v>34</v>
      </c>
      <c r="B73" s="88" t="s">
        <v>91</v>
      </c>
      <c r="C73" s="89">
        <v>8.06</v>
      </c>
      <c r="D73" s="90">
        <v>0.05</v>
      </c>
      <c r="E73" s="89">
        <v>45.83</v>
      </c>
      <c r="F73" s="89">
        <v>11.57</v>
      </c>
      <c r="G73" s="72">
        <v>0.2</v>
      </c>
      <c r="H73" s="90">
        <f>(D73^2+G73^2)^0.5</f>
        <v>0.20615528128088306</v>
      </c>
      <c r="I73" s="89">
        <f>F73-C73</f>
        <v>3.51</v>
      </c>
      <c r="J73" s="71">
        <f>ABS(I73-2.963)</f>
        <v>0.54699999999999971</v>
      </c>
      <c r="K73" s="87">
        <f>H73+$K$39</f>
        <v>0.40615528128088307</v>
      </c>
      <c r="L73" s="131">
        <f>H73-J73</f>
        <v>-0.34084471871911665</v>
      </c>
    </row>
    <row r="74" spans="1:12" ht="14.05" customHeight="1" thickBot="1" x14ac:dyDescent="0.45">
      <c r="A74" s="64">
        <f t="shared" si="1"/>
        <v>35</v>
      </c>
      <c r="B74" s="86" t="s">
        <v>21</v>
      </c>
      <c r="C74" s="44">
        <v>8.26</v>
      </c>
      <c r="D74" s="87">
        <v>0.15000000000000002</v>
      </c>
      <c r="E74" s="44">
        <v>45.63</v>
      </c>
      <c r="F74" s="44">
        <v>11.03</v>
      </c>
      <c r="G74" s="87">
        <v>0.15000000000000002</v>
      </c>
      <c r="H74" s="67">
        <f>(D74^2+G74^2)^0.5</f>
        <v>0.21213203435596428</v>
      </c>
      <c r="I74" s="44">
        <f>F74-C74</f>
        <v>2.7699999999999996</v>
      </c>
      <c r="J74" s="51">
        <f>ABS(I74-2.963)</f>
        <v>0.1930000000000005</v>
      </c>
      <c r="K74" s="87">
        <f>H74+$K$39</f>
        <v>0.41213203435596429</v>
      </c>
      <c r="L74" s="131">
        <f>H74-J74</f>
        <v>1.9132034355963778E-2</v>
      </c>
    </row>
    <row r="75" spans="1:12" ht="14.05" customHeight="1" thickBot="1" x14ac:dyDescent="0.45">
      <c r="A75" s="64">
        <f t="shared" si="1"/>
        <v>36</v>
      </c>
      <c r="B75" s="86" t="s">
        <v>17</v>
      </c>
      <c r="C75" s="44">
        <v>8.85</v>
      </c>
      <c r="D75" s="87">
        <v>0.15000000000000002</v>
      </c>
      <c r="E75" s="44">
        <v>45.28</v>
      </c>
      <c r="F75" s="44">
        <v>11.59</v>
      </c>
      <c r="G75" s="87">
        <v>0.15000000000000002</v>
      </c>
      <c r="H75" s="87">
        <f>(D75^2+G75^2)^0.5</f>
        <v>0.21213203435596428</v>
      </c>
      <c r="I75" s="44">
        <f>F75-C75</f>
        <v>2.74</v>
      </c>
      <c r="J75" s="51">
        <f>ABS(I75-2.963)</f>
        <v>0.22299999999999986</v>
      </c>
      <c r="K75" s="87">
        <f>H75+$K$39</f>
        <v>0.41213203435596429</v>
      </c>
      <c r="L75" s="131">
        <f>H75-J75</f>
        <v>-1.0867965644035582E-2</v>
      </c>
    </row>
    <row r="76" spans="1:12" ht="14.05" customHeight="1" thickBot="1" x14ac:dyDescent="0.45">
      <c r="A76" s="64">
        <f t="shared" si="1"/>
        <v>37</v>
      </c>
      <c r="B76" s="88" t="s">
        <v>48</v>
      </c>
      <c r="C76" s="89">
        <v>8.36</v>
      </c>
      <c r="D76" s="72">
        <v>0.2</v>
      </c>
      <c r="E76" s="89">
        <v>45.65</v>
      </c>
      <c r="F76" s="89">
        <v>11.72</v>
      </c>
      <c r="G76" s="90">
        <v>0.1</v>
      </c>
      <c r="H76" s="90">
        <f>(D76^2+G76^2)^0.5</f>
        <v>0.22360679774997899</v>
      </c>
      <c r="I76" s="89">
        <f>F76-C76</f>
        <v>3.3600000000000012</v>
      </c>
      <c r="J76" s="71">
        <f>ABS(I76-2.963)</f>
        <v>0.39700000000000113</v>
      </c>
      <c r="K76" s="87">
        <f>H76+$K$39</f>
        <v>0.423606797749979</v>
      </c>
      <c r="L76" s="131">
        <f>H76-J76</f>
        <v>-0.17339320225002214</v>
      </c>
    </row>
    <row r="77" spans="1:12" ht="14.05" customHeight="1" thickBot="1" x14ac:dyDescent="0.45">
      <c r="A77" s="64">
        <f t="shared" si="1"/>
        <v>38</v>
      </c>
      <c r="B77" s="88" t="s">
        <v>89</v>
      </c>
      <c r="C77" s="89">
        <v>7.93</v>
      </c>
      <c r="D77" s="90">
        <v>0.05</v>
      </c>
      <c r="E77" s="89">
        <v>44.57</v>
      </c>
      <c r="F77" s="89">
        <v>10.99</v>
      </c>
      <c r="G77" s="72">
        <v>0.25</v>
      </c>
      <c r="H77" s="90">
        <f>(D77^2+G77^2)^0.5</f>
        <v>0.25495097567963926</v>
      </c>
      <c r="I77" s="89">
        <f>F77-C77</f>
        <v>3.0600000000000005</v>
      </c>
      <c r="J77" s="71">
        <f>ABS(I77-2.963)</f>
        <v>9.7000000000000419E-2</v>
      </c>
      <c r="K77" s="87">
        <f>H77+$K$39</f>
        <v>0.45495097567963927</v>
      </c>
      <c r="L77" s="131">
        <f>H77-J77</f>
        <v>0.15795097567963884</v>
      </c>
    </row>
    <row r="78" spans="1:12" ht="14.05" customHeight="1" thickBot="1" x14ac:dyDescent="0.45">
      <c r="A78" s="64">
        <f t="shared" si="1"/>
        <v>39</v>
      </c>
      <c r="B78" s="88" t="s">
        <v>51</v>
      </c>
      <c r="C78" s="89">
        <v>8.4499999999999993</v>
      </c>
      <c r="D78" s="72">
        <v>0.25</v>
      </c>
      <c r="E78" s="89">
        <v>45.17</v>
      </c>
      <c r="F78" s="89">
        <v>11.51</v>
      </c>
      <c r="G78" s="90">
        <v>0.15000000000000002</v>
      </c>
      <c r="H78" s="90">
        <f>(D78^2+G78^2)^0.5</f>
        <v>0.29154759474226505</v>
      </c>
      <c r="I78" s="89">
        <f>F78-C78</f>
        <v>3.0600000000000005</v>
      </c>
      <c r="J78" s="71">
        <f>ABS(I78-2.963)</f>
        <v>9.7000000000000419E-2</v>
      </c>
      <c r="K78" s="87">
        <f>H78+$K$39</f>
        <v>0.49154759474226506</v>
      </c>
      <c r="L78" s="131">
        <f>H78-J78</f>
        <v>0.19454759474226463</v>
      </c>
    </row>
    <row r="79" spans="1:12" ht="14.05" customHeight="1" thickBot="1" x14ac:dyDescent="0.45">
      <c r="A79" s="64">
        <f t="shared" si="1"/>
        <v>40</v>
      </c>
      <c r="B79" s="88" t="s">
        <v>87</v>
      </c>
      <c r="C79" s="89">
        <v>8.6199999999999992</v>
      </c>
      <c r="D79" s="72">
        <v>0.30000000000000004</v>
      </c>
      <c r="E79" s="89">
        <v>45.25</v>
      </c>
      <c r="F79" s="89">
        <v>11.4</v>
      </c>
      <c r="G79" s="90">
        <v>0.1</v>
      </c>
      <c r="H79" s="90">
        <f>(D79^2+G79^2)^0.5</f>
        <v>0.316227766016838</v>
      </c>
      <c r="I79" s="89">
        <f>F79-C79</f>
        <v>2.7800000000000011</v>
      </c>
      <c r="J79" s="71">
        <f>ABS(I79-2.963)</f>
        <v>0.18299999999999894</v>
      </c>
      <c r="K79" s="87">
        <f>H79+$K$39</f>
        <v>0.51622776601683795</v>
      </c>
      <c r="L79" s="131">
        <f>H79-J79</f>
        <v>0.13322776601683906</v>
      </c>
    </row>
    <row r="80" spans="1:12" ht="14.05" customHeight="1" thickBot="1" x14ac:dyDescent="0.45">
      <c r="A80" s="64">
        <f t="shared" si="1"/>
        <v>41</v>
      </c>
      <c r="B80" s="88" t="s">
        <v>63</v>
      </c>
      <c r="C80" s="89">
        <v>8.39</v>
      </c>
      <c r="D80" s="90">
        <v>0.15000000000000002</v>
      </c>
      <c r="E80" s="89">
        <v>45.37</v>
      </c>
      <c r="F80" s="89">
        <v>11.47</v>
      </c>
      <c r="G80" s="72">
        <v>0.30000000000000004</v>
      </c>
      <c r="H80" s="90">
        <f>(D80^2+G80^2)^0.5</f>
        <v>0.33541019662496852</v>
      </c>
      <c r="I80" s="89">
        <f>F80-C80</f>
        <v>3.08</v>
      </c>
      <c r="J80" s="71">
        <f>ABS(I80-2.963)</f>
        <v>0.11699999999999999</v>
      </c>
      <c r="K80" s="87">
        <f>H80+$K$39</f>
        <v>0.53541019662496847</v>
      </c>
      <c r="L80" s="131">
        <f>H80-J80</f>
        <v>0.21841019662496852</v>
      </c>
    </row>
    <row r="81" spans="1:14" ht="14.05" customHeight="1" thickBot="1" x14ac:dyDescent="0.45">
      <c r="A81" s="64">
        <f t="shared" si="1"/>
        <v>42</v>
      </c>
      <c r="B81" s="88" t="s">
        <v>43</v>
      </c>
      <c r="C81" s="89">
        <v>8.7100000000000009</v>
      </c>
      <c r="D81" s="72">
        <v>0.30000000000000004</v>
      </c>
      <c r="E81" s="89">
        <v>45.55</v>
      </c>
      <c r="F81" s="89">
        <v>11.52</v>
      </c>
      <c r="G81" s="90">
        <v>0.15000000000000002</v>
      </c>
      <c r="H81" s="90">
        <f>(D81^2+G81^2)^0.5</f>
        <v>0.33541019662496852</v>
      </c>
      <c r="I81" s="89">
        <f>F81-C81</f>
        <v>2.8099999999999987</v>
      </c>
      <c r="J81" s="71">
        <f>ABS(I81-2.963)</f>
        <v>0.15300000000000136</v>
      </c>
      <c r="K81" s="87">
        <f>H81+$K$39</f>
        <v>0.53541019662496847</v>
      </c>
      <c r="L81" s="131">
        <f>H81-J81</f>
        <v>0.18241019662496716</v>
      </c>
    </row>
    <row r="82" spans="1:14" ht="14.05" customHeight="1" thickBot="1" x14ac:dyDescent="0.45">
      <c r="A82" s="64">
        <f t="shared" si="1"/>
        <v>43</v>
      </c>
      <c r="B82" s="88" t="s">
        <v>67</v>
      </c>
      <c r="C82" s="89">
        <v>8.25</v>
      </c>
      <c r="D82" s="72">
        <v>0.2</v>
      </c>
      <c r="E82" s="89">
        <v>45.74</v>
      </c>
      <c r="F82" s="89">
        <v>11.13</v>
      </c>
      <c r="G82" s="72">
        <v>0.35000000000000003</v>
      </c>
      <c r="H82" s="90">
        <f>(D82^2+G82^2)^0.5</f>
        <v>0.40311288741492751</v>
      </c>
      <c r="I82" s="89">
        <f>F82-C82</f>
        <v>2.8800000000000008</v>
      </c>
      <c r="J82" s="71">
        <f>ABS(I82-2.963)</f>
        <v>8.2999999999999297E-2</v>
      </c>
      <c r="K82" s="87">
        <f>H82+$K$39</f>
        <v>0.60311288741492752</v>
      </c>
      <c r="L82" s="131">
        <f>H82-J82</f>
        <v>0.32011288741492822</v>
      </c>
    </row>
    <row r="83" spans="1:14" ht="14.05" customHeight="1" thickBot="1" x14ac:dyDescent="0.45">
      <c r="A83" s="64">
        <f t="shared" si="1"/>
        <v>44</v>
      </c>
      <c r="B83" s="88" t="s">
        <v>94</v>
      </c>
      <c r="C83" s="89">
        <v>8.5399999999999991</v>
      </c>
      <c r="D83" s="72">
        <v>0.2</v>
      </c>
      <c r="E83" s="89">
        <v>45.59</v>
      </c>
      <c r="F83" s="89">
        <v>11.25</v>
      </c>
      <c r="G83" s="72">
        <v>0.35000000000000003</v>
      </c>
      <c r="H83" s="90">
        <f>(D83^2+G83^2)^0.5</f>
        <v>0.40311288741492751</v>
      </c>
      <c r="I83" s="89">
        <f>F83-C83</f>
        <v>2.7100000000000009</v>
      </c>
      <c r="J83" s="71">
        <f>ABS(I83-2.963)</f>
        <v>0.25299999999999923</v>
      </c>
      <c r="K83" s="87">
        <f>H83+$K$39</f>
        <v>0.60311288741492752</v>
      </c>
      <c r="L83" s="131">
        <f>H83-J83</f>
        <v>0.15011288741492829</v>
      </c>
    </row>
    <row r="84" spans="1:14" ht="14.05" customHeight="1" thickBot="1" x14ac:dyDescent="0.45">
      <c r="A84" s="64">
        <f t="shared" si="1"/>
        <v>45</v>
      </c>
      <c r="B84" s="88" t="s">
        <v>111</v>
      </c>
      <c r="C84" s="89">
        <v>8.4600000000000009</v>
      </c>
      <c r="D84" s="90">
        <v>0.1</v>
      </c>
      <c r="E84" s="89">
        <v>46.73</v>
      </c>
      <c r="F84" s="89">
        <v>11.78</v>
      </c>
      <c r="G84" s="72">
        <v>0.4</v>
      </c>
      <c r="H84" s="90">
        <f>(D84^2+G84^2)^0.5</f>
        <v>0.41231056256176613</v>
      </c>
      <c r="I84" s="89">
        <f>F84-C84</f>
        <v>3.3199999999999985</v>
      </c>
      <c r="J84" s="71">
        <f>ABS(I84-2.963)</f>
        <v>0.35699999999999843</v>
      </c>
      <c r="K84" s="87">
        <f>H84+$K$39</f>
        <v>0.61231056256176619</v>
      </c>
      <c r="L84" s="131">
        <f>H84-J84</f>
        <v>5.5310562561767695E-2</v>
      </c>
    </row>
    <row r="85" spans="1:14" ht="14.05" customHeight="1" thickBot="1" x14ac:dyDescent="0.45">
      <c r="A85" s="64">
        <f t="shared" si="1"/>
        <v>46</v>
      </c>
      <c r="B85" s="88" t="s">
        <v>83</v>
      </c>
      <c r="C85" s="89">
        <v>8.75</v>
      </c>
      <c r="D85" s="90">
        <v>0.1</v>
      </c>
      <c r="E85" s="89">
        <v>44.79</v>
      </c>
      <c r="F85" s="89">
        <v>11.48</v>
      </c>
      <c r="G85" s="72">
        <v>0.4</v>
      </c>
      <c r="H85" s="90">
        <f>(D85^2+G85^2)^0.5</f>
        <v>0.41231056256176613</v>
      </c>
      <c r="I85" s="89">
        <f>F85-C85</f>
        <v>2.7300000000000004</v>
      </c>
      <c r="J85" s="71">
        <f>ABS(I85-2.963)</f>
        <v>0.23299999999999965</v>
      </c>
      <c r="K85" s="87">
        <f>H85+$K$39</f>
        <v>0.61231056256176619</v>
      </c>
      <c r="L85" s="131">
        <f>H85-J85</f>
        <v>0.17931056256176647</v>
      </c>
    </row>
    <row r="86" spans="1:14" ht="14.05" customHeight="1" thickBot="1" x14ac:dyDescent="0.45">
      <c r="A86" s="64">
        <f t="shared" si="1"/>
        <v>47</v>
      </c>
      <c r="B86" s="88" t="s">
        <v>22</v>
      </c>
      <c r="C86" s="89">
        <v>7.9</v>
      </c>
      <c r="D86" s="72">
        <v>0.2</v>
      </c>
      <c r="E86" s="89">
        <v>45.02</v>
      </c>
      <c r="F86" s="89">
        <v>10.84</v>
      </c>
      <c r="G86" s="72">
        <v>0.4</v>
      </c>
      <c r="H86" s="90">
        <f>(D86^2+G86^2)^0.5</f>
        <v>0.44721359549995798</v>
      </c>
      <c r="I86" s="89">
        <f>F86-C86</f>
        <v>2.9399999999999995</v>
      </c>
      <c r="J86" s="71">
        <f>ABS(I86-2.963)</f>
        <v>2.3000000000000576E-2</v>
      </c>
      <c r="K86" s="87">
        <f>H86+$K$39</f>
        <v>0.64721359549995805</v>
      </c>
      <c r="L86" s="131">
        <f>H86-J86</f>
        <v>0.42421359549995741</v>
      </c>
    </row>
    <row r="87" spans="1:14" ht="14.05" customHeight="1" thickBot="1" x14ac:dyDescent="0.45">
      <c r="A87" s="64">
        <f t="shared" si="1"/>
        <v>48</v>
      </c>
      <c r="B87" s="88" t="s">
        <v>25</v>
      </c>
      <c r="C87" s="89">
        <v>7.47</v>
      </c>
      <c r="D87" s="90">
        <v>0.1</v>
      </c>
      <c r="E87" s="89">
        <v>45.18</v>
      </c>
      <c r="F87" s="89">
        <v>10.67</v>
      </c>
      <c r="G87" s="72">
        <v>0.45</v>
      </c>
      <c r="H87" s="90">
        <f>(D87^2+G87^2)^0.5</f>
        <v>0.46097722286464438</v>
      </c>
      <c r="I87" s="89">
        <f>F87-C87</f>
        <v>3.2</v>
      </c>
      <c r="J87" s="71">
        <f>ABS(I87-2.963)</f>
        <v>0.2370000000000001</v>
      </c>
      <c r="K87" s="87">
        <f>H87+$K$39</f>
        <v>0.66097722286464444</v>
      </c>
      <c r="L87" s="131">
        <f>H87-J87</f>
        <v>0.22397722286464428</v>
      </c>
    </row>
    <row r="88" spans="1:14" ht="14.05" customHeight="1" thickBot="1" x14ac:dyDescent="0.45">
      <c r="A88" s="64">
        <f t="shared" si="1"/>
        <v>49</v>
      </c>
      <c r="B88" s="88" t="s">
        <v>52</v>
      </c>
      <c r="C88" s="89">
        <v>7.85</v>
      </c>
      <c r="D88" s="72">
        <v>0.4</v>
      </c>
      <c r="E88" s="89">
        <v>45.35</v>
      </c>
      <c r="F88" s="89">
        <v>10.87</v>
      </c>
      <c r="G88" s="72">
        <v>0.25</v>
      </c>
      <c r="H88" s="90">
        <f>(D88^2+G88^2)^0.5</f>
        <v>0.47169905660283024</v>
      </c>
      <c r="I88" s="89">
        <f>F88-C88</f>
        <v>3.0199999999999996</v>
      </c>
      <c r="J88" s="71">
        <f>ABS(I88-2.963)</f>
        <v>5.6999999999999496E-2</v>
      </c>
      <c r="K88" s="87">
        <f>H88+$K$39</f>
        <v>0.67169905660283025</v>
      </c>
      <c r="L88" s="131">
        <f>H88-J88</f>
        <v>0.41469905660283074</v>
      </c>
      <c r="N88" s="49"/>
    </row>
    <row r="89" spans="1:14" ht="14.05" customHeight="1" thickBot="1" x14ac:dyDescent="0.45">
      <c r="A89" s="64">
        <f t="shared" si="1"/>
        <v>50</v>
      </c>
      <c r="B89" s="88" t="s">
        <v>68</v>
      </c>
      <c r="C89" s="89">
        <v>7.88</v>
      </c>
      <c r="D89" s="90">
        <v>0.1</v>
      </c>
      <c r="E89" s="89">
        <v>45.28</v>
      </c>
      <c r="F89" s="89">
        <v>10.7</v>
      </c>
      <c r="G89" s="72">
        <v>0.5</v>
      </c>
      <c r="H89" s="90">
        <f>(D89^2+G89^2)^0.5</f>
        <v>0.50990195135927852</v>
      </c>
      <c r="I89" s="89">
        <f>F89-C89</f>
        <v>2.8199999999999994</v>
      </c>
      <c r="J89" s="71">
        <f>ABS(I89-2.963)</f>
        <v>0.14300000000000068</v>
      </c>
      <c r="K89" s="87">
        <f>H89+$K$39</f>
        <v>0.70990195135927858</v>
      </c>
      <c r="L89" s="131">
        <f>H89-J89</f>
        <v>0.36690195135927783</v>
      </c>
      <c r="N89" s="49"/>
    </row>
    <row r="90" spans="1:14" ht="14.05" customHeight="1" thickBot="1" x14ac:dyDescent="0.45">
      <c r="A90" s="64">
        <f t="shared" si="1"/>
        <v>51</v>
      </c>
      <c r="B90" s="88" t="s">
        <v>90</v>
      </c>
      <c r="C90" s="89">
        <v>8.2799999999999994</v>
      </c>
      <c r="D90" s="72">
        <v>0.5</v>
      </c>
      <c r="E90" s="89">
        <v>45.58</v>
      </c>
      <c r="F90" s="89">
        <v>11.13</v>
      </c>
      <c r="G90" s="90">
        <v>0.1</v>
      </c>
      <c r="H90" s="90">
        <f>(D90^2+G90^2)^0.5</f>
        <v>0.50990195135927852</v>
      </c>
      <c r="I90" s="89">
        <f>F90-C90</f>
        <v>2.8500000000000014</v>
      </c>
      <c r="J90" s="71">
        <f>ABS(I90-2.963)</f>
        <v>0.11299999999999866</v>
      </c>
      <c r="K90" s="87">
        <f>H90+$K$39</f>
        <v>0.70990195135927858</v>
      </c>
      <c r="L90" s="131">
        <f>H90-J90</f>
        <v>0.39690195135927986</v>
      </c>
      <c r="N90" s="49"/>
    </row>
    <row r="91" spans="1:14" ht="14.05" customHeight="1" thickBot="1" x14ac:dyDescent="0.45">
      <c r="A91" s="64">
        <f t="shared" si="1"/>
        <v>52</v>
      </c>
      <c r="B91" s="88" t="s">
        <v>98</v>
      </c>
      <c r="C91" s="89">
        <v>8.91</v>
      </c>
      <c r="D91" s="72">
        <v>0.5</v>
      </c>
      <c r="E91" s="89">
        <v>46.06</v>
      </c>
      <c r="F91" s="89">
        <v>12.35</v>
      </c>
      <c r="G91" s="72">
        <v>0.2</v>
      </c>
      <c r="H91" s="90">
        <f>(D91^2+G91^2)^0.5</f>
        <v>0.53851648071345048</v>
      </c>
      <c r="I91" s="89">
        <f>F91-C91</f>
        <v>3.4399999999999995</v>
      </c>
      <c r="J91" s="71">
        <f>ABS(I91-2.963)</f>
        <v>0.47699999999999942</v>
      </c>
      <c r="K91" s="87">
        <f>H91+$K$39</f>
        <v>0.73851648071345055</v>
      </c>
      <c r="L91" s="131">
        <f>H91-J91</f>
        <v>6.1516480713451061E-2</v>
      </c>
      <c r="N91" s="49"/>
    </row>
    <row r="92" spans="1:14" ht="14.05" customHeight="1" thickBot="1" x14ac:dyDescent="0.45">
      <c r="A92" s="64">
        <f t="shared" si="1"/>
        <v>53</v>
      </c>
      <c r="B92" s="88" t="s">
        <v>19</v>
      </c>
      <c r="C92" s="89">
        <v>7.74</v>
      </c>
      <c r="D92" s="90">
        <v>0.1</v>
      </c>
      <c r="E92" s="89">
        <v>45.59</v>
      </c>
      <c r="F92" s="89">
        <v>10.79</v>
      </c>
      <c r="G92" s="72">
        <v>0.55000000000000004</v>
      </c>
      <c r="H92" s="90">
        <f>(D92^2+G92^2)^0.5</f>
        <v>0.55901699437494745</v>
      </c>
      <c r="I92" s="89">
        <f>F92-C92</f>
        <v>3.0499999999999989</v>
      </c>
      <c r="J92" s="71">
        <f>ABS(I92-2.963)</f>
        <v>8.6999999999998856E-2</v>
      </c>
      <c r="K92" s="87">
        <f>H92+$K$39</f>
        <v>0.75901699437494741</v>
      </c>
      <c r="L92" s="131">
        <f>H92-J92</f>
        <v>0.4720169943749486</v>
      </c>
      <c r="N92" s="49"/>
    </row>
    <row r="93" spans="1:14" ht="14.05" customHeight="1" thickBot="1" x14ac:dyDescent="0.45">
      <c r="A93" s="64">
        <f t="shared" si="1"/>
        <v>54</v>
      </c>
      <c r="B93" s="88" t="s">
        <v>96</v>
      </c>
      <c r="C93" s="89">
        <v>8.66</v>
      </c>
      <c r="D93" s="72">
        <v>0.25</v>
      </c>
      <c r="E93" s="89">
        <v>46.34</v>
      </c>
      <c r="F93" s="89">
        <v>11.87</v>
      </c>
      <c r="G93" s="72">
        <v>0.5</v>
      </c>
      <c r="H93" s="90">
        <f>(D93^2+G93^2)^0.5</f>
        <v>0.55901699437494745</v>
      </c>
      <c r="I93" s="89">
        <f>F93-C93</f>
        <v>3.2099999999999991</v>
      </c>
      <c r="J93" s="71">
        <f>ABS(I93-2.963)</f>
        <v>0.246999999999999</v>
      </c>
      <c r="K93" s="87">
        <f>H93+$K$39</f>
        <v>0.75901699437494741</v>
      </c>
      <c r="L93" s="131">
        <f>H93-J93</f>
        <v>0.31201699437494845</v>
      </c>
      <c r="N93" s="49"/>
    </row>
    <row r="94" spans="1:14" ht="14.05" customHeight="1" thickBot="1" x14ac:dyDescent="0.45">
      <c r="A94" s="64">
        <f t="shared" si="1"/>
        <v>55</v>
      </c>
      <c r="B94" s="88" t="s">
        <v>69</v>
      </c>
      <c r="C94" s="89">
        <v>8.85</v>
      </c>
      <c r="D94" s="90">
        <v>0.05</v>
      </c>
      <c r="E94" s="89">
        <v>45.76</v>
      </c>
      <c r="F94" s="89">
        <v>11.94</v>
      </c>
      <c r="G94" s="72">
        <v>0.60000000000000009</v>
      </c>
      <c r="H94" s="90">
        <f>(D94^2+G94^2)^0.5</f>
        <v>0.60207972893961481</v>
      </c>
      <c r="I94" s="89">
        <f>F94-C94</f>
        <v>3.09</v>
      </c>
      <c r="J94" s="71">
        <f>ABS(I94-2.963)</f>
        <v>0.12699999999999978</v>
      </c>
      <c r="K94" s="87">
        <f>H94+$K$39</f>
        <v>0.80207972893961488</v>
      </c>
      <c r="L94" s="131">
        <f>H94-J94</f>
        <v>0.47507972893961503</v>
      </c>
      <c r="N94" s="49"/>
    </row>
    <row r="95" spans="1:14" ht="14.05" customHeight="1" thickBot="1" x14ac:dyDescent="0.45">
      <c r="A95" s="64">
        <f t="shared" si="1"/>
        <v>56</v>
      </c>
      <c r="B95" s="88" t="s">
        <v>115</v>
      </c>
      <c r="C95" s="89">
        <v>8.02</v>
      </c>
      <c r="D95" s="72">
        <v>0.60000000000000009</v>
      </c>
      <c r="E95" s="89">
        <v>45.03</v>
      </c>
      <c r="F95" s="89">
        <v>11.87</v>
      </c>
      <c r="G95" s="90">
        <v>0.1</v>
      </c>
      <c r="H95" s="90">
        <f>(D95^2+G95^2)^0.5</f>
        <v>0.60827625302982202</v>
      </c>
      <c r="I95" s="89">
        <f>F95-C95</f>
        <v>3.8499999999999996</v>
      </c>
      <c r="J95" s="71">
        <f>ABS(I95-2.963)</f>
        <v>0.88699999999999957</v>
      </c>
      <c r="K95" s="87">
        <f>H95+$K$39</f>
        <v>0.80827625302982198</v>
      </c>
      <c r="L95" s="131">
        <f>H95-J95</f>
        <v>-0.27872374697017754</v>
      </c>
      <c r="N95" s="49"/>
    </row>
    <row r="96" spans="1:14" ht="14.05" customHeight="1" thickBot="1" x14ac:dyDescent="0.45">
      <c r="A96" s="64">
        <f t="shared" si="1"/>
        <v>57</v>
      </c>
      <c r="B96" s="88" t="s">
        <v>100</v>
      </c>
      <c r="C96" s="89">
        <v>7.36</v>
      </c>
      <c r="D96" s="72">
        <v>0.30000000000000004</v>
      </c>
      <c r="E96" s="89">
        <v>45.13</v>
      </c>
      <c r="F96" s="89">
        <v>10.42</v>
      </c>
      <c r="G96" s="72">
        <v>0.60000000000000009</v>
      </c>
      <c r="H96" s="90">
        <f>(D96^2+G96^2)^0.5</f>
        <v>0.67082039324993703</v>
      </c>
      <c r="I96" s="89">
        <f>F96-C96</f>
        <v>3.0599999999999996</v>
      </c>
      <c r="J96" s="71">
        <f>ABS(I96-2.963)</f>
        <v>9.6999999999999531E-2</v>
      </c>
      <c r="K96" s="87">
        <f>H96+$K$39</f>
        <v>0.87082039324993699</v>
      </c>
      <c r="L96" s="131">
        <f>H96-J96</f>
        <v>0.5738203932499375</v>
      </c>
      <c r="N96" s="49"/>
    </row>
    <row r="97" spans="1:21" ht="14.05" customHeight="1" thickBot="1" x14ac:dyDescent="0.45">
      <c r="A97" s="64">
        <f t="shared" si="1"/>
        <v>58</v>
      </c>
      <c r="B97" s="88" t="s">
        <v>76</v>
      </c>
      <c r="C97" s="89">
        <v>8.09</v>
      </c>
      <c r="D97" s="72">
        <v>0.70000000000000007</v>
      </c>
      <c r="E97" s="89">
        <v>44.97</v>
      </c>
      <c r="F97" s="89">
        <v>11.44</v>
      </c>
      <c r="G97" s="72">
        <v>0.25</v>
      </c>
      <c r="H97" s="90">
        <f>(D97^2+G97^2)^0.5</f>
        <v>0.7433034373659253</v>
      </c>
      <c r="I97" s="89">
        <f>F97-C97</f>
        <v>3.3499999999999996</v>
      </c>
      <c r="J97" s="71">
        <f>ABS(I97-2.963)</f>
        <v>0.38699999999999957</v>
      </c>
      <c r="K97" s="87">
        <f>H97+$K$39</f>
        <v>0.94330343736592526</v>
      </c>
      <c r="L97" s="131">
        <f>H97-J97</f>
        <v>0.35630343736592573</v>
      </c>
      <c r="N97" s="49"/>
    </row>
    <row r="98" spans="1:21" ht="14.05" customHeight="1" thickBot="1" x14ac:dyDescent="0.45">
      <c r="A98" s="64">
        <f t="shared" si="1"/>
        <v>59</v>
      </c>
      <c r="B98" s="88" t="s">
        <v>95</v>
      </c>
      <c r="C98" s="89">
        <v>7.81</v>
      </c>
      <c r="D98" s="72">
        <v>0.75</v>
      </c>
      <c r="E98" s="89">
        <v>45.42</v>
      </c>
      <c r="F98" s="89">
        <v>10.94</v>
      </c>
      <c r="G98" s="90">
        <v>0.15000000000000002</v>
      </c>
      <c r="H98" s="90">
        <f>(D98^2+G98^2)^0.5</f>
        <v>0.76485292703891772</v>
      </c>
      <c r="I98" s="89">
        <f>F98-C98</f>
        <v>3.13</v>
      </c>
      <c r="J98" s="71">
        <f>ABS(I98-2.963)</f>
        <v>0.16699999999999982</v>
      </c>
      <c r="K98" s="87">
        <f>H98+$K$39</f>
        <v>0.96485292703891767</v>
      </c>
      <c r="L98" s="131">
        <f>H98-J98</f>
        <v>0.5978529270389179</v>
      </c>
      <c r="N98" s="49"/>
    </row>
    <row r="99" spans="1:21" ht="14.05" customHeight="1" thickBot="1" x14ac:dyDescent="0.45">
      <c r="A99" s="64">
        <f t="shared" si="1"/>
        <v>60</v>
      </c>
      <c r="B99" s="88" t="s">
        <v>109</v>
      </c>
      <c r="C99" s="89">
        <v>8.66</v>
      </c>
      <c r="D99" s="72">
        <v>0.5</v>
      </c>
      <c r="E99" s="89">
        <v>45.87</v>
      </c>
      <c r="F99" s="89">
        <v>11.65</v>
      </c>
      <c r="G99" s="72">
        <v>0.60000000000000009</v>
      </c>
      <c r="H99" s="90">
        <f>(D99^2+G99^2)^0.5</f>
        <v>0.78102496759066553</v>
      </c>
      <c r="I99" s="89">
        <f>F99-C99</f>
        <v>2.99</v>
      </c>
      <c r="J99" s="71">
        <f>ABS(I99-2.963)</f>
        <v>2.7000000000000135E-2</v>
      </c>
      <c r="K99" s="87">
        <f>H99+$K$39</f>
        <v>0.98102496759066549</v>
      </c>
      <c r="L99" s="131">
        <f>H99-J99</f>
        <v>0.7540249675906654</v>
      </c>
      <c r="N99" s="49"/>
    </row>
    <row r="100" spans="1:21" ht="14.05" customHeight="1" thickBot="1" x14ac:dyDescent="0.45">
      <c r="A100" s="64">
        <f t="shared" si="1"/>
        <v>61</v>
      </c>
      <c r="B100" s="88" t="s">
        <v>85</v>
      </c>
      <c r="C100" s="89">
        <v>7.69</v>
      </c>
      <c r="D100" s="72">
        <v>0.8</v>
      </c>
      <c r="E100" s="89">
        <v>45.18</v>
      </c>
      <c r="F100" s="89">
        <v>10.66</v>
      </c>
      <c r="G100" s="90">
        <v>0.1</v>
      </c>
      <c r="H100" s="90">
        <f>(D100^2+G100^2)^0.5</f>
        <v>0.80622577482985502</v>
      </c>
      <c r="I100" s="89">
        <f>F100-C100</f>
        <v>2.9699999999999998</v>
      </c>
      <c r="J100" s="71">
        <f>ABS(I100-2.963)</f>
        <v>6.9999999999996732E-3</v>
      </c>
      <c r="K100" s="87">
        <f>H100+$K$39</f>
        <v>1.0062257748298551</v>
      </c>
      <c r="L100" s="131">
        <f>H100-J100</f>
        <v>0.79922577482985535</v>
      </c>
      <c r="N100" s="49"/>
    </row>
    <row r="101" spans="1:21" ht="14.05" customHeight="1" thickBot="1" x14ac:dyDescent="0.45">
      <c r="A101" s="64">
        <f t="shared" si="1"/>
        <v>62</v>
      </c>
      <c r="B101" s="88" t="s">
        <v>72</v>
      </c>
      <c r="C101" s="89">
        <v>7.77</v>
      </c>
      <c r="D101" s="72">
        <v>0.35000000000000003</v>
      </c>
      <c r="E101" s="89">
        <v>45.18</v>
      </c>
      <c r="F101" s="89">
        <v>10.76</v>
      </c>
      <c r="G101" s="72">
        <v>0.75</v>
      </c>
      <c r="H101" s="90">
        <f>(D101^2+G101^2)^0.5</f>
        <v>0.82764726786234244</v>
      </c>
      <c r="I101" s="89">
        <f>F101-C101</f>
        <v>2.99</v>
      </c>
      <c r="J101" s="71">
        <f>ABS(I101-2.963)</f>
        <v>2.7000000000000135E-2</v>
      </c>
      <c r="K101" s="87">
        <f>H101+$K$39</f>
        <v>1.0276472678623425</v>
      </c>
      <c r="L101" s="131">
        <f>H101-J101</f>
        <v>0.8006472678623423</v>
      </c>
    </row>
    <row r="102" spans="1:21" ht="14.05" customHeight="1" thickBot="1" x14ac:dyDescent="0.45">
      <c r="A102" s="64">
        <f t="shared" si="1"/>
        <v>63</v>
      </c>
      <c r="B102" s="88" t="s">
        <v>16</v>
      </c>
      <c r="C102" s="89">
        <v>8.42</v>
      </c>
      <c r="D102" s="72">
        <v>0.85000000000000009</v>
      </c>
      <c r="E102" s="89">
        <v>45.68</v>
      </c>
      <c r="F102" s="89">
        <v>11.22</v>
      </c>
      <c r="G102" s="72">
        <v>0.2</v>
      </c>
      <c r="H102" s="90">
        <f>(D102^2+G102^2)^0.5</f>
        <v>0.87321245982864915</v>
      </c>
      <c r="I102" s="89">
        <f>F102-C102</f>
        <v>2.8000000000000007</v>
      </c>
      <c r="J102" s="71">
        <f>ABS(I102-2.963)</f>
        <v>0.16299999999999937</v>
      </c>
      <c r="K102" s="87">
        <f>H102+$K$39</f>
        <v>1.0732124598286492</v>
      </c>
      <c r="L102" s="131">
        <f>H102-J102</f>
        <v>0.71021245982864978</v>
      </c>
    </row>
    <row r="103" spans="1:21" ht="14.05" customHeight="1" thickBot="1" x14ac:dyDescent="0.45">
      <c r="A103" s="64">
        <f t="shared" si="1"/>
        <v>64</v>
      </c>
      <c r="B103" s="88" t="s">
        <v>101</v>
      </c>
      <c r="C103" s="89">
        <v>9.0399999999999991</v>
      </c>
      <c r="D103" s="72">
        <v>0.25</v>
      </c>
      <c r="E103" s="89">
        <v>46.2</v>
      </c>
      <c r="F103" s="89">
        <v>12.35</v>
      </c>
      <c r="G103" s="72">
        <v>0.95000000000000007</v>
      </c>
      <c r="H103" s="90">
        <f>(D103^2+G103^2)^0.5</f>
        <v>0.9823441352194251</v>
      </c>
      <c r="I103" s="89">
        <f>F103-C103</f>
        <v>3.3100000000000005</v>
      </c>
      <c r="J103" s="71">
        <f>ABS(I103-2.963)</f>
        <v>0.34700000000000042</v>
      </c>
      <c r="K103" s="87">
        <f>H103+$K$39</f>
        <v>1.1823441352194251</v>
      </c>
      <c r="L103" s="131">
        <f>H103-J103</f>
        <v>0.63534413521942468</v>
      </c>
    </row>
    <row r="104" spans="1:21" ht="14.05" customHeight="1" thickBot="1" x14ac:dyDescent="0.45">
      <c r="A104" s="64">
        <f t="shared" si="1"/>
        <v>65</v>
      </c>
      <c r="B104" s="88" t="s">
        <v>26</v>
      </c>
      <c r="C104" s="89">
        <v>8.43</v>
      </c>
      <c r="D104" s="72">
        <v>0.2</v>
      </c>
      <c r="E104" s="89">
        <v>45.5</v>
      </c>
      <c r="F104" s="89">
        <v>11.25</v>
      </c>
      <c r="G104" s="72">
        <v>1.4500000000000002</v>
      </c>
      <c r="H104" s="90">
        <f>(D104^2+G104^2)^0.5</f>
        <v>1.4637281168304448</v>
      </c>
      <c r="I104" s="89">
        <f>F104-C104</f>
        <v>2.8200000000000003</v>
      </c>
      <c r="J104" s="71">
        <f>ABS(I104-2.963)</f>
        <v>0.14299999999999979</v>
      </c>
      <c r="K104" s="87">
        <f>H104+$K$39</f>
        <v>1.6637281168304447</v>
      </c>
      <c r="L104" s="131">
        <f>H104-J104</f>
        <v>1.320728116830445</v>
      </c>
    </row>
    <row r="105" spans="1:21" x14ac:dyDescent="0.4">
      <c r="B105"/>
      <c r="C105"/>
    </row>
    <row r="106" spans="1:21" x14ac:dyDescent="0.4">
      <c r="B106"/>
      <c r="C106"/>
    </row>
    <row r="107" spans="1:21" x14ac:dyDescent="0.4">
      <c r="U107" s="49">
        <v>41686.938347033625</v>
      </c>
    </row>
    <row r="108" spans="1:21" x14ac:dyDescent="0.4">
      <c r="U108" s="49">
        <v>1202.2644346174138</v>
      </c>
    </row>
  </sheetData>
  <sortState xmlns:xlrd2="http://schemas.microsoft.com/office/spreadsheetml/2017/richdata2" ref="B40:L104">
    <sortCondition ref="H40:H104"/>
  </sortState>
  <mergeCells count="19">
    <mergeCell ref="L3:L4"/>
    <mergeCell ref="A37:J37"/>
    <mergeCell ref="A38:A39"/>
    <mergeCell ref="B38:B39"/>
    <mergeCell ref="C38:D38"/>
    <mergeCell ref="E38:E39"/>
    <mergeCell ref="F38:G38"/>
    <mergeCell ref="I38:I39"/>
    <mergeCell ref="J38:J39"/>
    <mergeCell ref="L38:L39"/>
    <mergeCell ref="A2:J2"/>
    <mergeCell ref="A3:A4"/>
    <mergeCell ref="B3:B4"/>
    <mergeCell ref="C3:D3"/>
    <mergeCell ref="E3:E4"/>
    <mergeCell ref="F3:G3"/>
    <mergeCell ref="H3:H4"/>
    <mergeCell ref="I3:I4"/>
    <mergeCell ref="J3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F2A2-745F-40B0-891D-27D4561FB522}">
  <dimension ref="B1:J116"/>
  <sheetViews>
    <sheetView topLeftCell="A103" workbookViewId="0">
      <selection activeCell="N7" sqref="N7"/>
    </sheetView>
  </sheetViews>
  <sheetFormatPr defaultRowHeight="14.6" x14ac:dyDescent="0.4"/>
  <cols>
    <col min="9" max="10" width="9.23046875" style="1"/>
  </cols>
  <sheetData>
    <row r="1" spans="2:10" ht="15" thickBot="1" x14ac:dyDescent="0.45"/>
    <row r="2" spans="2:10" ht="15" thickBot="1" x14ac:dyDescent="0.45">
      <c r="B2" s="91" t="s">
        <v>168</v>
      </c>
      <c r="C2" s="91"/>
      <c r="D2" s="91"/>
      <c r="E2" s="91"/>
      <c r="F2" s="91"/>
      <c r="G2" s="91"/>
      <c r="H2" s="91"/>
      <c r="I2" s="91"/>
      <c r="J2" s="91"/>
    </row>
    <row r="3" spans="2:10" ht="15" thickBot="1" x14ac:dyDescent="0.45">
      <c r="B3" s="101" t="s">
        <v>141</v>
      </c>
      <c r="C3" s="102" t="s">
        <v>1</v>
      </c>
      <c r="D3" s="48" t="s">
        <v>2</v>
      </c>
      <c r="E3" s="101" t="s">
        <v>3</v>
      </c>
      <c r="F3" s="101"/>
      <c r="G3" s="101" t="s">
        <v>144</v>
      </c>
      <c r="H3" s="101" t="s">
        <v>143</v>
      </c>
      <c r="I3" s="101" t="s">
        <v>161</v>
      </c>
      <c r="J3" s="101" t="s">
        <v>163</v>
      </c>
    </row>
    <row r="4" spans="2:10" ht="15" thickBot="1" x14ac:dyDescent="0.45">
      <c r="B4" s="101"/>
      <c r="C4" s="102"/>
      <c r="D4" s="64" t="s">
        <v>8</v>
      </c>
      <c r="E4" s="64" t="s">
        <v>165</v>
      </c>
      <c r="F4" s="64" t="s">
        <v>164</v>
      </c>
      <c r="G4" s="101"/>
      <c r="H4" s="101"/>
      <c r="I4" s="101"/>
      <c r="J4" s="101"/>
    </row>
    <row r="5" spans="2:10" ht="15" thickBot="1" x14ac:dyDescent="0.45">
      <c r="B5" s="149">
        <v>1</v>
      </c>
      <c r="C5" s="148" t="s">
        <v>45</v>
      </c>
      <c r="D5" s="149">
        <v>0.01</v>
      </c>
      <c r="E5" s="149">
        <v>0.06</v>
      </c>
      <c r="F5" s="149">
        <v>0.12</v>
      </c>
      <c r="G5" s="133">
        <v>2.5</v>
      </c>
      <c r="H5" s="145">
        <v>0.61032778078668515</v>
      </c>
      <c r="I5" s="133">
        <v>1.1000000000000121E-2</v>
      </c>
      <c r="J5" s="133">
        <v>0.59932778078668503</v>
      </c>
    </row>
    <row r="6" spans="2:10" ht="15" thickBot="1" x14ac:dyDescent="0.45">
      <c r="B6" s="149">
        <v>2</v>
      </c>
      <c r="C6" s="148" t="s">
        <v>112</v>
      </c>
      <c r="D6" s="149">
        <v>0.06</v>
      </c>
      <c r="E6" s="149">
        <v>0.24</v>
      </c>
      <c r="F6" s="149">
        <v>0.02</v>
      </c>
      <c r="G6" s="133">
        <v>2.5700000000000003</v>
      </c>
      <c r="H6" s="145">
        <v>0.63245553203367599</v>
      </c>
      <c r="I6" s="133">
        <v>5.9000000000000163E-2</v>
      </c>
      <c r="J6" s="133">
        <v>0.57345553203367583</v>
      </c>
    </row>
    <row r="7" spans="2:10" ht="15" thickBot="1" x14ac:dyDescent="0.45">
      <c r="B7" s="149">
        <v>3</v>
      </c>
      <c r="C7" s="148" t="s">
        <v>54</v>
      </c>
      <c r="D7" s="149">
        <v>0.59</v>
      </c>
      <c r="E7" s="149">
        <v>7.0000000000000007E-2</v>
      </c>
      <c r="F7" s="149">
        <v>0.23</v>
      </c>
      <c r="G7" s="133">
        <v>2.3499999999999996</v>
      </c>
      <c r="H7" s="145">
        <v>0.68007352543677213</v>
      </c>
      <c r="I7" s="133">
        <v>0.16100000000000048</v>
      </c>
      <c r="J7" s="133">
        <v>0.51907352543677165</v>
      </c>
    </row>
    <row r="8" spans="2:10" ht="15" thickBot="1" x14ac:dyDescent="0.45">
      <c r="B8" s="149">
        <v>4</v>
      </c>
      <c r="C8" s="148" t="s">
        <v>53</v>
      </c>
      <c r="D8" s="149">
        <v>0.08</v>
      </c>
      <c r="E8" s="149">
        <v>0.13</v>
      </c>
      <c r="F8" s="149">
        <v>0.14000000000000001</v>
      </c>
      <c r="G8" s="133">
        <v>2.34</v>
      </c>
      <c r="H8" s="145">
        <v>0.66708320320631675</v>
      </c>
      <c r="I8" s="133">
        <v>0.17100000000000026</v>
      </c>
      <c r="J8" s="133">
        <v>0.49608320320631649</v>
      </c>
    </row>
    <row r="9" spans="2:10" ht="15" thickBot="1" x14ac:dyDescent="0.45">
      <c r="B9" s="149">
        <v>5</v>
      </c>
      <c r="C9" s="148" t="s">
        <v>97</v>
      </c>
      <c r="D9" s="149">
        <v>0.44</v>
      </c>
      <c r="E9" s="149">
        <v>0</v>
      </c>
      <c r="F9" s="149">
        <v>0.17</v>
      </c>
      <c r="G9" s="133">
        <v>2.3000000000000007</v>
      </c>
      <c r="H9" s="145">
        <v>0.52201532544552753</v>
      </c>
      <c r="I9" s="133">
        <v>0.21099999999999941</v>
      </c>
      <c r="J9" s="133">
        <v>0.31101532544552812</v>
      </c>
    </row>
    <row r="10" spans="2:10" ht="15" thickBot="1" x14ac:dyDescent="0.45">
      <c r="B10" s="149">
        <v>6</v>
      </c>
      <c r="C10" s="148" t="s">
        <v>79</v>
      </c>
      <c r="D10" s="149">
        <v>0.93</v>
      </c>
      <c r="E10" s="149">
        <v>0.55000000000000004</v>
      </c>
      <c r="F10" s="149">
        <v>0.27</v>
      </c>
      <c r="G10" s="133">
        <v>1.6999999999999993</v>
      </c>
      <c r="H10" s="145">
        <v>1.0965856099730655</v>
      </c>
      <c r="I10" s="133">
        <v>0.81100000000000083</v>
      </c>
      <c r="J10" s="133">
        <v>0.2855856099730647</v>
      </c>
    </row>
    <row r="11" spans="2:10" ht="15" thickBot="1" x14ac:dyDescent="0.45">
      <c r="B11" s="149">
        <v>7</v>
      </c>
      <c r="C11" s="148" t="s">
        <v>37</v>
      </c>
      <c r="D11" s="149">
        <v>0.18</v>
      </c>
      <c r="E11" s="149">
        <v>0.12</v>
      </c>
      <c r="F11" s="149">
        <v>0.36</v>
      </c>
      <c r="G11" s="133">
        <v>2.3900000000000006</v>
      </c>
      <c r="H11" s="145">
        <v>0.39051248379533277</v>
      </c>
      <c r="I11" s="133">
        <v>0.12099999999999955</v>
      </c>
      <c r="J11" s="133">
        <v>0.26951248379533321</v>
      </c>
    </row>
    <row r="12" spans="2:10" ht="15" thickBot="1" x14ac:dyDescent="0.45">
      <c r="B12" s="149">
        <v>8</v>
      </c>
      <c r="C12" s="148" t="s">
        <v>33</v>
      </c>
      <c r="D12" s="149">
        <v>0.08</v>
      </c>
      <c r="E12" s="149">
        <v>0.38</v>
      </c>
      <c r="F12" s="149">
        <v>0.23</v>
      </c>
      <c r="G12" s="133">
        <v>2.3800000000000008</v>
      </c>
      <c r="H12" s="145">
        <v>0.38078865529319544</v>
      </c>
      <c r="I12" s="133">
        <v>0.13099999999999934</v>
      </c>
      <c r="J12" s="133">
        <v>0.2497886552931961</v>
      </c>
    </row>
    <row r="13" spans="2:10" ht="15" thickBot="1" x14ac:dyDescent="0.45">
      <c r="B13" s="149">
        <v>9</v>
      </c>
      <c r="C13" s="148" t="s">
        <v>80</v>
      </c>
      <c r="D13" s="149">
        <v>0.11</v>
      </c>
      <c r="E13" s="149">
        <v>0.93</v>
      </c>
      <c r="F13" s="149">
        <v>0.22</v>
      </c>
      <c r="G13" s="133">
        <v>2.09</v>
      </c>
      <c r="H13" s="145">
        <v>0.66708320320631675</v>
      </c>
      <c r="I13" s="133">
        <v>0.42100000000000026</v>
      </c>
      <c r="J13" s="133">
        <v>0.24608320320631649</v>
      </c>
    </row>
    <row r="14" spans="2:10" ht="15" thickBot="1" x14ac:dyDescent="0.45">
      <c r="B14" s="149">
        <v>10</v>
      </c>
      <c r="C14" s="148" t="s">
        <v>36</v>
      </c>
      <c r="D14" s="149">
        <v>0.11</v>
      </c>
      <c r="E14" s="149">
        <v>1.17</v>
      </c>
      <c r="F14" s="149">
        <v>0</v>
      </c>
      <c r="G14" s="133">
        <v>2.34</v>
      </c>
      <c r="H14" s="145">
        <v>0.39051248379533277</v>
      </c>
      <c r="I14" s="133">
        <v>0.17100000000000026</v>
      </c>
      <c r="J14" s="133">
        <v>0.2195124837953325</v>
      </c>
    </row>
    <row r="15" spans="2:10" ht="15" thickBot="1" x14ac:dyDescent="0.45">
      <c r="B15" s="149">
        <v>11</v>
      </c>
      <c r="C15" s="148" t="s">
        <v>34</v>
      </c>
      <c r="D15" s="149">
        <v>0.28999999999999998</v>
      </c>
      <c r="E15" s="149">
        <v>0.04</v>
      </c>
      <c r="F15" s="149">
        <v>0</v>
      </c>
      <c r="G15" s="133">
        <v>2.370000000000001</v>
      </c>
      <c r="H15" s="145">
        <v>0.35355339059327379</v>
      </c>
      <c r="I15" s="133">
        <v>0.14099999999999913</v>
      </c>
      <c r="J15" s="133">
        <v>0.21255339059327466</v>
      </c>
    </row>
    <row r="16" spans="2:10" ht="15" thickBot="1" x14ac:dyDescent="0.45">
      <c r="B16" s="149">
        <v>12</v>
      </c>
      <c r="C16" s="148" t="s">
        <v>93</v>
      </c>
      <c r="D16" s="149">
        <v>0.08</v>
      </c>
      <c r="E16" s="149">
        <v>0.05</v>
      </c>
      <c r="F16" s="149">
        <v>0.21</v>
      </c>
      <c r="G16" s="133">
        <v>2.5099999999999998</v>
      </c>
      <c r="H16" s="145">
        <v>0.21213203435596428</v>
      </c>
      <c r="I16" s="133">
        <v>1.000000000000334E-3</v>
      </c>
      <c r="J16" s="133">
        <v>0.21113203435596395</v>
      </c>
    </row>
    <row r="17" spans="2:10" ht="15" thickBot="1" x14ac:dyDescent="0.45">
      <c r="B17" s="149">
        <v>13</v>
      </c>
      <c r="C17" s="148" t="s">
        <v>74</v>
      </c>
      <c r="D17" s="149">
        <v>0.13</v>
      </c>
      <c r="E17" s="149">
        <v>0.98</v>
      </c>
      <c r="F17" s="149">
        <v>7.0000000000000007E-2</v>
      </c>
      <c r="G17" s="133">
        <v>2.5700000000000003</v>
      </c>
      <c r="H17" s="145">
        <v>0.25</v>
      </c>
      <c r="I17" s="133">
        <v>5.9000000000000163E-2</v>
      </c>
      <c r="J17" s="133">
        <v>0.19099999999999984</v>
      </c>
    </row>
    <row r="18" spans="2:10" ht="15" thickBot="1" x14ac:dyDescent="0.45">
      <c r="B18" s="149">
        <v>14</v>
      </c>
      <c r="C18" s="148" t="s">
        <v>42</v>
      </c>
      <c r="D18" s="149">
        <v>0.28999999999999998</v>
      </c>
      <c r="E18" s="149">
        <v>0.92</v>
      </c>
      <c r="F18" s="149">
        <v>0</v>
      </c>
      <c r="G18" s="133">
        <v>2.5</v>
      </c>
      <c r="H18" s="145">
        <v>0.158113883008419</v>
      </c>
      <c r="I18" s="133">
        <v>1.1000000000000121E-2</v>
      </c>
      <c r="J18" s="133">
        <v>0.14711388300841888</v>
      </c>
    </row>
    <row r="19" spans="2:10" ht="15" thickBot="1" x14ac:dyDescent="0.45">
      <c r="B19" s="149">
        <v>15</v>
      </c>
      <c r="C19" s="148" t="s">
        <v>55</v>
      </c>
      <c r="D19" s="149">
        <v>0.09</v>
      </c>
      <c r="E19" s="149">
        <v>0.17</v>
      </c>
      <c r="F19" s="149">
        <v>0.04</v>
      </c>
      <c r="G19" s="133">
        <v>2.58</v>
      </c>
      <c r="H19" s="145">
        <v>0.21213203435596428</v>
      </c>
      <c r="I19" s="133">
        <v>6.899999999999995E-2</v>
      </c>
      <c r="J19" s="133">
        <v>0.14313203435596433</v>
      </c>
    </row>
    <row r="20" spans="2:10" ht="15" thickBot="1" x14ac:dyDescent="0.45">
      <c r="B20" s="149">
        <v>16</v>
      </c>
      <c r="C20" s="148" t="s">
        <v>59</v>
      </c>
      <c r="D20" s="149">
        <v>0.12</v>
      </c>
      <c r="E20" s="149">
        <v>0.3</v>
      </c>
      <c r="F20" s="149">
        <v>0.01</v>
      </c>
      <c r="G20" s="133">
        <v>2.5700000000000003</v>
      </c>
      <c r="H20" s="145">
        <v>0.18027756377319948</v>
      </c>
      <c r="I20" s="133">
        <v>5.9000000000000163E-2</v>
      </c>
      <c r="J20" s="133">
        <v>0.12127756377319932</v>
      </c>
    </row>
    <row r="21" spans="2:10" ht="15" thickBot="1" x14ac:dyDescent="0.45">
      <c r="B21" s="149">
        <v>17</v>
      </c>
      <c r="C21" s="148" t="s">
        <v>75</v>
      </c>
      <c r="D21" s="149">
        <v>0.06</v>
      </c>
      <c r="E21" s="149">
        <v>0.2</v>
      </c>
      <c r="F21" s="149">
        <v>0.02</v>
      </c>
      <c r="G21" s="133">
        <v>2.4399999999999995</v>
      </c>
      <c r="H21" s="145">
        <v>0.18027756377319948</v>
      </c>
      <c r="I21" s="133">
        <v>7.1000000000000618E-2</v>
      </c>
      <c r="J21" s="133">
        <v>0.10927756377319886</v>
      </c>
    </row>
    <row r="22" spans="2:10" ht="15" thickBot="1" x14ac:dyDescent="0.45">
      <c r="B22" s="149">
        <v>18</v>
      </c>
      <c r="C22" s="148" t="s">
        <v>40</v>
      </c>
      <c r="D22" s="149">
        <v>0.11</v>
      </c>
      <c r="E22" s="149">
        <v>0.03</v>
      </c>
      <c r="F22" s="149">
        <v>0</v>
      </c>
      <c r="G22" s="133">
        <v>2.5600000000000005</v>
      </c>
      <c r="H22" s="145">
        <v>0.158113883008419</v>
      </c>
      <c r="I22" s="133">
        <v>4.9000000000000377E-2</v>
      </c>
      <c r="J22" s="133">
        <v>0.10911388300841862</v>
      </c>
    </row>
    <row r="23" spans="2:10" ht="15" thickBot="1" x14ac:dyDescent="0.45">
      <c r="B23" s="149">
        <v>19</v>
      </c>
      <c r="C23" s="148" t="s">
        <v>84</v>
      </c>
      <c r="D23" s="149">
        <v>7.0000000000000007E-2</v>
      </c>
      <c r="E23" s="149">
        <v>0.02</v>
      </c>
      <c r="F23" s="149">
        <v>0.03</v>
      </c>
      <c r="G23" s="133">
        <v>2.5499999999999989</v>
      </c>
      <c r="H23" s="145">
        <v>0.14142135623730953</v>
      </c>
      <c r="I23" s="133">
        <v>3.8999999999998813E-2</v>
      </c>
      <c r="J23" s="133">
        <v>0.10242135623731072</v>
      </c>
    </row>
    <row r="24" spans="2:10" ht="15" thickBot="1" x14ac:dyDescent="0.45">
      <c r="B24" s="149">
        <v>20</v>
      </c>
      <c r="C24" s="148" t="s">
        <v>20</v>
      </c>
      <c r="D24" s="149">
        <v>0.23</v>
      </c>
      <c r="E24" s="149">
        <v>0.28000000000000003</v>
      </c>
      <c r="F24" s="149">
        <v>0.14000000000000001</v>
      </c>
      <c r="G24" s="133">
        <v>2.34</v>
      </c>
      <c r="H24" s="145">
        <v>0.21213203435596428</v>
      </c>
      <c r="I24" s="133">
        <v>0.17100000000000026</v>
      </c>
      <c r="J24" s="133">
        <v>4.113203435596402E-2</v>
      </c>
    </row>
    <row r="25" spans="2:10" ht="15" thickBot="1" x14ac:dyDescent="0.45">
      <c r="B25" s="149">
        <v>21</v>
      </c>
      <c r="C25" s="148" t="s">
        <v>39</v>
      </c>
      <c r="D25" s="149">
        <v>0.18</v>
      </c>
      <c r="E25" s="149">
        <v>0.11</v>
      </c>
      <c r="F25" s="149">
        <v>0.21</v>
      </c>
      <c r="G25" s="133">
        <v>2.2100000000000009</v>
      </c>
      <c r="H25" s="145">
        <v>0.32015621187164245</v>
      </c>
      <c r="I25" s="133">
        <v>0.30099999999999927</v>
      </c>
      <c r="J25" s="133">
        <v>1.9156211871643181E-2</v>
      </c>
    </row>
    <row r="26" spans="2:10" ht="15" thickBot="1" x14ac:dyDescent="0.45">
      <c r="B26" s="149">
        <v>22</v>
      </c>
      <c r="C26" s="148" t="s">
        <v>81</v>
      </c>
      <c r="D26" s="149">
        <v>0.11</v>
      </c>
      <c r="E26" s="149">
        <v>0.47</v>
      </c>
      <c r="F26" s="149">
        <v>0</v>
      </c>
      <c r="G26" s="133">
        <v>2.1799999999999997</v>
      </c>
      <c r="H26" s="145">
        <v>0.33541019662496852</v>
      </c>
      <c r="I26" s="133">
        <v>0.33100000000000041</v>
      </c>
      <c r="J26" s="133">
        <v>4.4101966249681102E-3</v>
      </c>
    </row>
    <row r="27" spans="2:10" ht="15" thickBot="1" x14ac:dyDescent="0.45">
      <c r="B27" s="149">
        <v>23</v>
      </c>
      <c r="C27" s="148" t="s">
        <v>46</v>
      </c>
      <c r="D27" s="149">
        <v>0.1</v>
      </c>
      <c r="E27" s="149">
        <v>7.0000000000000007E-2</v>
      </c>
      <c r="F27" s="149">
        <v>0.17</v>
      </c>
      <c r="G27" s="133">
        <v>2.2799999999999994</v>
      </c>
      <c r="H27" s="145">
        <v>0.21213203435596428</v>
      </c>
      <c r="I27" s="133">
        <v>0.23100000000000076</v>
      </c>
      <c r="J27" s="133">
        <v>-1.8867965644036477E-2</v>
      </c>
    </row>
    <row r="28" spans="2:10" ht="15" thickBot="1" x14ac:dyDescent="0.45">
      <c r="B28" s="141">
        <v>1</v>
      </c>
      <c r="C28" s="160" t="s">
        <v>38</v>
      </c>
      <c r="D28" s="159">
        <v>0.32</v>
      </c>
      <c r="E28" s="159">
        <v>0.26</v>
      </c>
      <c r="F28" s="159">
        <v>0.12</v>
      </c>
      <c r="G28" s="157">
        <v>2</v>
      </c>
      <c r="H28" s="158">
        <v>0.43011626335213138</v>
      </c>
      <c r="I28" s="157">
        <v>0.51100000000000012</v>
      </c>
      <c r="J28" s="157">
        <v>-8.0883736647868743E-2</v>
      </c>
    </row>
    <row r="29" spans="2:10" ht="15" thickBot="1" x14ac:dyDescent="0.45">
      <c r="B29" s="141">
        <v>2</v>
      </c>
      <c r="C29" s="160" t="s">
        <v>57</v>
      </c>
      <c r="D29" s="159">
        <v>0.1</v>
      </c>
      <c r="E29" s="159">
        <v>0.38</v>
      </c>
      <c r="F29" s="159">
        <v>0.06</v>
      </c>
      <c r="G29" s="157">
        <v>2.120000000000001</v>
      </c>
      <c r="H29" s="158">
        <v>0.29154759474226505</v>
      </c>
      <c r="I29" s="157">
        <v>0.39099999999999913</v>
      </c>
      <c r="J29" s="157">
        <v>-9.9452405257734078E-2</v>
      </c>
    </row>
    <row r="30" spans="2:10" ht="15" thickBot="1" x14ac:dyDescent="0.45">
      <c r="B30" s="69">
        <v>1</v>
      </c>
      <c r="C30" s="155" t="s">
        <v>47</v>
      </c>
      <c r="D30" s="156">
        <v>0</v>
      </c>
      <c r="E30" s="156">
        <v>0</v>
      </c>
      <c r="F30" s="156">
        <v>0</v>
      </c>
      <c r="G30" s="152">
        <v>2.1199999999999992</v>
      </c>
      <c r="H30" s="153">
        <v>7.0710678118654766E-2</v>
      </c>
      <c r="I30" s="152">
        <v>0.3910000000000009</v>
      </c>
      <c r="J30" s="152">
        <v>-0.32028932188134612</v>
      </c>
    </row>
    <row r="31" spans="2:10" ht="15" thickBot="1" x14ac:dyDescent="0.45">
      <c r="B31" s="69">
        <v>2</v>
      </c>
      <c r="C31" s="155" t="s">
        <v>77</v>
      </c>
      <c r="D31" s="156">
        <v>0</v>
      </c>
      <c r="E31" s="156">
        <v>0</v>
      </c>
      <c r="F31" s="156">
        <v>0</v>
      </c>
      <c r="G31" s="152">
        <v>2.16</v>
      </c>
      <c r="H31" s="153">
        <v>0</v>
      </c>
      <c r="I31" s="152">
        <v>0.35099999999999998</v>
      </c>
      <c r="J31" s="152">
        <v>-0.35099999999999998</v>
      </c>
    </row>
    <row r="32" spans="2:10" ht="15" thickBot="1" x14ac:dyDescent="0.45">
      <c r="B32" s="69">
        <v>3</v>
      </c>
      <c r="C32" s="155" t="s">
        <v>29</v>
      </c>
      <c r="D32" s="154">
        <v>0.32</v>
      </c>
      <c r="E32" s="156">
        <v>0</v>
      </c>
      <c r="F32" s="154">
        <v>0.12</v>
      </c>
      <c r="G32" s="152">
        <v>1.75</v>
      </c>
      <c r="H32" s="153">
        <v>0.36400549446402597</v>
      </c>
      <c r="I32" s="152">
        <v>0.76100000000000012</v>
      </c>
      <c r="J32" s="152">
        <v>-0.39699450553597415</v>
      </c>
    </row>
    <row r="33" spans="2:10" ht="15" thickBot="1" x14ac:dyDescent="0.45">
      <c r="B33" s="69">
        <v>4</v>
      </c>
      <c r="C33" s="155" t="s">
        <v>104</v>
      </c>
      <c r="D33" s="156">
        <v>0.02</v>
      </c>
      <c r="E33" s="156">
        <v>0</v>
      </c>
      <c r="F33" s="154">
        <v>0.18</v>
      </c>
      <c r="G33" s="152">
        <v>1.7300000000000004</v>
      </c>
      <c r="H33" s="153">
        <v>0.20615528128088306</v>
      </c>
      <c r="I33" s="152">
        <v>0.78099999999999969</v>
      </c>
      <c r="J33" s="152">
        <v>-0.57484471871911658</v>
      </c>
    </row>
    <row r="34" spans="2:10" ht="15" thickBot="1" x14ac:dyDescent="0.45">
      <c r="B34" s="69">
        <v>5</v>
      </c>
      <c r="C34" s="155" t="s">
        <v>107</v>
      </c>
      <c r="D34" s="154">
        <v>0.14000000000000001</v>
      </c>
      <c r="E34" s="154">
        <v>7.0000000000000007E-2</v>
      </c>
      <c r="F34" s="154">
        <v>7.0000000000000007E-2</v>
      </c>
      <c r="G34" s="152">
        <v>1.5400000000000009</v>
      </c>
      <c r="H34" s="153">
        <v>0.25</v>
      </c>
      <c r="I34" s="152">
        <v>0.9709999999999992</v>
      </c>
      <c r="J34" s="152">
        <v>-0.7209999999999992</v>
      </c>
    </row>
    <row r="37" spans="2:10" ht="15" thickBot="1" x14ac:dyDescent="0.45"/>
    <row r="38" spans="2:10" ht="15" thickBot="1" x14ac:dyDescent="0.45">
      <c r="B38" s="91" t="s">
        <v>167</v>
      </c>
      <c r="C38" s="91"/>
      <c r="D38" s="91"/>
      <c r="E38" s="91"/>
      <c r="F38" s="91"/>
      <c r="G38" s="91"/>
      <c r="H38" s="91"/>
    </row>
    <row r="39" spans="2:10" ht="15" thickBot="1" x14ac:dyDescent="0.45">
      <c r="B39" s="101" t="s">
        <v>141</v>
      </c>
      <c r="C39" s="102" t="s">
        <v>1</v>
      </c>
      <c r="D39" s="48" t="s">
        <v>2</v>
      </c>
      <c r="E39" s="101" t="s">
        <v>3</v>
      </c>
      <c r="F39" s="101"/>
      <c r="G39" s="101" t="s">
        <v>144</v>
      </c>
      <c r="H39" s="101" t="s">
        <v>143</v>
      </c>
    </row>
    <row r="40" spans="2:10" ht="15" thickBot="1" x14ac:dyDescent="0.45">
      <c r="B40" s="101"/>
      <c r="C40" s="102"/>
      <c r="D40" s="64" t="s">
        <v>8</v>
      </c>
      <c r="E40" s="64" t="s">
        <v>165</v>
      </c>
      <c r="F40" s="64" t="s">
        <v>164</v>
      </c>
      <c r="G40" s="101"/>
      <c r="H40" s="101"/>
    </row>
    <row r="41" spans="2:10" ht="15" thickBot="1" x14ac:dyDescent="0.45">
      <c r="B41" s="64">
        <v>1</v>
      </c>
      <c r="C41" s="121" t="s">
        <v>30</v>
      </c>
      <c r="D41" s="64">
        <v>0.77</v>
      </c>
      <c r="E41" s="64">
        <v>0.03</v>
      </c>
      <c r="F41" s="64">
        <v>0.18</v>
      </c>
      <c r="G41" s="64">
        <v>2.6199999999999992</v>
      </c>
      <c r="H41" s="93">
        <f>(   ((E41+F41)/2)^2+D41^2)^0.5</f>
        <v>0.77712611589110803</v>
      </c>
    </row>
    <row r="42" spans="2:10" ht="15" thickBot="1" x14ac:dyDescent="0.45">
      <c r="B42" s="64">
        <f>B41+1</f>
        <v>2</v>
      </c>
      <c r="C42" s="121" t="s">
        <v>32</v>
      </c>
      <c r="D42" s="64">
        <v>0.06</v>
      </c>
      <c r="E42" s="64">
        <v>0.13</v>
      </c>
      <c r="F42" s="64">
        <v>7.0000000000000007E-2</v>
      </c>
      <c r="G42" s="64">
        <v>2.6500000000000004</v>
      </c>
      <c r="H42" s="93">
        <f>(   ((E42+F42)/2)^2+D42^2)^0.5</f>
        <v>0.11661903789690602</v>
      </c>
    </row>
    <row r="43" spans="2:10" ht="15" thickBot="1" x14ac:dyDescent="0.45">
      <c r="B43" s="64">
        <f>B42+1</f>
        <v>3</v>
      </c>
      <c r="C43" s="121" t="s">
        <v>56</v>
      </c>
      <c r="D43" s="64">
        <v>0.03</v>
      </c>
      <c r="E43" s="64">
        <v>0.03</v>
      </c>
      <c r="F43" s="64">
        <v>0.03</v>
      </c>
      <c r="G43" s="64">
        <v>2.6500000000000004</v>
      </c>
      <c r="H43" s="93">
        <f>(   ((E43+F43)/2)^2+D43^2)^0.5</f>
        <v>4.2426406871192854E-2</v>
      </c>
    </row>
    <row r="44" spans="2:10" ht="15" thickBot="1" x14ac:dyDescent="0.45">
      <c r="B44" s="64">
        <f>B43+1</f>
        <v>4</v>
      </c>
      <c r="C44" s="121" t="s">
        <v>41</v>
      </c>
      <c r="D44" s="64">
        <v>0.13</v>
      </c>
      <c r="E44" s="64">
        <v>0.1</v>
      </c>
      <c r="F44" s="64">
        <v>0</v>
      </c>
      <c r="G44" s="64">
        <v>2.66</v>
      </c>
      <c r="H44" s="93">
        <f>(   ((E44+F44)/2)^2+D44^2)^0.5</f>
        <v>0.1392838827718412</v>
      </c>
    </row>
    <row r="45" spans="2:10" ht="15" thickBot="1" x14ac:dyDescent="0.45">
      <c r="B45" s="64">
        <f>B44+1</f>
        <v>5</v>
      </c>
      <c r="C45" s="121" t="s">
        <v>28</v>
      </c>
      <c r="D45" s="64">
        <v>0.39</v>
      </c>
      <c r="E45" s="64">
        <v>0</v>
      </c>
      <c r="F45" s="64">
        <v>0.21</v>
      </c>
      <c r="G45" s="64">
        <v>2.6899999999999995</v>
      </c>
      <c r="H45" s="93">
        <f>(   ((E45+F45)/2)^2+D45^2)^0.5</f>
        <v>0.40388736053508784</v>
      </c>
    </row>
    <row r="48" spans="2:10" ht="15" thickBot="1" x14ac:dyDescent="0.45"/>
    <row r="49" spans="2:10" ht="15" thickBot="1" x14ac:dyDescent="0.45">
      <c r="B49" s="91" t="s">
        <v>166</v>
      </c>
      <c r="C49" s="91"/>
      <c r="D49" s="91"/>
      <c r="E49" s="91"/>
      <c r="F49" s="91"/>
      <c r="G49" s="91"/>
      <c r="H49" s="91"/>
      <c r="I49" s="91"/>
      <c r="J49" s="91"/>
    </row>
    <row r="50" spans="2:10" ht="15" thickBot="1" x14ac:dyDescent="0.45">
      <c r="B50" s="101" t="s">
        <v>141</v>
      </c>
      <c r="C50" s="102" t="s">
        <v>1</v>
      </c>
      <c r="D50" s="48" t="s">
        <v>2</v>
      </c>
      <c r="E50" s="101" t="s">
        <v>3</v>
      </c>
      <c r="F50" s="101"/>
      <c r="G50" s="101" t="s">
        <v>144</v>
      </c>
      <c r="H50" s="101" t="s">
        <v>143</v>
      </c>
      <c r="I50" s="101" t="s">
        <v>161</v>
      </c>
      <c r="J50" s="101" t="s">
        <v>163</v>
      </c>
    </row>
    <row r="51" spans="2:10" ht="15" thickBot="1" x14ac:dyDescent="0.45">
      <c r="B51" s="101"/>
      <c r="C51" s="102"/>
      <c r="D51" s="64" t="s">
        <v>8</v>
      </c>
      <c r="E51" s="64" t="s">
        <v>165</v>
      </c>
      <c r="F51" s="64" t="s">
        <v>164</v>
      </c>
      <c r="G51" s="101"/>
      <c r="H51" s="101"/>
      <c r="I51" s="101"/>
      <c r="J51" s="101"/>
    </row>
    <row r="52" spans="2:10" ht="15" thickBot="1" x14ac:dyDescent="0.45">
      <c r="B52" s="149">
        <v>1</v>
      </c>
      <c r="C52" s="148" t="s">
        <v>26</v>
      </c>
      <c r="D52" s="146">
        <v>0.16</v>
      </c>
      <c r="E52" s="146">
        <v>2.84</v>
      </c>
      <c r="F52" s="147">
        <v>0</v>
      </c>
      <c r="G52" s="133">
        <v>2.8200000000000003</v>
      </c>
      <c r="H52" s="145">
        <f>(((E52+F52)/2)^2+D52^2)^0.5</f>
        <v>1.4289856542317001</v>
      </c>
      <c r="I52" s="133">
        <v>0.14299999999999979</v>
      </c>
      <c r="J52" s="133">
        <f>H52-I52</f>
        <v>1.2859856542317003</v>
      </c>
    </row>
    <row r="53" spans="2:10" ht="15" thickBot="1" x14ac:dyDescent="0.45">
      <c r="B53" s="149">
        <v>2</v>
      </c>
      <c r="C53" s="148" t="s">
        <v>109</v>
      </c>
      <c r="D53" s="146">
        <v>0.45</v>
      </c>
      <c r="E53" s="146">
        <v>1.07</v>
      </c>
      <c r="F53" s="147">
        <v>0</v>
      </c>
      <c r="G53" s="133">
        <v>2.99</v>
      </c>
      <c r="H53" s="145">
        <f>(((E53+F53)/2)^2+D53^2)^0.5</f>
        <v>0.69908869251333194</v>
      </c>
      <c r="I53" s="133">
        <v>2.7000000000000135E-2</v>
      </c>
      <c r="J53" s="133">
        <f>H53-I53</f>
        <v>0.67208869251333181</v>
      </c>
    </row>
    <row r="54" spans="2:10" ht="15" thickBot="1" x14ac:dyDescent="0.45">
      <c r="B54" s="149">
        <v>3</v>
      </c>
      <c r="C54" s="148" t="s">
        <v>85</v>
      </c>
      <c r="D54" s="146">
        <v>0.73</v>
      </c>
      <c r="E54" s="146">
        <v>0.11</v>
      </c>
      <c r="F54" s="147">
        <v>0</v>
      </c>
      <c r="G54" s="133">
        <v>2.9699999999999998</v>
      </c>
      <c r="H54" s="145">
        <f>(((E54+F54)/2)^2+D54^2)^0.5</f>
        <v>0.73206898582032554</v>
      </c>
      <c r="I54" s="133">
        <v>6.9999999999996732E-3</v>
      </c>
      <c r="J54" s="133">
        <f>H54-I54</f>
        <v>0.72506898582032586</v>
      </c>
    </row>
    <row r="55" spans="2:10" ht="15" thickBot="1" x14ac:dyDescent="0.45">
      <c r="B55" s="149">
        <v>4</v>
      </c>
      <c r="C55" s="148" t="s">
        <v>72</v>
      </c>
      <c r="D55" s="146">
        <v>0.32</v>
      </c>
      <c r="E55" s="146">
        <v>1.35</v>
      </c>
      <c r="F55" s="147">
        <v>0</v>
      </c>
      <c r="G55" s="133">
        <v>2.99</v>
      </c>
      <c r="H55" s="145">
        <f>(((E55+F55)/2)^2+D55^2)^0.5</f>
        <v>0.74701070942791714</v>
      </c>
      <c r="I55" s="133">
        <v>2.7000000000000135E-2</v>
      </c>
      <c r="J55" s="133">
        <f>H55-I55</f>
        <v>0.72001070942791701</v>
      </c>
    </row>
    <row r="56" spans="2:10" ht="15" thickBot="1" x14ac:dyDescent="0.45">
      <c r="B56" s="149">
        <v>5</v>
      </c>
      <c r="C56" s="148" t="s">
        <v>16</v>
      </c>
      <c r="D56" s="146">
        <v>0.78</v>
      </c>
      <c r="E56" s="146">
        <v>0.06</v>
      </c>
      <c r="F56" s="151">
        <v>0.19</v>
      </c>
      <c r="G56" s="133">
        <v>2.8000000000000007</v>
      </c>
      <c r="H56" s="145">
        <f>(((E56+F56)/2)^2+D56^2)^0.5</f>
        <v>0.78995253021937972</v>
      </c>
      <c r="I56" s="133">
        <v>0.16299999999999937</v>
      </c>
      <c r="J56" s="133">
        <f>H56-I56</f>
        <v>0.62695253021938036</v>
      </c>
    </row>
    <row r="57" spans="2:10" ht="15" thickBot="1" x14ac:dyDescent="0.45">
      <c r="B57" s="149">
        <v>6</v>
      </c>
      <c r="C57" s="148" t="s">
        <v>101</v>
      </c>
      <c r="D57" s="146">
        <v>0.18</v>
      </c>
      <c r="E57" s="146">
        <v>1.76</v>
      </c>
      <c r="F57" s="147">
        <v>0</v>
      </c>
      <c r="G57" s="133">
        <v>3.3100000000000005</v>
      </c>
      <c r="H57" s="145">
        <f>(((E57+F57)/2)^2+D57^2)^0.5</f>
        <v>0.89822046291542479</v>
      </c>
      <c r="I57" s="133">
        <v>0.34700000000000042</v>
      </c>
      <c r="J57" s="133">
        <f>H57-I57</f>
        <v>0.55122046291542437</v>
      </c>
    </row>
    <row r="58" spans="2:10" ht="15" thickBot="1" x14ac:dyDescent="0.45">
      <c r="B58" s="149">
        <v>7</v>
      </c>
      <c r="C58" s="148" t="s">
        <v>95</v>
      </c>
      <c r="D58" s="146">
        <v>0.69</v>
      </c>
      <c r="E58" s="146">
        <v>0.1</v>
      </c>
      <c r="F58" s="151">
        <v>0.1</v>
      </c>
      <c r="G58" s="133">
        <v>3.13</v>
      </c>
      <c r="H58" s="145">
        <f>(((E58+F58)/2)^2+D58^2)^0.5</f>
        <v>0.69720872054213434</v>
      </c>
      <c r="I58" s="133">
        <v>0.16699999999999982</v>
      </c>
      <c r="J58" s="133">
        <f>H58-I58</f>
        <v>0.53020872054213453</v>
      </c>
    </row>
    <row r="59" spans="2:10" ht="15" thickBot="1" x14ac:dyDescent="0.45">
      <c r="B59" s="149">
        <v>8</v>
      </c>
      <c r="C59" s="148" t="s">
        <v>100</v>
      </c>
      <c r="D59" s="146">
        <v>0.24</v>
      </c>
      <c r="E59" s="146">
        <v>0.78</v>
      </c>
      <c r="F59" s="146">
        <v>0.28999999999999998</v>
      </c>
      <c r="G59" s="133">
        <v>3.0599999999999996</v>
      </c>
      <c r="H59" s="145">
        <f>(((E59+F59)/2)^2+D59^2)^0.5</f>
        <v>0.58636592670447696</v>
      </c>
      <c r="I59" s="133">
        <v>9.6999999999999531E-2</v>
      </c>
      <c r="J59" s="133">
        <f>H59-I59</f>
        <v>0.48936592670447743</v>
      </c>
    </row>
    <row r="60" spans="2:10" ht="15" thickBot="1" x14ac:dyDescent="0.45">
      <c r="B60" s="149">
        <v>9</v>
      </c>
      <c r="C60" s="148" t="s">
        <v>69</v>
      </c>
      <c r="D60" s="147">
        <v>0</v>
      </c>
      <c r="E60" s="146">
        <v>1.1000000000000001</v>
      </c>
      <c r="F60" s="147">
        <v>0</v>
      </c>
      <c r="G60" s="133">
        <v>3.09</v>
      </c>
      <c r="H60" s="145">
        <f>(((E60+F60)/2)^2+D60^2)^0.5</f>
        <v>0.55000000000000004</v>
      </c>
      <c r="I60" s="133">
        <v>0.12699999999999978</v>
      </c>
      <c r="J60" s="133">
        <f>H60-I60</f>
        <v>0.42300000000000026</v>
      </c>
    </row>
    <row r="61" spans="2:10" ht="15" thickBot="1" x14ac:dyDescent="0.45">
      <c r="B61" s="149">
        <v>10</v>
      </c>
      <c r="C61" s="148" t="s">
        <v>19</v>
      </c>
      <c r="D61" s="146">
        <v>0.05</v>
      </c>
      <c r="E61" s="146">
        <v>0.64</v>
      </c>
      <c r="F61" s="146">
        <v>0.4</v>
      </c>
      <c r="G61" s="133">
        <v>3.0499999999999989</v>
      </c>
      <c r="H61" s="145">
        <f>(((E61+F61)/2)^2+D61^2)^0.5</f>
        <v>0.52239831546435911</v>
      </c>
      <c r="I61" s="133">
        <v>8.6999999999998856E-2</v>
      </c>
      <c r="J61" s="133">
        <f>H61-I61</f>
        <v>0.43539831546436025</v>
      </c>
    </row>
    <row r="62" spans="2:10" ht="15" thickBot="1" x14ac:dyDescent="0.45">
      <c r="B62" s="149">
        <v>11</v>
      </c>
      <c r="C62" s="148" t="s">
        <v>22</v>
      </c>
      <c r="D62" s="146">
        <v>0.15</v>
      </c>
      <c r="E62" s="146">
        <v>0.31</v>
      </c>
      <c r="F62" s="146">
        <v>0.34</v>
      </c>
      <c r="G62" s="133">
        <v>2.9399999999999995</v>
      </c>
      <c r="H62" s="145">
        <f>(((E62+F62)/2)^2+D62^2)^0.5</f>
        <v>0.35794552658190887</v>
      </c>
      <c r="I62" s="133">
        <v>2.3000000000000576E-2</v>
      </c>
      <c r="J62" s="133">
        <f>H62-I62</f>
        <v>0.33494552658190829</v>
      </c>
    </row>
    <row r="63" spans="2:10" ht="15" thickBot="1" x14ac:dyDescent="0.45">
      <c r="B63" s="149">
        <v>12</v>
      </c>
      <c r="C63" s="148" t="s">
        <v>52</v>
      </c>
      <c r="D63" s="146">
        <v>0.34</v>
      </c>
      <c r="E63" s="146">
        <v>0.23</v>
      </c>
      <c r="F63" s="146">
        <v>0.18</v>
      </c>
      <c r="G63" s="133">
        <v>3.0199999999999996</v>
      </c>
      <c r="H63" s="145">
        <f>(((E63+F63)/2)^2+D63^2)^0.5</f>
        <v>0.39702015062210633</v>
      </c>
      <c r="I63" s="133">
        <v>5.6999999999999496E-2</v>
      </c>
      <c r="J63" s="133">
        <f>H63-I63</f>
        <v>0.34002015062210683</v>
      </c>
    </row>
    <row r="64" spans="2:10" ht="15" thickBot="1" x14ac:dyDescent="0.45">
      <c r="B64" s="149">
        <v>13</v>
      </c>
      <c r="C64" s="148" t="s">
        <v>90</v>
      </c>
      <c r="D64" s="146">
        <v>0.46</v>
      </c>
      <c r="E64" s="146">
        <v>7.0000000000000007E-2</v>
      </c>
      <c r="F64" s="147">
        <v>0</v>
      </c>
      <c r="G64" s="133">
        <v>2.8500000000000014</v>
      </c>
      <c r="H64" s="145">
        <f>(((E64+F64)/2)^2+D64^2)^0.5</f>
        <v>0.46132960017757368</v>
      </c>
      <c r="I64" s="133">
        <v>0.11299999999999866</v>
      </c>
      <c r="J64" s="133">
        <f>H64-I64</f>
        <v>0.34832960017757503</v>
      </c>
    </row>
    <row r="65" spans="2:10" ht="15" thickBot="1" x14ac:dyDescent="0.45">
      <c r="B65" s="149">
        <v>14</v>
      </c>
      <c r="C65" s="148" t="s">
        <v>68</v>
      </c>
      <c r="D65" s="146">
        <v>7.0000000000000007E-2</v>
      </c>
      <c r="E65" s="146">
        <v>0.71</v>
      </c>
      <c r="F65" s="146">
        <v>0.22</v>
      </c>
      <c r="G65" s="133">
        <v>2.8199999999999994</v>
      </c>
      <c r="H65" s="145">
        <f>(((E65+F65)/2)^2+D65^2)^0.5</f>
        <v>0.47023930078205922</v>
      </c>
      <c r="I65" s="133">
        <v>0.14300000000000068</v>
      </c>
      <c r="J65" s="133">
        <f>H65-I65</f>
        <v>0.32723930078205854</v>
      </c>
    </row>
    <row r="66" spans="2:10" ht="15" thickBot="1" x14ac:dyDescent="0.45">
      <c r="B66" s="149">
        <v>15</v>
      </c>
      <c r="C66" s="148" t="s">
        <v>76</v>
      </c>
      <c r="D66" s="146">
        <v>0.65</v>
      </c>
      <c r="E66" s="146">
        <v>0.44</v>
      </c>
      <c r="F66" s="147">
        <v>0</v>
      </c>
      <c r="G66" s="133">
        <v>3.3499999999999996</v>
      </c>
      <c r="H66" s="145">
        <f>(((E66+F66)/2)^2+D66^2)^0.5</f>
        <v>0.68622153857191048</v>
      </c>
      <c r="I66" s="133">
        <v>0.38699999999999957</v>
      </c>
      <c r="J66" s="133">
        <f>H66-I66</f>
        <v>0.29922153857191092</v>
      </c>
    </row>
    <row r="67" spans="2:10" ht="15" thickBot="1" x14ac:dyDescent="0.45">
      <c r="B67" s="149">
        <v>16</v>
      </c>
      <c r="C67" s="148" t="s">
        <v>103</v>
      </c>
      <c r="D67" s="147">
        <v>0.01</v>
      </c>
      <c r="E67" s="147">
        <v>0</v>
      </c>
      <c r="F67" s="146">
        <v>0.09</v>
      </c>
      <c r="G67" s="133">
        <v>2.8800000000000008</v>
      </c>
      <c r="H67" s="145">
        <f>(((E67+F67)/2)^2+D67^2)^0.5</f>
        <v>4.6097722286464436E-2</v>
      </c>
      <c r="I67" s="133">
        <v>8.2999999999999297E-2</v>
      </c>
      <c r="J67" s="133">
        <f>H67-I67</f>
        <v>-3.690227771353486E-2</v>
      </c>
    </row>
    <row r="68" spans="2:10" ht="15" thickBot="1" x14ac:dyDescent="0.45">
      <c r="B68" s="149">
        <v>17</v>
      </c>
      <c r="C68" s="148" t="s">
        <v>96</v>
      </c>
      <c r="D68" s="146">
        <v>0.2</v>
      </c>
      <c r="E68" s="146">
        <v>0.87</v>
      </c>
      <c r="F68" s="147">
        <v>0</v>
      </c>
      <c r="G68" s="133">
        <v>3.2099999999999991</v>
      </c>
      <c r="H68" s="145">
        <f>(((E68+F68)/2)^2+D68^2)^0.5</f>
        <v>0.47877447718106281</v>
      </c>
      <c r="I68" s="133">
        <v>0.246999999999999</v>
      </c>
      <c r="J68" s="133">
        <f>H68-I68</f>
        <v>0.23177447718106381</v>
      </c>
    </row>
    <row r="69" spans="2:10" ht="15" thickBot="1" x14ac:dyDescent="0.45">
      <c r="B69" s="149">
        <v>18</v>
      </c>
      <c r="C69" s="148" t="s">
        <v>25</v>
      </c>
      <c r="D69" s="146">
        <v>0.06</v>
      </c>
      <c r="E69" s="146">
        <v>0.55000000000000004</v>
      </c>
      <c r="F69" s="146">
        <v>0.22</v>
      </c>
      <c r="G69" s="133">
        <v>3.2</v>
      </c>
      <c r="H69" s="145">
        <f>(((E69+F69)/2)^2+D69^2)^0.5</f>
        <v>0.38964727639238028</v>
      </c>
      <c r="I69" s="133">
        <v>0.2370000000000001</v>
      </c>
      <c r="J69" s="133">
        <f>H69-I69</f>
        <v>0.15264727639238018</v>
      </c>
    </row>
    <row r="70" spans="2:10" ht="15" thickBot="1" x14ac:dyDescent="0.45">
      <c r="B70" s="149">
        <v>19</v>
      </c>
      <c r="C70" s="148" t="s">
        <v>113</v>
      </c>
      <c r="D70" s="146">
        <v>0.06</v>
      </c>
      <c r="E70" s="146">
        <v>0.08</v>
      </c>
      <c r="F70" s="147">
        <v>0.03</v>
      </c>
      <c r="G70" s="133">
        <v>3.08</v>
      </c>
      <c r="H70" s="145">
        <f>(((E70+F70)/2)^2+D70^2)^0.5</f>
        <v>8.1394102980498526E-2</v>
      </c>
      <c r="I70" s="133">
        <v>0.11699999999999999</v>
      </c>
      <c r="J70" s="133">
        <f>H70-I70</f>
        <v>-3.5605897019501467E-2</v>
      </c>
    </row>
    <row r="71" spans="2:10" ht="15" thickBot="1" x14ac:dyDescent="0.45">
      <c r="B71" s="149">
        <v>20</v>
      </c>
      <c r="C71" s="148" t="s">
        <v>89</v>
      </c>
      <c r="D71" s="147">
        <v>0.02</v>
      </c>
      <c r="E71" s="146">
        <v>0.22</v>
      </c>
      <c r="F71" s="146">
        <v>0.14000000000000001</v>
      </c>
      <c r="G71" s="133">
        <v>3.0600000000000005</v>
      </c>
      <c r="H71" s="145">
        <f>(((E71+F71)/2)^2+D71^2)^0.5</f>
        <v>0.18110770276274832</v>
      </c>
      <c r="I71" s="133">
        <v>9.7000000000000419E-2</v>
      </c>
      <c r="J71" s="133">
        <f>H71-I71</f>
        <v>8.4107702762747899E-2</v>
      </c>
    </row>
    <row r="72" spans="2:10" ht="15" thickBot="1" x14ac:dyDescent="0.45">
      <c r="B72" s="149">
        <v>21</v>
      </c>
      <c r="C72" s="148" t="s">
        <v>43</v>
      </c>
      <c r="D72" s="146">
        <v>0.23</v>
      </c>
      <c r="E72" s="146">
        <v>0.19</v>
      </c>
      <c r="F72" s="147">
        <v>0</v>
      </c>
      <c r="G72" s="133">
        <v>2.8099999999999987</v>
      </c>
      <c r="H72" s="145">
        <f>(((E72+F72)/2)^2+D72^2)^0.5</f>
        <v>0.24884734276258608</v>
      </c>
      <c r="I72" s="133">
        <v>0.15300000000000136</v>
      </c>
      <c r="J72" s="133">
        <f>H72-I72</f>
        <v>9.584734276258472E-2</v>
      </c>
    </row>
    <row r="73" spans="2:10" ht="15" thickBot="1" x14ac:dyDescent="0.45">
      <c r="B73" s="149">
        <v>22</v>
      </c>
      <c r="C73" s="148" t="s">
        <v>83</v>
      </c>
      <c r="D73" s="147">
        <v>0.03</v>
      </c>
      <c r="E73" s="146">
        <v>0.73</v>
      </c>
      <c r="F73" s="147">
        <v>0</v>
      </c>
      <c r="G73" s="133">
        <v>2.7300000000000004</v>
      </c>
      <c r="H73" s="145">
        <f>(((E73+F73)/2)^2+D73^2)^0.5</f>
        <v>0.36623080154459975</v>
      </c>
      <c r="I73" s="133">
        <v>0.23299999999999965</v>
      </c>
      <c r="J73" s="133">
        <f>H73-I73</f>
        <v>0.1332308015446001</v>
      </c>
    </row>
    <row r="74" spans="2:10" ht="15" thickBot="1" x14ac:dyDescent="0.45">
      <c r="B74" s="149">
        <v>23</v>
      </c>
      <c r="C74" s="148" t="s">
        <v>51</v>
      </c>
      <c r="D74" s="146">
        <v>0.19</v>
      </c>
      <c r="E74" s="146">
        <v>0.14000000000000001</v>
      </c>
      <c r="F74" s="146">
        <v>7.0000000000000007E-2</v>
      </c>
      <c r="G74" s="133">
        <v>3.0600000000000005</v>
      </c>
      <c r="H74" s="145">
        <f>(((E74+F74)/2)^2+D74^2)^0.5</f>
        <v>0.21708293346092411</v>
      </c>
      <c r="I74" s="133">
        <v>9.7000000000000419E-2</v>
      </c>
      <c r="J74" s="133">
        <f>H74-I74</f>
        <v>0.12008293346092369</v>
      </c>
    </row>
    <row r="75" spans="2:10" ht="15" thickBot="1" x14ac:dyDescent="0.45">
      <c r="B75" s="149">
        <v>24</v>
      </c>
      <c r="C75" s="148" t="s">
        <v>94</v>
      </c>
      <c r="D75" s="146">
        <v>0.16</v>
      </c>
      <c r="E75" s="146">
        <v>0.53</v>
      </c>
      <c r="F75" s="146">
        <v>0.09</v>
      </c>
      <c r="G75" s="133">
        <v>2.7100000000000009</v>
      </c>
      <c r="H75" s="145">
        <f>(((E75+F75)/2)^2+D75^2)^0.5</f>
        <v>0.34885527085024814</v>
      </c>
      <c r="I75" s="133">
        <v>0.25299999999999923</v>
      </c>
      <c r="J75" s="133">
        <f>H75-I75</f>
        <v>9.5855270850248919E-2</v>
      </c>
    </row>
    <row r="76" spans="2:10" ht="15" thickBot="1" x14ac:dyDescent="0.45">
      <c r="B76" s="149">
        <v>25</v>
      </c>
      <c r="C76" s="148" t="s">
        <v>64</v>
      </c>
      <c r="D76" s="150">
        <v>0.04</v>
      </c>
      <c r="E76" s="147">
        <v>0.01</v>
      </c>
      <c r="F76" s="146">
        <v>0.22</v>
      </c>
      <c r="G76" s="133">
        <v>2.9300000000000015</v>
      </c>
      <c r="H76" s="145">
        <f>(((E76+F76)/2)^2+D76^2)^0.5</f>
        <v>0.12175795661885921</v>
      </c>
      <c r="I76" s="133">
        <v>3.2999999999998586E-2</v>
      </c>
      <c r="J76" s="133">
        <f>H76-I76</f>
        <v>8.8757956618860628E-2</v>
      </c>
    </row>
    <row r="77" spans="2:10" ht="15" thickBot="1" x14ac:dyDescent="0.45">
      <c r="B77" s="149">
        <v>26</v>
      </c>
      <c r="C77" s="148" t="s">
        <v>71</v>
      </c>
      <c r="D77" s="147">
        <v>0.02</v>
      </c>
      <c r="E77" s="146">
        <v>0.13</v>
      </c>
      <c r="F77" s="146">
        <v>0.11</v>
      </c>
      <c r="G77" s="133">
        <v>2.9800000000000004</v>
      </c>
      <c r="H77" s="145">
        <f>(((E77+F77)/2)^2+D77^2)^0.5</f>
        <v>0.1216552506059644</v>
      </c>
      <c r="I77" s="133">
        <v>1.7000000000000348E-2</v>
      </c>
      <c r="J77" s="133">
        <f>H77-I77</f>
        <v>0.10465525060596405</v>
      </c>
    </row>
    <row r="78" spans="2:10" ht="15" thickBot="1" x14ac:dyDescent="0.45">
      <c r="B78" s="149">
        <v>27</v>
      </c>
      <c r="C78" s="148" t="s">
        <v>87</v>
      </c>
      <c r="D78" s="146">
        <v>0.23</v>
      </c>
      <c r="E78" s="146">
        <v>0.06</v>
      </c>
      <c r="F78" s="146">
        <v>0.06</v>
      </c>
      <c r="G78" s="133">
        <v>2.7800000000000011</v>
      </c>
      <c r="H78" s="145">
        <f>(((E78+F78)/2)^2+D78^2)^0.5</f>
        <v>0.23769728648009425</v>
      </c>
      <c r="I78" s="133">
        <v>0.18299999999999894</v>
      </c>
      <c r="J78" s="133">
        <f>H78-I78</f>
        <v>5.4697286480095308E-2</v>
      </c>
    </row>
    <row r="79" spans="2:10" ht="15" thickBot="1" x14ac:dyDescent="0.45">
      <c r="B79" s="149">
        <v>28</v>
      </c>
      <c r="C79" s="148" t="s">
        <v>86</v>
      </c>
      <c r="D79" s="147">
        <v>0.01</v>
      </c>
      <c r="E79" s="146">
        <v>0.26</v>
      </c>
      <c r="F79" s="146">
        <v>0.04</v>
      </c>
      <c r="G79" s="133">
        <v>3.01</v>
      </c>
      <c r="H79" s="145">
        <f>(((E79+F79)/2)^2+D79^2)^0.5</f>
        <v>0.15033296378372907</v>
      </c>
      <c r="I79" s="133">
        <v>4.6999999999999709E-2</v>
      </c>
      <c r="J79" s="133">
        <f>H79-I79</f>
        <v>0.10333296378372936</v>
      </c>
    </row>
    <row r="80" spans="2:10" ht="15" thickBot="1" x14ac:dyDescent="0.45">
      <c r="B80" s="149">
        <v>29</v>
      </c>
      <c r="C80" s="148" t="s">
        <v>58</v>
      </c>
      <c r="D80" s="146">
        <v>0.08</v>
      </c>
      <c r="E80" s="146">
        <v>7.0000000000000007E-2</v>
      </c>
      <c r="F80" s="147">
        <v>0.02</v>
      </c>
      <c r="G80" s="133">
        <v>2.879999999999999</v>
      </c>
      <c r="H80" s="145">
        <f>(((E80+F80)/2)^2+D80^2)^0.5</f>
        <v>9.1787798753429101E-2</v>
      </c>
      <c r="I80" s="133">
        <v>8.3000000000001073E-2</v>
      </c>
      <c r="J80" s="133">
        <f>H80-I80</f>
        <v>8.7877987534280277E-3</v>
      </c>
    </row>
    <row r="81" spans="2:10" ht="15" thickBot="1" x14ac:dyDescent="0.45">
      <c r="B81" s="149">
        <v>30</v>
      </c>
      <c r="C81" s="148" t="s">
        <v>65</v>
      </c>
      <c r="D81" s="146">
        <v>0.06</v>
      </c>
      <c r="E81" s="147">
        <v>0.03</v>
      </c>
      <c r="F81" s="147">
        <v>0</v>
      </c>
      <c r="G81" s="133">
        <v>3</v>
      </c>
      <c r="H81" s="145">
        <f>(((E81+F81)/2)^2+D81^2)^0.5</f>
        <v>6.1846584384264908E-2</v>
      </c>
      <c r="I81" s="133">
        <v>3.6999999999999922E-2</v>
      </c>
      <c r="J81" s="133">
        <f>H81-I81</f>
        <v>2.4846584384264986E-2</v>
      </c>
    </row>
    <row r="82" spans="2:10" ht="15" thickBot="1" x14ac:dyDescent="0.45">
      <c r="B82" s="149">
        <v>31</v>
      </c>
      <c r="C82" s="148" t="s">
        <v>60</v>
      </c>
      <c r="D82" s="150">
        <v>0.04</v>
      </c>
      <c r="E82" s="146">
        <v>0.04</v>
      </c>
      <c r="F82" s="146">
        <v>0.06</v>
      </c>
      <c r="G82" s="133">
        <v>2.8900000000000006</v>
      </c>
      <c r="H82" s="145">
        <f>(((E82+F82)/2)^2+D82^2)^0.5</f>
        <v>6.4031242374328487E-2</v>
      </c>
      <c r="I82" s="133">
        <v>7.299999999999951E-2</v>
      </c>
      <c r="J82" s="133">
        <f>H82-I82</f>
        <v>-8.9687576256710227E-3</v>
      </c>
    </row>
    <row r="83" spans="2:10" ht="15" thickBot="1" x14ac:dyDescent="0.45">
      <c r="B83" s="149">
        <v>32</v>
      </c>
      <c r="C83" s="148" t="s">
        <v>98</v>
      </c>
      <c r="D83" s="146">
        <v>0.43</v>
      </c>
      <c r="E83" s="146">
        <v>0.23</v>
      </c>
      <c r="F83" s="146">
        <v>0.06</v>
      </c>
      <c r="G83" s="133">
        <v>3.4399999999999995</v>
      </c>
      <c r="H83" s="145">
        <f>(((E83+F83)/2)^2+D83^2)^0.5</f>
        <v>0.45378959882306691</v>
      </c>
      <c r="I83" s="133">
        <v>0.47699999999999942</v>
      </c>
      <c r="J83" s="133">
        <f>H83-I83</f>
        <v>-2.3210401176932516E-2</v>
      </c>
    </row>
    <row r="84" spans="2:10" ht="15" thickBot="1" x14ac:dyDescent="0.45">
      <c r="B84" s="149">
        <v>33</v>
      </c>
      <c r="C84" s="148" t="s">
        <v>66</v>
      </c>
      <c r="D84" s="146">
        <v>0.14000000000000001</v>
      </c>
      <c r="E84" s="147">
        <v>0</v>
      </c>
      <c r="F84" s="147">
        <v>0.03</v>
      </c>
      <c r="G84" s="133">
        <v>3.0599999999999987</v>
      </c>
      <c r="H84" s="145">
        <f>(((E84+F84)/2)^2+D84^2)^0.5</f>
        <v>0.14080127840328724</v>
      </c>
      <c r="I84" s="133">
        <v>9.6999999999998643E-2</v>
      </c>
      <c r="J84" s="133">
        <f>H84-I84</f>
        <v>4.3801278403288596E-2</v>
      </c>
    </row>
    <row r="85" spans="2:10" ht="15" thickBot="1" x14ac:dyDescent="0.45">
      <c r="B85" s="149">
        <v>34</v>
      </c>
      <c r="C85" s="148" t="s">
        <v>108</v>
      </c>
      <c r="D85" s="147">
        <v>0.01</v>
      </c>
      <c r="E85" s="146">
        <v>0.08</v>
      </c>
      <c r="F85" s="146">
        <v>0.16</v>
      </c>
      <c r="G85" s="133">
        <v>3.0599999999999987</v>
      </c>
      <c r="H85" s="145">
        <f>(((E85+F85)/2)^2+D85^2)^0.5</f>
        <v>0.12041594578792295</v>
      </c>
      <c r="I85" s="133">
        <v>9.6999999999998643E-2</v>
      </c>
      <c r="J85" s="133">
        <f>H85-I85</f>
        <v>2.3415945787924303E-2</v>
      </c>
    </row>
    <row r="86" spans="2:10" ht="15" thickBot="1" x14ac:dyDescent="0.45">
      <c r="B86" s="149">
        <v>37</v>
      </c>
      <c r="C86" s="148" t="s">
        <v>73</v>
      </c>
      <c r="D86" s="147">
        <v>0</v>
      </c>
      <c r="E86" s="146">
        <v>0.28000000000000003</v>
      </c>
      <c r="F86" s="147">
        <v>0.01</v>
      </c>
      <c r="G86" s="133">
        <v>2.84</v>
      </c>
      <c r="H86" s="145">
        <f>(((E86+F86)/2)^2+D86^2)^0.5</f>
        <v>0.14500000000000002</v>
      </c>
      <c r="I86" s="133">
        <v>0.12300000000000022</v>
      </c>
      <c r="J86" s="133">
        <f>H86-I86</f>
        <v>2.1999999999999797E-2</v>
      </c>
    </row>
    <row r="87" spans="2:10" ht="15" thickBot="1" x14ac:dyDescent="0.45">
      <c r="B87" s="149">
        <v>36</v>
      </c>
      <c r="C87" s="148" t="s">
        <v>70</v>
      </c>
      <c r="D87" s="146">
        <v>7.0000000000000007E-2</v>
      </c>
      <c r="E87" s="146">
        <v>0.18</v>
      </c>
      <c r="F87" s="146">
        <v>7.0000000000000007E-2</v>
      </c>
      <c r="G87" s="133">
        <v>2.84</v>
      </c>
      <c r="H87" s="145">
        <f>(((E87+F87)/2)^2+D87^2)^0.5</f>
        <v>0.14326548781894405</v>
      </c>
      <c r="I87" s="133">
        <v>0.12300000000000022</v>
      </c>
      <c r="J87" s="133">
        <f>H87-I87</f>
        <v>2.0265487818943828E-2</v>
      </c>
    </row>
    <row r="88" spans="2:10" ht="15" thickBot="1" x14ac:dyDescent="0.45">
      <c r="B88" s="149">
        <v>35</v>
      </c>
      <c r="C88" s="148" t="s">
        <v>35</v>
      </c>
      <c r="D88" s="146">
        <v>7.0000000000000007E-2</v>
      </c>
      <c r="E88" s="146">
        <v>0.16</v>
      </c>
      <c r="F88" s="146">
        <v>0.08</v>
      </c>
      <c r="G88" s="133">
        <v>2.84</v>
      </c>
      <c r="H88" s="145">
        <f>(((E88+F88)/2)^2+D88^2)^0.5</f>
        <v>0.13892443989449804</v>
      </c>
      <c r="I88" s="133">
        <v>0.12300000000000022</v>
      </c>
      <c r="J88" s="133">
        <f>H88-I88</f>
        <v>1.5924439894497822E-2</v>
      </c>
    </row>
    <row r="89" spans="2:10" ht="15" thickBot="1" x14ac:dyDescent="0.45">
      <c r="B89" s="149">
        <v>38</v>
      </c>
      <c r="C89" s="148" t="s">
        <v>111</v>
      </c>
      <c r="D89" s="146">
        <v>0.05</v>
      </c>
      <c r="E89" s="146">
        <v>0.32</v>
      </c>
      <c r="F89" s="146">
        <v>0.36</v>
      </c>
      <c r="G89" s="133">
        <v>3.3199999999999985</v>
      </c>
      <c r="H89" s="145">
        <f>(((E89+F89)/2)^2+D89^2)^0.5</f>
        <v>0.34365680554879163</v>
      </c>
      <c r="I89" s="133">
        <v>0.35699999999999843</v>
      </c>
      <c r="J89" s="133">
        <f>H89-I89</f>
        <v>-1.3343194451206797E-2</v>
      </c>
    </row>
    <row r="90" spans="2:10" ht="15" thickBot="1" x14ac:dyDescent="0.45">
      <c r="B90" s="149">
        <v>39</v>
      </c>
      <c r="C90" s="148" t="s">
        <v>14</v>
      </c>
      <c r="D90" s="147">
        <v>0</v>
      </c>
      <c r="E90" s="146">
        <v>0.15</v>
      </c>
      <c r="F90" s="147">
        <v>0</v>
      </c>
      <c r="G90" s="133">
        <v>2.8600000000000012</v>
      </c>
      <c r="H90" s="145">
        <f>(((E90+F90)/2)^2+D90^2)^0.5</f>
        <v>7.4999999999999997E-2</v>
      </c>
      <c r="I90" s="133">
        <v>0.10299999999999887</v>
      </c>
      <c r="J90" s="133">
        <f>H90-I90</f>
        <v>-2.7999999999998873E-2</v>
      </c>
    </row>
    <row r="91" spans="2:10" ht="15" thickBot="1" x14ac:dyDescent="0.45">
      <c r="B91" s="149">
        <v>40</v>
      </c>
      <c r="C91" s="148" t="s">
        <v>18</v>
      </c>
      <c r="D91" s="146">
        <v>0.11</v>
      </c>
      <c r="E91" s="147">
        <v>0</v>
      </c>
      <c r="F91" s="146">
        <v>0.09</v>
      </c>
      <c r="G91" s="133">
        <v>2.84</v>
      </c>
      <c r="H91" s="145">
        <f>(((E91+F91)/2)^2+D91^2)^0.5</f>
        <v>0.11884864324004712</v>
      </c>
      <c r="I91" s="133">
        <v>0.12300000000000022</v>
      </c>
      <c r="J91" s="133">
        <f>H91-I91</f>
        <v>-4.1513567599530954E-3</v>
      </c>
    </row>
    <row r="92" spans="2:10" ht="15" thickBot="1" x14ac:dyDescent="0.45">
      <c r="B92" s="149">
        <v>41</v>
      </c>
      <c r="C92" s="148" t="s">
        <v>67</v>
      </c>
      <c r="D92" s="146">
        <v>0.13</v>
      </c>
      <c r="E92" s="146">
        <v>0.47</v>
      </c>
      <c r="F92" s="146">
        <v>0.15</v>
      </c>
      <c r="G92" s="133">
        <v>2.8800000000000008</v>
      </c>
      <c r="H92" s="145">
        <f>(((E92+F92)/2)^2+D92^2)^0.5</f>
        <v>0.33615472627943221</v>
      </c>
      <c r="I92" s="133">
        <v>8.2999999999999297E-2</v>
      </c>
      <c r="J92" s="133">
        <f>H92-I92</f>
        <v>0.25315472627943292</v>
      </c>
    </row>
    <row r="93" spans="2:10" ht="15" thickBot="1" x14ac:dyDescent="0.45">
      <c r="B93" s="149">
        <v>42</v>
      </c>
      <c r="C93" s="148" t="s">
        <v>78</v>
      </c>
      <c r="D93" s="147">
        <v>0.01</v>
      </c>
      <c r="E93" s="146">
        <v>0.09</v>
      </c>
      <c r="F93" s="147">
        <v>0</v>
      </c>
      <c r="G93" s="133">
        <v>3.08</v>
      </c>
      <c r="H93" s="145">
        <f>(((E93+F93)/2)^2+D93^2)^0.5</f>
        <v>4.6097722286464436E-2</v>
      </c>
      <c r="I93" s="133">
        <v>0.11699999999999999</v>
      </c>
      <c r="J93" s="133">
        <f>H93-I93</f>
        <v>-7.090227771353555E-2</v>
      </c>
    </row>
    <row r="94" spans="2:10" ht="15" thickBot="1" x14ac:dyDescent="0.45">
      <c r="B94" s="149">
        <v>43</v>
      </c>
      <c r="C94" s="148" t="s">
        <v>114</v>
      </c>
      <c r="D94" s="147">
        <v>0.02</v>
      </c>
      <c r="E94" s="146">
        <v>0.04</v>
      </c>
      <c r="F94" s="147">
        <v>0</v>
      </c>
      <c r="G94" s="133">
        <v>2.7699999999999996</v>
      </c>
      <c r="H94" s="145">
        <f>(((E94+F94)/2)^2+D94^2)^0.5</f>
        <v>2.8284271247461901E-2</v>
      </c>
      <c r="I94" s="133">
        <v>0.1930000000000005</v>
      </c>
      <c r="J94" s="133">
        <f>H94-I94</f>
        <v>-0.16471572875253859</v>
      </c>
    </row>
    <row r="95" spans="2:10" ht="15" thickBot="1" x14ac:dyDescent="0.45">
      <c r="B95" s="149">
        <v>44</v>
      </c>
      <c r="C95" s="148" t="s">
        <v>61</v>
      </c>
      <c r="D95" s="150">
        <v>0.04</v>
      </c>
      <c r="E95" s="146">
        <v>0.25</v>
      </c>
      <c r="F95" s="147">
        <v>0.01</v>
      </c>
      <c r="G95" s="133">
        <v>2.79</v>
      </c>
      <c r="H95" s="145">
        <f>(((E95+F95)/2)^2+D95^2)^0.5</f>
        <v>0.13601470508735444</v>
      </c>
      <c r="I95" s="133">
        <v>0.17300000000000004</v>
      </c>
      <c r="J95" s="133">
        <f>H95-I95</f>
        <v>-3.69852949126456E-2</v>
      </c>
    </row>
    <row r="96" spans="2:10" ht="15" thickBot="1" x14ac:dyDescent="0.45">
      <c r="B96" s="149">
        <v>45</v>
      </c>
      <c r="C96" s="148" t="s">
        <v>63</v>
      </c>
      <c r="D96" s="146">
        <v>0.08</v>
      </c>
      <c r="E96" s="146">
        <v>0.54</v>
      </c>
      <c r="F96" s="147">
        <v>0</v>
      </c>
      <c r="G96" s="133">
        <v>3.08</v>
      </c>
      <c r="H96" s="145">
        <f>(((E96+F96)/2)^2+D96^2)^0.5</f>
        <v>0.28160255680657448</v>
      </c>
      <c r="I96" s="133">
        <v>0.11699999999999999</v>
      </c>
      <c r="J96" s="133">
        <f>H96-I96</f>
        <v>0.16460255680657448</v>
      </c>
    </row>
    <row r="97" spans="2:10" ht="15" thickBot="1" x14ac:dyDescent="0.45">
      <c r="B97" s="149">
        <v>46</v>
      </c>
      <c r="C97" s="148" t="s">
        <v>17</v>
      </c>
      <c r="D97" s="146">
        <v>0.11</v>
      </c>
      <c r="E97" s="147">
        <v>0.03</v>
      </c>
      <c r="F97" s="146">
        <v>0.16</v>
      </c>
      <c r="G97" s="133">
        <v>2.74</v>
      </c>
      <c r="H97" s="145">
        <f>(((E97+F97)/2)^2+D97^2)^0.5</f>
        <v>0.14534441853748634</v>
      </c>
      <c r="I97" s="133">
        <v>0.22299999999999986</v>
      </c>
      <c r="J97" s="133">
        <f>H97-I97</f>
        <v>-7.7655581462513529E-2</v>
      </c>
    </row>
    <row r="98" spans="2:10" ht="15" thickBot="1" x14ac:dyDescent="0.45">
      <c r="B98" s="149">
        <v>47</v>
      </c>
      <c r="C98" s="148" t="s">
        <v>15</v>
      </c>
      <c r="D98" s="147">
        <v>0.03</v>
      </c>
      <c r="E98" s="147">
        <v>0.01</v>
      </c>
      <c r="F98" s="146">
        <v>0.24</v>
      </c>
      <c r="G98" s="133">
        <v>2.7600000000000016</v>
      </c>
      <c r="H98" s="145">
        <f>(((E98+F98)/2)^2+D98^2)^0.5</f>
        <v>0.12854960132182441</v>
      </c>
      <c r="I98" s="133">
        <v>0.20299999999999851</v>
      </c>
      <c r="J98" s="133">
        <f>H98-I98</f>
        <v>-7.4450398678174101E-2</v>
      </c>
    </row>
    <row r="99" spans="2:10" ht="15" thickBot="1" x14ac:dyDescent="0.45">
      <c r="B99" s="149">
        <v>48</v>
      </c>
      <c r="C99" s="148" t="s">
        <v>62</v>
      </c>
      <c r="D99" s="146">
        <v>0.09</v>
      </c>
      <c r="E99" s="147">
        <v>0.02</v>
      </c>
      <c r="F99" s="146">
        <v>0.09</v>
      </c>
      <c r="G99" s="133">
        <v>2.75</v>
      </c>
      <c r="H99" s="145">
        <f>(((E99+F99)/2)^2+D99^2)^0.5</f>
        <v>0.10547511554864493</v>
      </c>
      <c r="I99" s="133">
        <v>0.21300000000000008</v>
      </c>
      <c r="J99" s="133">
        <f>H99-I99</f>
        <v>-0.10752488445135515</v>
      </c>
    </row>
    <row r="100" spans="2:10" ht="15" thickBot="1" x14ac:dyDescent="0.45">
      <c r="B100" s="149">
        <v>49</v>
      </c>
      <c r="C100" s="148" t="s">
        <v>31</v>
      </c>
      <c r="D100" s="147">
        <v>0.01</v>
      </c>
      <c r="E100" s="147">
        <v>0.2</v>
      </c>
      <c r="F100" s="146">
        <v>0.08</v>
      </c>
      <c r="G100" s="133">
        <v>2.8099999999999987</v>
      </c>
      <c r="H100" s="145">
        <f>(((E100+F100)/2)^2+D100^2)^0.5</f>
        <v>0.14035668847618202</v>
      </c>
      <c r="I100" s="133">
        <v>0.15300000000000136</v>
      </c>
      <c r="J100" s="133">
        <f>H100-I100</f>
        <v>-1.2643311523819339E-2</v>
      </c>
    </row>
    <row r="101" spans="2:10" ht="15" thickBot="1" x14ac:dyDescent="0.45">
      <c r="B101" s="141">
        <v>1</v>
      </c>
      <c r="C101" s="140" t="s">
        <v>11</v>
      </c>
      <c r="D101" s="139">
        <v>0.06</v>
      </c>
      <c r="E101" s="139">
        <v>0.04</v>
      </c>
      <c r="F101" s="142">
        <v>0</v>
      </c>
      <c r="G101" s="138">
        <v>2.7999999999999989</v>
      </c>
      <c r="H101" s="145">
        <f>(((E101+F101)/2)^2+D101^2)^0.5</f>
        <v>6.3245553203367583E-2</v>
      </c>
      <c r="I101" s="138">
        <v>0.16300000000000114</v>
      </c>
      <c r="J101" s="133">
        <f>H101-I101</f>
        <v>-9.9754446796633561E-2</v>
      </c>
    </row>
    <row r="102" spans="2:10" ht="15" thickBot="1" x14ac:dyDescent="0.45">
      <c r="B102" s="141">
        <v>2</v>
      </c>
      <c r="C102" s="140" t="s">
        <v>82</v>
      </c>
      <c r="D102" s="144">
        <v>0.04</v>
      </c>
      <c r="E102" s="139">
        <v>0.11</v>
      </c>
      <c r="F102" s="139">
        <v>0.06</v>
      </c>
      <c r="G102" s="138">
        <v>3.2000000000000011</v>
      </c>
      <c r="H102" s="145">
        <f>(((E102+F102)/2)^2+D102^2)^0.5</f>
        <v>9.3941471140279675E-2</v>
      </c>
      <c r="I102" s="138">
        <v>0.23700000000000099</v>
      </c>
      <c r="J102" s="133">
        <f>H102-I102</f>
        <v>-0.14305852885972131</v>
      </c>
    </row>
    <row r="103" spans="2:10" ht="15" thickBot="1" x14ac:dyDescent="0.45">
      <c r="B103" s="141">
        <v>3</v>
      </c>
      <c r="C103" s="140" t="s">
        <v>88</v>
      </c>
      <c r="D103" s="139">
        <v>0.08</v>
      </c>
      <c r="E103" s="139">
        <v>0.08</v>
      </c>
      <c r="F103" s="142">
        <v>0.03</v>
      </c>
      <c r="G103" s="138">
        <v>2.7100000000000009</v>
      </c>
      <c r="H103" s="145">
        <f>(((E103+F103)/2)^2+D103^2)^0.5</f>
        <v>9.7082439194737996E-2</v>
      </c>
      <c r="I103" s="138">
        <v>0.25299999999999923</v>
      </c>
      <c r="J103" s="133">
        <f>H103-I103</f>
        <v>-0.15591756080526123</v>
      </c>
    </row>
    <row r="104" spans="2:10" ht="15" thickBot="1" x14ac:dyDescent="0.45">
      <c r="B104" s="141">
        <v>4</v>
      </c>
      <c r="C104" s="140" t="s">
        <v>44</v>
      </c>
      <c r="D104" s="142">
        <v>0.01</v>
      </c>
      <c r="E104" s="139">
        <v>0.28999999999999998</v>
      </c>
      <c r="F104" s="142">
        <v>0</v>
      </c>
      <c r="G104" s="138">
        <v>2.7199999999999989</v>
      </c>
      <c r="H104" s="145">
        <f>(((E104+F104)/2)^2+D104^2)^0.5</f>
        <v>0.14534441853748634</v>
      </c>
      <c r="I104" s="138">
        <v>0.24300000000000122</v>
      </c>
      <c r="J104" s="133">
        <f>H104-I104</f>
        <v>-9.7655581462514879E-2</v>
      </c>
    </row>
    <row r="105" spans="2:10" ht="15" thickBot="1" x14ac:dyDescent="0.45">
      <c r="B105" s="141">
        <v>5</v>
      </c>
      <c r="C105" s="140" t="s">
        <v>102</v>
      </c>
      <c r="D105" s="142">
        <v>0.01</v>
      </c>
      <c r="E105" s="139">
        <v>0.05</v>
      </c>
      <c r="F105" s="139">
        <v>0.06</v>
      </c>
      <c r="G105" s="138">
        <v>3.16</v>
      </c>
      <c r="H105" s="145">
        <f>(((E105+F105)/2)^2+D105^2)^0.5</f>
        <v>5.5901699437494741E-2</v>
      </c>
      <c r="I105" s="138">
        <v>0.19700000000000006</v>
      </c>
      <c r="J105" s="133">
        <f>H105-I105</f>
        <v>-0.14109830056250533</v>
      </c>
    </row>
    <row r="106" spans="2:10" ht="15" thickBot="1" x14ac:dyDescent="0.45">
      <c r="B106" s="141">
        <v>6</v>
      </c>
      <c r="C106" s="140" t="s">
        <v>99</v>
      </c>
      <c r="D106" s="139">
        <v>0.06</v>
      </c>
      <c r="E106" s="139">
        <v>0.11</v>
      </c>
      <c r="F106" s="139">
        <v>0.08</v>
      </c>
      <c r="G106" s="138">
        <v>3.2599999999999989</v>
      </c>
      <c r="H106" s="145">
        <f>(((E106+F106)/2)^2+D106^2)^0.5</f>
        <v>0.11236102527122116</v>
      </c>
      <c r="I106" s="138">
        <v>0.29699999999999882</v>
      </c>
      <c r="J106" s="133">
        <f>H106-I106</f>
        <v>-0.18463897472877766</v>
      </c>
    </row>
    <row r="107" spans="2:10" ht="15" thickBot="1" x14ac:dyDescent="0.45">
      <c r="B107" s="141">
        <v>7</v>
      </c>
      <c r="C107" s="140" t="s">
        <v>21</v>
      </c>
      <c r="D107" s="139">
        <v>0.08</v>
      </c>
      <c r="E107" s="139">
        <v>0.12</v>
      </c>
      <c r="F107" s="139">
        <v>0.16</v>
      </c>
      <c r="G107" s="138">
        <v>2.7699999999999996</v>
      </c>
      <c r="H107" s="145">
        <f>(((E107+F107)/2)^2+D107^2)^0.5</f>
        <v>0.161245154965971</v>
      </c>
      <c r="I107" s="138">
        <v>0.1930000000000005</v>
      </c>
      <c r="J107" s="133">
        <f>H107-I107</f>
        <v>-3.1754845034029505E-2</v>
      </c>
    </row>
    <row r="108" spans="2:10" ht="15" thickBot="1" x14ac:dyDescent="0.45">
      <c r="B108" s="141">
        <v>8</v>
      </c>
      <c r="C108" s="140" t="s">
        <v>105</v>
      </c>
      <c r="D108" s="142">
        <v>0.03</v>
      </c>
      <c r="E108" s="142">
        <v>0</v>
      </c>
      <c r="F108" s="143">
        <v>0.3</v>
      </c>
      <c r="G108" s="138">
        <v>3.2799999999999994</v>
      </c>
      <c r="H108" s="145">
        <f>(((E108+F108)/2)^2+D108^2)^0.5</f>
        <v>0.15297058540778355</v>
      </c>
      <c r="I108" s="138">
        <v>0.31699999999999928</v>
      </c>
      <c r="J108" s="133">
        <f>H108-I108</f>
        <v>-0.16402941459221573</v>
      </c>
    </row>
    <row r="109" spans="2:10" ht="15" thickBot="1" x14ac:dyDescent="0.45">
      <c r="B109" s="141">
        <v>9</v>
      </c>
      <c r="C109" s="140" t="s">
        <v>50</v>
      </c>
      <c r="D109" s="142">
        <v>0.02</v>
      </c>
      <c r="E109" s="142">
        <v>0</v>
      </c>
      <c r="F109" s="139">
        <v>0.14000000000000001</v>
      </c>
      <c r="G109" s="138">
        <v>2.7000000000000011</v>
      </c>
      <c r="H109" s="145">
        <f>(((E109+F109)/2)^2+D109^2)^0.5</f>
        <v>7.2801098892805186E-2</v>
      </c>
      <c r="I109" s="138">
        <v>0.26299999999999901</v>
      </c>
      <c r="J109" s="133">
        <f>H109-I109</f>
        <v>-0.19019890110719384</v>
      </c>
    </row>
    <row r="110" spans="2:10" ht="15" thickBot="1" x14ac:dyDescent="0.45">
      <c r="B110" s="141">
        <v>10</v>
      </c>
      <c r="C110" s="140" t="s">
        <v>92</v>
      </c>
      <c r="D110" s="139">
        <v>7.0000000000000007E-2</v>
      </c>
      <c r="E110" s="139">
        <v>0.18</v>
      </c>
      <c r="F110" s="142">
        <v>0</v>
      </c>
      <c r="G110" s="138">
        <v>3.3100000000000005</v>
      </c>
      <c r="H110" s="145">
        <f>(((E110+F110)/2)^2+D110^2)^0.5</f>
        <v>0.11401754250991381</v>
      </c>
      <c r="I110" s="138">
        <v>0.34700000000000042</v>
      </c>
      <c r="J110" s="133">
        <f>H110-I110</f>
        <v>-0.23298245749008661</v>
      </c>
    </row>
    <row r="111" spans="2:10" ht="15" thickBot="1" x14ac:dyDescent="0.45">
      <c r="B111" s="141">
        <v>11</v>
      </c>
      <c r="C111" s="140" t="s">
        <v>106</v>
      </c>
      <c r="D111" s="142">
        <v>0.01</v>
      </c>
      <c r="E111" s="139">
        <v>0.17</v>
      </c>
      <c r="F111" s="139">
        <v>0.06</v>
      </c>
      <c r="G111" s="138">
        <v>3.3600000000000012</v>
      </c>
      <c r="H111" s="145">
        <f>(((E111+F111)/2)^2+D111^2)^0.5</f>
        <v>0.11543396380615195</v>
      </c>
      <c r="I111" s="138">
        <v>0.39700000000000113</v>
      </c>
      <c r="J111" s="133">
        <f>H111-I111</f>
        <v>-0.28156603619384918</v>
      </c>
    </row>
    <row r="112" spans="2:10" ht="15" thickBot="1" x14ac:dyDescent="0.45">
      <c r="B112" s="141">
        <v>12</v>
      </c>
      <c r="C112" s="140" t="s">
        <v>48</v>
      </c>
      <c r="D112" s="139">
        <v>0.11</v>
      </c>
      <c r="E112" s="142">
        <v>0</v>
      </c>
      <c r="F112" s="139">
        <v>0.14000000000000001</v>
      </c>
      <c r="G112" s="138">
        <v>3.3600000000000012</v>
      </c>
      <c r="H112" s="145">
        <f>(((E112+F112)/2)^2+D112^2)^0.5</f>
        <v>0.13038404810405299</v>
      </c>
      <c r="I112" s="138">
        <v>0.39700000000000113</v>
      </c>
      <c r="J112" s="133">
        <f>H112-I112</f>
        <v>-0.26661595189594811</v>
      </c>
    </row>
    <row r="113" spans="2:10" ht="15" thickBot="1" x14ac:dyDescent="0.45">
      <c r="B113" s="141">
        <v>13</v>
      </c>
      <c r="C113" s="140" t="s">
        <v>115</v>
      </c>
      <c r="D113" s="139">
        <v>0.56999999999999995</v>
      </c>
      <c r="E113" s="139">
        <v>0.06</v>
      </c>
      <c r="F113" s="142">
        <v>0</v>
      </c>
      <c r="G113" s="138">
        <v>3.8499999999999996</v>
      </c>
      <c r="H113" s="145">
        <f>(((E113+F113)/2)^2+D113^2)^0.5</f>
        <v>0.57078892771321343</v>
      </c>
      <c r="I113" s="138">
        <v>0.88699999999999957</v>
      </c>
      <c r="J113" s="133">
        <f>H113-I113</f>
        <v>-0.31621107228678613</v>
      </c>
    </row>
    <row r="114" spans="2:10" ht="15" thickBot="1" x14ac:dyDescent="0.45">
      <c r="B114" s="69">
        <v>1</v>
      </c>
      <c r="C114" s="136" t="s">
        <v>91</v>
      </c>
      <c r="D114" s="137">
        <v>0.01</v>
      </c>
      <c r="E114" s="135">
        <v>0.23</v>
      </c>
      <c r="F114" s="137">
        <v>0</v>
      </c>
      <c r="G114" s="134">
        <v>3.51</v>
      </c>
      <c r="H114" s="145">
        <f>(((E114+F114)/2)^2+D114^2)^0.5</f>
        <v>0.11543396380615195</v>
      </c>
      <c r="I114" s="134">
        <v>0.54699999999999971</v>
      </c>
      <c r="J114" s="133">
        <f>H114-I114</f>
        <v>-0.43156603619384776</v>
      </c>
    </row>
    <row r="115" spans="2:10" ht="15" thickBot="1" x14ac:dyDescent="0.45">
      <c r="B115" s="69">
        <v>2</v>
      </c>
      <c r="C115" s="136" t="s">
        <v>49</v>
      </c>
      <c r="D115" s="135">
        <v>0.06</v>
      </c>
      <c r="E115" s="135">
        <v>0.09</v>
      </c>
      <c r="F115" s="135">
        <v>0.06</v>
      </c>
      <c r="G115" s="134">
        <v>3.58</v>
      </c>
      <c r="H115" s="145">
        <f>(((E115+F115)/2)^2+D115^2)^0.5</f>
        <v>9.6046863561492737E-2</v>
      </c>
      <c r="I115" s="134">
        <v>0.61699999999999999</v>
      </c>
      <c r="J115" s="133">
        <f>H115-I115</f>
        <v>-0.52095313643850727</v>
      </c>
    </row>
    <row r="116" spans="2:10" ht="15" thickBot="1" x14ac:dyDescent="0.45">
      <c r="B116" s="69">
        <v>3</v>
      </c>
      <c r="C116" s="136" t="s">
        <v>110</v>
      </c>
      <c r="D116" s="135">
        <v>0.05</v>
      </c>
      <c r="E116" s="135">
        <v>0.06</v>
      </c>
      <c r="F116" s="135">
        <v>0.06</v>
      </c>
      <c r="G116" s="134">
        <v>3.6500000000000004</v>
      </c>
      <c r="H116" s="145">
        <f>(((E116+F116)/2)^2+D116^2)^0.5</f>
        <v>7.8102496759066553E-2</v>
      </c>
      <c r="I116" s="134">
        <v>0.68700000000000028</v>
      </c>
      <c r="J116" s="133">
        <f>H116-I116</f>
        <v>-0.60889750324093372</v>
      </c>
    </row>
  </sheetData>
  <mergeCells count="22">
    <mergeCell ref="E50:F50"/>
    <mergeCell ref="G50:G51"/>
    <mergeCell ref="B3:B4"/>
    <mergeCell ref="B2:J2"/>
    <mergeCell ref="B50:B51"/>
    <mergeCell ref="B39:B40"/>
    <mergeCell ref="B38:H38"/>
    <mergeCell ref="B49:J49"/>
    <mergeCell ref="I50:I51"/>
    <mergeCell ref="C50:C51"/>
    <mergeCell ref="J3:J4"/>
    <mergeCell ref="J50:J51"/>
    <mergeCell ref="C3:C4"/>
    <mergeCell ref="H50:H51"/>
    <mergeCell ref="E3:F3"/>
    <mergeCell ref="G3:G4"/>
    <mergeCell ref="H3:H4"/>
    <mergeCell ref="I3:I4"/>
    <mergeCell ref="C39:C40"/>
    <mergeCell ref="E39:F39"/>
    <mergeCell ref="G39:G40"/>
    <mergeCell ref="H39:H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Orig.Table1 </vt:lpstr>
      <vt:lpstr>TWO SETS 31+10 PT</vt:lpstr>
      <vt:lpstr>ONE SET 41 PT</vt:lpstr>
      <vt:lpstr>ERROR CURVES</vt:lpstr>
      <vt:lpstr>3 SETS of ERRORS</vt:lpstr>
      <vt:lpstr>'ONE SET 41 PT'!alfa</vt:lpstr>
      <vt:lpstr>alfa</vt:lpstr>
      <vt:lpstr>'ONE SET 41 PT'!liscalc</vt:lpstr>
      <vt:lpstr>liscalc</vt:lpstr>
      <vt:lpstr>'ONE SET 41 PT'!mp</vt:lpstr>
      <vt:lpstr>mp</vt:lpstr>
      <vt:lpstr>'ONE SET 41 PT'!Mp_me</vt:lpstr>
      <vt:lpstr>Mp_me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Policarpo Uliana</dc:creator>
  <cp:lastModifiedBy>Policarpo Uliana</cp:lastModifiedBy>
  <dcterms:created xsi:type="dcterms:W3CDTF">2024-10-02T02:52:32Z</dcterms:created>
  <dcterms:modified xsi:type="dcterms:W3CDTF">2024-10-02T04:09:01Z</dcterms:modified>
</cp:coreProperties>
</file>