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aa\Dropbox (MIT)\Regulation\code_files\1_assumptions\evs\processed\"/>
    </mc:Choice>
  </mc:AlternateContent>
  <xr:revisionPtr revIDLastSave="0" documentId="13_ncr:1_{3686495F-0B88-4E13-8617-F0B692D88387}" xr6:coauthVersionLast="47" xr6:coauthVersionMax="47" xr10:uidLastSave="{00000000-0000-0000-0000-000000000000}"/>
  <bookViews>
    <workbookView xWindow="-28660" yWindow="-21710" windowWidth="38620" windowHeight="21100" xr2:uid="{3908B155-8C20-4CBA-AE0D-6FA274B40BA6}"/>
  </bookViews>
  <sheets>
    <sheet name="Sheet1" sheetId="1" r:id="rId1"/>
  </sheets>
  <definedNames>
    <definedName name="_xlnm._FilterDatabase" localSheetId="0" hidden="1">Sheet1!$A$1:$A$34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1" l="1"/>
  <c r="C46" i="1"/>
  <c r="C45" i="1"/>
  <c r="C44" i="1"/>
  <c r="C43" i="1"/>
  <c r="C42" i="1"/>
  <c r="C41" i="1"/>
  <c r="C4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E6" i="1"/>
  <c r="E8" i="1"/>
  <c r="E9" i="1"/>
  <c r="E10" i="1"/>
  <c r="E13" i="1"/>
  <c r="E14" i="1"/>
  <c r="E15" i="1"/>
  <c r="E17" i="1"/>
  <c r="E19" i="1"/>
  <c r="E21" i="1"/>
  <c r="E22" i="1"/>
  <c r="E23" i="1"/>
  <c r="E28" i="1"/>
  <c r="E29" i="1"/>
  <c r="F29" i="1" s="1"/>
  <c r="I27" i="1"/>
  <c r="E27" i="1" s="1"/>
  <c r="I26" i="1"/>
  <c r="E26" i="1" s="1"/>
  <c r="I20" i="1"/>
  <c r="E20" i="1" s="1"/>
  <c r="I18" i="1"/>
  <c r="E18" i="1" s="1"/>
  <c r="I17" i="1"/>
  <c r="I16" i="1"/>
  <c r="I15" i="1"/>
  <c r="I14" i="1"/>
  <c r="I7" i="1"/>
  <c r="I25" i="1"/>
  <c r="I24" i="1"/>
  <c r="E24" i="1" s="1"/>
  <c r="I12" i="1"/>
  <c r="I11" i="1"/>
  <c r="E11" i="1" s="1"/>
  <c r="I4" i="1"/>
  <c r="E4" i="1" s="1"/>
  <c r="I2" i="1"/>
  <c r="E2" i="1" s="1"/>
  <c r="K27" i="1"/>
  <c r="K26" i="1" s="1"/>
  <c r="K25" i="1"/>
  <c r="K24" i="1" s="1"/>
  <c r="K18" i="1"/>
  <c r="K17" i="1" s="1"/>
  <c r="K14" i="1"/>
  <c r="K15" i="1" s="1"/>
  <c r="K16" i="1" s="1"/>
  <c r="E16" i="1" s="1"/>
  <c r="K12" i="1"/>
  <c r="K11" i="1" s="1"/>
  <c r="K7" i="1"/>
  <c r="E7" i="1" s="1"/>
  <c r="K3" i="1"/>
  <c r="K5" i="1" s="1"/>
  <c r="E5" i="1" s="1"/>
  <c r="K2" i="1"/>
  <c r="K4" i="1" s="1"/>
  <c r="J27" i="1"/>
  <c r="J18" i="1"/>
  <c r="J14" i="1"/>
  <c r="D34" i="1"/>
  <c r="E25" i="1" l="1"/>
  <c r="E3" i="1"/>
  <c r="E12" i="1"/>
</calcChain>
</file>

<file path=xl/sharedStrings.xml><?xml version="1.0" encoding="utf-8"?>
<sst xmlns="http://schemas.openxmlformats.org/spreadsheetml/2006/main" count="186" uniqueCount="98">
  <si>
    <t>State</t>
  </si>
  <si>
    <t>Subsidy Size</t>
  </si>
  <si>
    <t>Notes</t>
  </si>
  <si>
    <t>OR</t>
  </si>
  <si>
    <t>&gt;10 kWh</t>
  </si>
  <si>
    <t>&lt;10 kWh</t>
  </si>
  <si>
    <t>Enacted</t>
  </si>
  <si>
    <t>Expired</t>
  </si>
  <si>
    <t>CA</t>
  </si>
  <si>
    <t>&gt; 5 kWh</t>
  </si>
  <si>
    <t>Program Name</t>
  </si>
  <si>
    <t>California Clean Vehicle Rebate Project</t>
  </si>
  <si>
    <t>Drive Clean! Rebate Program</t>
  </si>
  <si>
    <t>San Joaquin Valley Air Pollution Control District</t>
  </si>
  <si>
    <t>https://afdc.energy.gov/laws/9892</t>
  </si>
  <si>
    <t>El Dorado County Air Quality Management District</t>
  </si>
  <si>
    <t>https://afdc.energy.gov/laws/12092</t>
  </si>
  <si>
    <t>Drive Clean! Vehicle Incentive Program</t>
  </si>
  <si>
    <t>Antelope Valley Air Quality Management District</t>
  </si>
  <si>
    <t>https://afdc.energy.gov/laws/12091</t>
  </si>
  <si>
    <t>CT</t>
  </si>
  <si>
    <t>https://afdc.energy.gov/laws/11609</t>
  </si>
  <si>
    <t>Illinois Alternate Fuels Rebate Program</t>
  </si>
  <si>
    <t>IL</t>
  </si>
  <si>
    <t>suspended indefinitely as of August 2016?</t>
  </si>
  <si>
    <t>https://afdc.energy.gov/laws/4368</t>
  </si>
  <si>
    <t>Efficiency Maine's EV Accelerator</t>
  </si>
  <si>
    <t>ME</t>
  </si>
  <si>
    <t>https://afdc.energy.gov/laws/12275</t>
  </si>
  <si>
    <t>MOR-EV Program</t>
  </si>
  <si>
    <t>MA</t>
  </si>
  <si>
    <t>can be up to $6k with income eligibility and trading in an ICE</t>
  </si>
  <si>
    <t>NY</t>
  </si>
  <si>
    <t>&gt; 4 kWh</t>
  </si>
  <si>
    <t>https://afdc.energy.gov/laws/11689</t>
  </si>
  <si>
    <t>PA</t>
  </si>
  <si>
    <t>https://afdc.energy.gov/laws/5812</t>
  </si>
  <si>
    <t>RI</t>
  </si>
  <si>
    <t>blurb says "all eligible vehicles must be purchased on or after July 7, 2022" (?)</t>
  </si>
  <si>
    <t>TN</t>
  </si>
  <si>
    <t>might have run out of funds in 2016</t>
  </si>
  <si>
    <t>https://afdc.energy.gov/laws/9393</t>
  </si>
  <si>
    <t>TX</t>
  </si>
  <si>
    <t>https://afdc.energy.gov/laws/11847</t>
  </si>
  <si>
    <t>https://afdc.energy.gov/laws/12139</t>
  </si>
  <si>
    <t>Clean Vehicle Rebate Program</t>
  </si>
  <si>
    <t>https://afdc.energy.gov/laws/12530</t>
  </si>
  <si>
    <t>https://afdc.energy.gov/laws/8161</t>
  </si>
  <si>
    <t>https://afdc.energy.gov/laws/11683</t>
  </si>
  <si>
    <t>Clean Fuel Reward</t>
  </si>
  <si>
    <t>none</t>
  </si>
  <si>
    <t>&gt; 10 kWh</t>
  </si>
  <si>
    <t>&lt; 10 kWh</t>
  </si>
  <si>
    <t>Income Eligibility (Max) for Household of 1</t>
  </si>
  <si>
    <t>AFDC Link</t>
  </si>
  <si>
    <t>State Link</t>
  </si>
  <si>
    <t>https://www.oregon.gov/deq/aq/programs/Pages/Applying-for-EV-Rebate.aspx</t>
  </si>
  <si>
    <t>135000 (2022$)</t>
  </si>
  <si>
    <t>Battery Eligibility</t>
  </si>
  <si>
    <t>MSRP Eligibility</t>
  </si>
  <si>
    <t>60k for minivans, pickups, and SUVs; 45k for other cars</t>
  </si>
  <si>
    <t>hasn't actually expired but the program is closed to new applications, there are increased rebate levels for low- and moderate-income consumers but I can't see the increased rebate amounts</t>
  </si>
  <si>
    <t>https://cleanvehiclerebate.org/en/eligibility-guidelines</t>
  </si>
  <si>
    <t>https://portal.ct.gov/DEEP/Air/Mobile-Sources/CHEAPR/CHEAPR---Home</t>
  </si>
  <si>
    <t>list of eligible vehicles</t>
  </si>
  <si>
    <t>43740 (2023$)</t>
  </si>
  <si>
    <t>CHEAPR</t>
  </si>
  <si>
    <t>80k for pickups; 50k for other cars</t>
  </si>
  <si>
    <t>calculated max income based on MaineCare eligibility</t>
  </si>
  <si>
    <t>https://afdc.energy.gov/laws/12276</t>
  </si>
  <si>
    <t>https://afdc.energy.gov/laws/12277</t>
  </si>
  <si>
    <t>https://www.efficiencymaine.com/ev/</t>
  </si>
  <si>
    <t>https://afdc.energy.gov/laws/11345</t>
  </si>
  <si>
    <t>https://mor-ev.org/</t>
  </si>
  <si>
    <t>calculated max income based on SNAP eligibility</t>
  </si>
  <si>
    <t>probably don't want to consider trade-in</t>
  </si>
  <si>
    <t>https://mor-ev.org/faqs#ui-id-5</t>
  </si>
  <si>
    <t>Drive Clean Rebate for Electric Cars</t>
  </si>
  <si>
    <t>range &gt; 200 mi</t>
  </si>
  <si>
    <t>40 &lt; range &lt; 199</t>
  </si>
  <si>
    <t>range &lt; 40 mi</t>
  </si>
  <si>
    <t>https://afdc.energy.gov/laws/11690</t>
  </si>
  <si>
    <t>https://afdc.energy.gov/laws/11691</t>
  </si>
  <si>
    <t>https://afdc.energy.gov/laws/11692</t>
  </si>
  <si>
    <t>https://www.nyserda.ny.gov/All-Programs/Drive-Clean-Rebate-For-Electric-Cars-Program/How-it-Works</t>
  </si>
  <si>
    <t>Alternative Fuel Vehicle Rebates for Consumers</t>
  </si>
  <si>
    <t>https://www.dep.pa.gov/Citizens/GrantsLoansRebates/Alternative-Fuels-Incentive-Grant/Pages/Alternative-Fuel-Vehicles.aspx</t>
  </si>
  <si>
    <t>DRIVE+</t>
  </si>
  <si>
    <t>Driving Rhode Island to Vehicle Electrification (DRIVE)</t>
  </si>
  <si>
    <t>https://drive.ri.gov/ev-programs/drive-ev</t>
  </si>
  <si>
    <t>https://drive.ri.gov/ev-programs/drive-plus</t>
  </si>
  <si>
    <t>https://www.tceq.texas.gov/airquality/terp/ld.html</t>
  </si>
  <si>
    <t>Grants for Alternative Fuel Vehicles and Conversion Systems</t>
  </si>
  <si>
    <t>Percent of EV Purchasers Eligible</t>
  </si>
  <si>
    <t>x</t>
  </si>
  <si>
    <t>Percent of Car Sales Eligible Ignoring Purchaser</t>
  </si>
  <si>
    <t>Percent of EV Purchasers Who Received This Subsidy (ASSUMING INDEPENDENCE)</t>
  </si>
  <si>
    <t>Average Subsidy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</si>
</sst>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1" fillId="2" borderId="0" xfId="1" applyFill="1"/>
    <xf numFmtId="14" fontId="0" fillId="2" borderId="0" xfId="0" applyNumberFormat="1" applyFill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right" wrapText="1"/>
    </xf>
    <xf numFmtId="0" fontId="0" fillId="3" borderId="0" xfId="0" applyFill="1"/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right"/>
    </xf>
    <xf numFmtId="14" fontId="0" fillId="3" borderId="0" xfId="0" applyNumberFormat="1" applyFill="1"/>
    <xf numFmtId="0" fontId="0" fillId="3" borderId="0" xfId="0" applyFill="1" applyAlignment="1">
      <alignment wrapText="1"/>
    </xf>
    <xf numFmtId="0" fontId="1" fillId="3" borderId="0" xfId="1" applyFill="1"/>
    <xf numFmtId="0" fontId="0" fillId="4" borderId="0" xfId="0" applyFill="1"/>
    <xf numFmtId="0" fontId="0" fillId="4" borderId="0" xfId="0" applyFill="1" applyAlignment="1">
      <alignment horizontal="right" wrapText="1"/>
    </xf>
    <xf numFmtId="0" fontId="0" fillId="4" borderId="0" xfId="0" applyFill="1" applyAlignment="1">
      <alignment horizontal="right"/>
    </xf>
    <xf numFmtId="14" fontId="0" fillId="4" borderId="0" xfId="0" applyNumberFormat="1" applyFill="1"/>
    <xf numFmtId="0" fontId="0" fillId="4" borderId="0" xfId="0" applyFill="1" applyAlignment="1">
      <alignment wrapText="1"/>
    </xf>
    <xf numFmtId="0" fontId="1" fillId="4" borderId="0" xfId="1" applyFill="1"/>
    <xf numFmtId="0" fontId="0" fillId="5" borderId="0" xfId="0" applyFill="1"/>
    <xf numFmtId="0" fontId="0" fillId="5" borderId="0" xfId="0" applyFill="1" applyAlignment="1">
      <alignment horizontal="right" wrapText="1"/>
    </xf>
    <xf numFmtId="0" fontId="0" fillId="5" borderId="0" xfId="0" applyFill="1" applyAlignment="1">
      <alignment horizontal="right"/>
    </xf>
    <xf numFmtId="14" fontId="0" fillId="5" borderId="0" xfId="0" applyNumberFormat="1" applyFill="1"/>
    <xf numFmtId="0" fontId="0" fillId="5" borderId="0" xfId="0" applyFill="1" applyAlignment="1">
      <alignment wrapText="1"/>
    </xf>
    <xf numFmtId="0" fontId="1" fillId="5" borderId="0" xfId="1" applyFill="1"/>
  </cellXfs>
  <cellStyles count="2">
    <cellStyle name="Hyperlink" xfId="1" builtinId="8"/>
    <cellStyle name="Normal" xfId="0" builtinId="0"/>
  </cellStyles>
  <dxfs count="7">
    <dxf>
      <alignment horizontal="general" vertical="bottom" textRotation="0" wrapText="1" indent="0" justifyLastLine="0" shrinkToFit="0" readingOrder="0"/>
    </dxf>
    <dxf>
      <numFmt numFmtId="19" formatCode="m/d/yyyy"/>
    </dxf>
    <dxf>
      <numFmt numFmtId="0" formatCode="General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1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EBFF0F-313C-4889-830B-B83B70E48CD8}" name="Table1" displayName="Table1" ref="B1:P29" totalsRowShown="0">
  <autoFilter ref="B1:P29" xr:uid="{3CEBFF0F-313C-4889-830B-B83B70E48CD8}"/>
  <tableColumns count="15">
    <tableColumn id="1" xr3:uid="{54B5F110-C299-4585-8C74-047A495C529D}" name="Program Name"/>
    <tableColumn id="2" xr3:uid="{5435DADD-8F54-4E3A-8967-3676F599B0A1}" name="State"/>
    <tableColumn id="3" xr3:uid="{6DF695F4-A793-46C7-94F6-3F4B54A22CD3}" name="Subsidy Size"/>
    <tableColumn id="14" xr3:uid="{A9570FBE-7A10-4F35-AEAC-E574D81774E3}" name="Percent of EV Purchasers Who Received This Subsidy (ASSUMING INDEPENDENCE)" dataDxfId="6">
      <calculatedColumnFormula>Table1[[#This Row],[Percent of Car Sales Eligible Ignoring Purchaser]]*Table1[[#This Row],[Percent of EV Purchasers Eligible]]</calculatedColumnFormula>
    </tableColumn>
    <tableColumn id="15" xr3:uid="{C44FD543-F987-41E2-B14E-EEC4A79CBC2A}" name="Average Subsidy" dataDxfId="5">
      <calculatedColumnFormula>Table1[[#This Row],[Subsidy Size]]*Table1[[#This Row],[Percent of EV Purchasers Who Received This Subsidy (ASSUMING INDEPENDENCE)]]</calculatedColumnFormula>
    </tableColumn>
    <tableColumn id="4" xr3:uid="{17529D2B-CE50-4E6A-A81B-4E61A2610B25}" name="Battery Eligibility"/>
    <tableColumn id="11" xr3:uid="{7872B72F-76DA-4365-9999-8AE1D339D29A}" name="MSRP Eligibility" dataDxfId="4"/>
    <tableColumn id="13" xr3:uid="{532ABFAE-0247-4B24-AD6A-DF154709D349}" name="Percent of Car Sales Eligible Ignoring Purchaser"/>
    <tableColumn id="9" xr3:uid="{12E5AA6F-82AF-4B87-86F9-09391E65697B}" name="Income Eligibility (Max) for Household of 1" dataDxfId="3"/>
    <tableColumn id="12" xr3:uid="{A8390721-733B-47DE-A381-371D19F96838}" name="Percent of EV Purchasers Eligible" dataDxfId="2">
      <calculatedColumnFormula>0.14+(4360/(99000-50000))*0.3</calculatedColumnFormula>
    </tableColumn>
    <tableColumn id="5" xr3:uid="{4B197037-4116-4FD2-A25C-0008A7397041}" name="Enacted" dataDxfId="1"/>
    <tableColumn id="6" xr3:uid="{A903B15F-0A81-47DC-94B2-DC199FBF544B}" name="Expired"/>
    <tableColumn id="7" xr3:uid="{CA77A587-9EF6-4040-8D8C-E9C6A1F3A4DE}" name="Notes" dataDxfId="0"/>
    <tableColumn id="8" xr3:uid="{1A7EE5BC-8616-4CC1-B192-5B5D2E96346F}" name="AFDC Link" dataCellStyle="Hyperlink"/>
    <tableColumn id="10" xr3:uid="{910AD514-507E-4463-94EE-DE54C91D146C}" name="State Lin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fdc.energy.gov/laws/5812" TargetMode="External"/><Relationship Id="rId13" Type="http://schemas.openxmlformats.org/officeDocument/2006/relationships/hyperlink" Target="https://afdc.energy.gov/laws/12530" TargetMode="External"/><Relationship Id="rId18" Type="http://schemas.openxmlformats.org/officeDocument/2006/relationships/hyperlink" Target="https://portal.ct.gov/DEEP/Air/Mobile-Sources/CHEAPR/CHEAPR---New-Eligible-Vehicles" TargetMode="External"/><Relationship Id="rId26" Type="http://schemas.openxmlformats.org/officeDocument/2006/relationships/hyperlink" Target="https://afdc.energy.gov/laws/5812" TargetMode="External"/><Relationship Id="rId3" Type="http://schemas.openxmlformats.org/officeDocument/2006/relationships/hyperlink" Target="https://afdc.energy.gov/laws/12091" TargetMode="External"/><Relationship Id="rId21" Type="http://schemas.openxmlformats.org/officeDocument/2006/relationships/hyperlink" Target="https://afdc.energy.gov/laws/12275" TargetMode="External"/><Relationship Id="rId7" Type="http://schemas.openxmlformats.org/officeDocument/2006/relationships/hyperlink" Target="https://afdc.energy.gov/laws/11689" TargetMode="External"/><Relationship Id="rId12" Type="http://schemas.openxmlformats.org/officeDocument/2006/relationships/hyperlink" Target="https://afdc.energy.gov/laws/12139" TargetMode="External"/><Relationship Id="rId17" Type="http://schemas.openxmlformats.org/officeDocument/2006/relationships/hyperlink" Target="https://afdc.energy.gov/laws/11609" TargetMode="External"/><Relationship Id="rId25" Type="http://schemas.openxmlformats.org/officeDocument/2006/relationships/hyperlink" Target="https://afdc.energy.gov/laws/11689" TargetMode="External"/><Relationship Id="rId2" Type="http://schemas.openxmlformats.org/officeDocument/2006/relationships/hyperlink" Target="https://afdc.energy.gov/laws/12092" TargetMode="External"/><Relationship Id="rId16" Type="http://schemas.openxmlformats.org/officeDocument/2006/relationships/hyperlink" Target="https://afdc.energy.gov/laws/12139" TargetMode="External"/><Relationship Id="rId20" Type="http://schemas.openxmlformats.org/officeDocument/2006/relationships/hyperlink" Target="https://www.efficiencymaine.com/docs/EV_Rebate_Eligible_Vehicles.pdf" TargetMode="External"/><Relationship Id="rId1" Type="http://schemas.openxmlformats.org/officeDocument/2006/relationships/hyperlink" Target="https://afdc.energy.gov/laws/9892" TargetMode="External"/><Relationship Id="rId6" Type="http://schemas.openxmlformats.org/officeDocument/2006/relationships/hyperlink" Target="https://afdc.energy.gov/laws/12275" TargetMode="External"/><Relationship Id="rId11" Type="http://schemas.openxmlformats.org/officeDocument/2006/relationships/hyperlink" Target="https://afdc.energy.gov/laws/12139" TargetMode="External"/><Relationship Id="rId24" Type="http://schemas.openxmlformats.org/officeDocument/2006/relationships/hyperlink" Target="https://mor-ev.org/faqs" TargetMode="External"/><Relationship Id="rId5" Type="http://schemas.openxmlformats.org/officeDocument/2006/relationships/hyperlink" Target="https://afdc.energy.gov/laws/4368" TargetMode="External"/><Relationship Id="rId15" Type="http://schemas.openxmlformats.org/officeDocument/2006/relationships/hyperlink" Target="https://afdc.energy.gov/laws/11683" TargetMode="External"/><Relationship Id="rId23" Type="http://schemas.openxmlformats.org/officeDocument/2006/relationships/hyperlink" Target="https://mor-ev.org/faqs" TargetMode="External"/><Relationship Id="rId28" Type="http://schemas.openxmlformats.org/officeDocument/2006/relationships/table" Target="../tables/table1.xml"/><Relationship Id="rId10" Type="http://schemas.openxmlformats.org/officeDocument/2006/relationships/hyperlink" Target="https://afdc.energy.gov/laws/11847" TargetMode="External"/><Relationship Id="rId19" Type="http://schemas.openxmlformats.org/officeDocument/2006/relationships/hyperlink" Target="https://www.efficiencymaine.com/docs/EV_Rebate_Eligible_Vehicles.pdf" TargetMode="External"/><Relationship Id="rId4" Type="http://schemas.openxmlformats.org/officeDocument/2006/relationships/hyperlink" Target="https://afdc.energy.gov/laws/11609" TargetMode="External"/><Relationship Id="rId9" Type="http://schemas.openxmlformats.org/officeDocument/2006/relationships/hyperlink" Target="https://afdc.energy.gov/laws/9393" TargetMode="External"/><Relationship Id="rId14" Type="http://schemas.openxmlformats.org/officeDocument/2006/relationships/hyperlink" Target="https://afdc.energy.gov/laws/8161" TargetMode="External"/><Relationship Id="rId22" Type="http://schemas.openxmlformats.org/officeDocument/2006/relationships/hyperlink" Target="https://afdc.energy.gov/laws/11345" TargetMode="External"/><Relationship Id="rId27" Type="http://schemas.openxmlformats.org/officeDocument/2006/relationships/hyperlink" Target="https://www.oregon.gov/deq/aq/programs/Pages/Applying-for-EV-Rebate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11C9F-1A28-466B-A632-6CE3ABB75BAF}">
  <sheetPr filterMode="1"/>
  <dimension ref="A1:P47"/>
  <sheetViews>
    <sheetView tabSelected="1" workbookViewId="0">
      <selection activeCell="F45" sqref="F45"/>
    </sheetView>
  </sheetViews>
  <sheetFormatPr defaultRowHeight="14.4" x14ac:dyDescent="0.3"/>
  <cols>
    <col min="2" max="2" width="51.44140625" bestFit="1" customWidth="1"/>
    <col min="3" max="3" width="7.44140625" bestFit="1" customWidth="1"/>
    <col min="4" max="4" width="13.109375" bestFit="1" customWidth="1"/>
    <col min="5" max="6" width="21.88671875" style="1" customWidth="1"/>
    <col min="7" max="7" width="23.21875" style="1" customWidth="1"/>
    <col min="8" max="8" width="33" style="1" customWidth="1"/>
    <col min="9" max="9" width="39" bestFit="1" customWidth="1"/>
    <col min="10" max="10" width="39.6640625" bestFit="1" customWidth="1"/>
    <col min="11" max="11" width="31.109375" bestFit="1" customWidth="1"/>
    <col min="12" max="12" width="10.44140625" bestFit="1" customWidth="1"/>
    <col min="13" max="13" width="58.77734375" style="1" bestFit="1" customWidth="1"/>
    <col min="14" max="14" width="31.21875" bestFit="1" customWidth="1"/>
    <col min="15" max="15" width="89.21875" bestFit="1" customWidth="1"/>
  </cols>
  <sheetData>
    <row r="1" spans="1:16" ht="57.6" x14ac:dyDescent="0.3">
      <c r="B1" t="s">
        <v>10</v>
      </c>
      <c r="C1" t="s">
        <v>0</v>
      </c>
      <c r="D1" t="s">
        <v>1</v>
      </c>
      <c r="E1" s="1" t="s">
        <v>96</v>
      </c>
      <c r="F1" s="1" t="s">
        <v>97</v>
      </c>
      <c r="G1" t="s">
        <v>58</v>
      </c>
      <c r="H1" s="1" t="s">
        <v>59</v>
      </c>
      <c r="I1" s="1" t="s">
        <v>95</v>
      </c>
      <c r="J1" t="s">
        <v>53</v>
      </c>
      <c r="K1" t="s">
        <v>93</v>
      </c>
      <c r="L1" t="s">
        <v>6</v>
      </c>
      <c r="M1" t="s">
        <v>7</v>
      </c>
      <c r="N1" s="1" t="s">
        <v>2</v>
      </c>
      <c r="O1" t="s">
        <v>54</v>
      </c>
      <c r="P1" t="s">
        <v>55</v>
      </c>
    </row>
    <row r="2" spans="1:16" s="8" customFormat="1" x14ac:dyDescent="0.3">
      <c r="B2" s="8" t="s">
        <v>45</v>
      </c>
      <c r="C2" s="8" t="s">
        <v>3</v>
      </c>
      <c r="D2" s="8">
        <v>7500</v>
      </c>
      <c r="E2" s="12">
        <f>Table1[[#This Row],[Percent of Car Sales Eligible Ignoring Purchaser]]*Table1[[#This Row],[Percent of EV Purchasers Eligible]]</f>
        <v>0.10564383006354684</v>
      </c>
      <c r="F2" s="12">
        <f>Table1[[#This Row],[Subsidy Size]]*Table1[[#This Row],[Percent of EV Purchasers Who Received This Subsidy (ASSUMING INDEPENDENCE)]]</f>
        <v>792.32872547660133</v>
      </c>
      <c r="G2" s="8" t="s">
        <v>51</v>
      </c>
      <c r="H2" s="9">
        <v>50000</v>
      </c>
      <c r="I2" s="9">
        <f>(20754+122700)/(10125+7375+20754+122700+65400)</f>
        <v>0.63375950944096415</v>
      </c>
      <c r="J2" s="10">
        <v>54360</v>
      </c>
      <c r="K2" s="10">
        <f t="shared" ref="K2:K3" si="0">0.14+(4360/(99000-50000))*0.3</f>
        <v>0.16669387755102041</v>
      </c>
      <c r="L2" s="11">
        <v>42965</v>
      </c>
      <c r="M2" s="11">
        <v>45293</v>
      </c>
      <c r="N2" s="12"/>
      <c r="O2" s="13" t="s">
        <v>44</v>
      </c>
      <c r="P2" s="8" t="s">
        <v>56</v>
      </c>
    </row>
    <row r="3" spans="1:16" s="20" customFormat="1" hidden="1" x14ac:dyDescent="0.3">
      <c r="A3" s="20" t="s">
        <v>94</v>
      </c>
      <c r="B3" s="20" t="s">
        <v>45</v>
      </c>
      <c r="C3" s="20" t="s">
        <v>3</v>
      </c>
      <c r="D3" s="20">
        <v>6500</v>
      </c>
      <c r="E3" s="20">
        <f>Table1[[#This Row],[Percent of Car Sales Eligible Ignoring Purchaser]]*Table1[[#This Row],[Percent of EV Purchasers Eligible]]</f>
        <v>0</v>
      </c>
      <c r="F3" s="20">
        <f>Table1[[#This Row],[Subsidy Size]]*Table1[[#This Row],[Percent of EV Purchasers Who Received This Subsidy (ASSUMING INDEPENDENCE)]]</f>
        <v>0</v>
      </c>
      <c r="G3" s="20" t="s">
        <v>52</v>
      </c>
      <c r="H3" s="21">
        <v>50000</v>
      </c>
      <c r="I3" s="21"/>
      <c r="J3" s="22">
        <v>54360</v>
      </c>
      <c r="K3" s="22">
        <f t="shared" si="0"/>
        <v>0.16669387755102041</v>
      </c>
      <c r="L3" s="23">
        <v>42965</v>
      </c>
      <c r="M3" s="23">
        <v>45293</v>
      </c>
      <c r="N3" s="24"/>
      <c r="O3" s="25" t="s">
        <v>44</v>
      </c>
      <c r="P3" s="25" t="s">
        <v>56</v>
      </c>
    </row>
    <row r="4" spans="1:16" s="8" customFormat="1" x14ac:dyDescent="0.3">
      <c r="B4" s="8" t="s">
        <v>45</v>
      </c>
      <c r="C4" s="8" t="s">
        <v>3</v>
      </c>
      <c r="D4" s="8">
        <v>2500</v>
      </c>
      <c r="E4" s="12">
        <f>Table1[[#This Row],[Percent of Car Sales Eligible Ignoring Purchaser]]*Table1[[#This Row],[Percent of EV Purchasers Eligible]]</f>
        <v>0.52811567937741732</v>
      </c>
      <c r="F4" s="12">
        <f>Table1[[#This Row],[Subsidy Size]]*Table1[[#This Row],[Percent of EV Purchasers Who Received This Subsidy (ASSUMING INDEPENDENCE)]]</f>
        <v>1320.2891984435432</v>
      </c>
      <c r="G4" s="8" t="s">
        <v>4</v>
      </c>
      <c r="H4" s="9">
        <v>50000</v>
      </c>
      <c r="I4" s="9">
        <f>(20754+122700)/(10125+7375+20754+122700+65400)</f>
        <v>0.63375950944096415</v>
      </c>
      <c r="J4" s="10" t="s">
        <v>50</v>
      </c>
      <c r="K4" s="10">
        <f>1-K2</f>
        <v>0.83330612244897961</v>
      </c>
      <c r="L4" s="11">
        <v>42965</v>
      </c>
      <c r="M4" s="11">
        <v>45293</v>
      </c>
      <c r="N4" s="12"/>
      <c r="O4" s="13" t="s">
        <v>44</v>
      </c>
      <c r="P4" s="8" t="s">
        <v>56</v>
      </c>
    </row>
    <row r="5" spans="1:16" s="20" customFormat="1" hidden="1" x14ac:dyDescent="0.3">
      <c r="A5" s="20" t="s">
        <v>94</v>
      </c>
      <c r="B5" s="20" t="s">
        <v>45</v>
      </c>
      <c r="C5" s="20" t="s">
        <v>3</v>
      </c>
      <c r="D5" s="20">
        <v>1500</v>
      </c>
      <c r="E5" s="20">
        <f>Table1[[#This Row],[Percent of Car Sales Eligible Ignoring Purchaser]]*Table1[[#This Row],[Percent of EV Purchasers Eligible]]</f>
        <v>0</v>
      </c>
      <c r="F5" s="20">
        <f>Table1[[#This Row],[Subsidy Size]]*Table1[[#This Row],[Percent of EV Purchasers Who Received This Subsidy (ASSUMING INDEPENDENCE)]]</f>
        <v>0</v>
      </c>
      <c r="G5" s="20" t="s">
        <v>5</v>
      </c>
      <c r="H5" s="21">
        <v>50000</v>
      </c>
      <c r="I5" s="21"/>
      <c r="J5" s="22" t="s">
        <v>50</v>
      </c>
      <c r="K5" s="22">
        <f>1-K3</f>
        <v>0.83330612244897961</v>
      </c>
      <c r="L5" s="23">
        <v>42965</v>
      </c>
      <c r="M5" s="23">
        <v>45293</v>
      </c>
      <c r="N5" s="24"/>
      <c r="O5" s="25" t="s">
        <v>44</v>
      </c>
      <c r="P5" s="20" t="s">
        <v>56</v>
      </c>
    </row>
    <row r="6" spans="1:16" s="14" customFormat="1" x14ac:dyDescent="0.3">
      <c r="B6" s="14" t="s">
        <v>49</v>
      </c>
      <c r="C6" s="14" t="s">
        <v>8</v>
      </c>
      <c r="D6" s="14">
        <v>750</v>
      </c>
      <c r="E6" s="18">
        <f>Table1[[#This Row],[Percent of Car Sales Eligible Ignoring Purchaser]]*Table1[[#This Row],[Percent of EV Purchasers Eligible]]</f>
        <v>1</v>
      </c>
      <c r="F6" s="18">
        <f>Table1[[#This Row],[Subsidy Size]]*Table1[[#This Row],[Percent of EV Purchasers Who Received This Subsidy (ASSUMING INDEPENDENCE)]]</f>
        <v>750</v>
      </c>
      <c r="G6" s="14" t="s">
        <v>9</v>
      </c>
      <c r="H6" s="15"/>
      <c r="I6" s="15">
        <v>1</v>
      </c>
      <c r="J6" s="16" t="s">
        <v>50</v>
      </c>
      <c r="K6" s="16">
        <v>1</v>
      </c>
      <c r="L6" s="17">
        <v>44152</v>
      </c>
      <c r="M6" s="17">
        <v>44805</v>
      </c>
      <c r="N6" s="18"/>
      <c r="O6" s="19" t="s">
        <v>46</v>
      </c>
    </row>
    <row r="7" spans="1:16" s="14" customFormat="1" ht="86.4" x14ac:dyDescent="0.3">
      <c r="B7" s="14" t="s">
        <v>11</v>
      </c>
      <c r="C7" s="14" t="s">
        <v>8</v>
      </c>
      <c r="D7" s="14">
        <v>2000</v>
      </c>
      <c r="E7" s="18">
        <f>Table1[[#This Row],[Percent of Car Sales Eligible Ignoring Purchaser]]*Table1[[#This Row],[Percent of EV Purchasers Eligible]]</f>
        <v>5.4096061920708267E-2</v>
      </c>
      <c r="F7" s="18">
        <f>Table1[[#This Row],[Subsidy Size]]*Table1[[#This Row],[Percent of EV Purchasers Who Received This Subsidy (ASSUMING INDEPENDENCE)]]</f>
        <v>108.19212384141653</v>
      </c>
      <c r="H7" s="15" t="s">
        <v>60</v>
      </c>
      <c r="I7" s="15">
        <f>20754/(10125+7375+20754+122700+65400)</f>
        <v>9.1688240543573343E-2</v>
      </c>
      <c r="J7" s="16" t="s">
        <v>57</v>
      </c>
      <c r="K7" s="16">
        <f>0.14+0.3+(35000/(49000))*0.21</f>
        <v>0.59</v>
      </c>
      <c r="L7" s="17">
        <v>40252</v>
      </c>
      <c r="M7" s="17">
        <v>45238</v>
      </c>
      <c r="N7" s="18" t="s">
        <v>61</v>
      </c>
      <c r="O7" s="19" t="s">
        <v>47</v>
      </c>
      <c r="P7" s="14" t="s">
        <v>62</v>
      </c>
    </row>
    <row r="8" spans="1:16" s="2" customFormat="1" ht="28.8" hidden="1" x14ac:dyDescent="0.3">
      <c r="A8" s="2" t="s">
        <v>94</v>
      </c>
      <c r="B8" s="2" t="s">
        <v>12</v>
      </c>
      <c r="C8" s="2" t="s">
        <v>8</v>
      </c>
      <c r="D8" s="2">
        <v>3000</v>
      </c>
      <c r="E8" s="2">
        <f>Table1[[#This Row],[Percent of Car Sales Eligible Ignoring Purchaser]]*Table1[[#This Row],[Percent of EV Purchasers Eligible]]</f>
        <v>0</v>
      </c>
      <c r="F8" s="2">
        <f>Table1[[#This Row],[Subsidy Size]]*Table1[[#This Row],[Percent of EV Purchasers Who Received This Subsidy (ASSUMING INDEPENDENCE)]]</f>
        <v>0</v>
      </c>
      <c r="H8" s="7"/>
      <c r="I8" s="7"/>
      <c r="J8" s="6"/>
      <c r="K8" s="6"/>
      <c r="N8" s="3" t="s">
        <v>13</v>
      </c>
      <c r="O8" s="4" t="s">
        <v>14</v>
      </c>
    </row>
    <row r="9" spans="1:16" s="2" customFormat="1" ht="28.8" hidden="1" x14ac:dyDescent="0.3">
      <c r="A9" s="2" t="s">
        <v>94</v>
      </c>
      <c r="B9" s="2" t="s">
        <v>17</v>
      </c>
      <c r="C9" s="2" t="s">
        <v>8</v>
      </c>
      <c r="D9" s="2">
        <v>599</v>
      </c>
      <c r="E9" s="2">
        <f>Table1[[#This Row],[Percent of Car Sales Eligible Ignoring Purchaser]]*Table1[[#This Row],[Percent of EV Purchasers Eligible]]</f>
        <v>0</v>
      </c>
      <c r="F9" s="2">
        <f>Table1[[#This Row],[Subsidy Size]]*Table1[[#This Row],[Percent of EV Purchasers Who Received This Subsidy (ASSUMING INDEPENDENCE)]]</f>
        <v>0</v>
      </c>
      <c r="H9" s="7"/>
      <c r="I9" s="7"/>
      <c r="J9" s="6"/>
      <c r="K9" s="6"/>
      <c r="N9" s="3" t="s">
        <v>15</v>
      </c>
      <c r="O9" s="4" t="s">
        <v>16</v>
      </c>
    </row>
    <row r="10" spans="1:16" s="2" customFormat="1" ht="28.8" hidden="1" x14ac:dyDescent="0.3">
      <c r="A10" s="2" t="s">
        <v>94</v>
      </c>
      <c r="C10" s="2" t="s">
        <v>8</v>
      </c>
      <c r="D10" s="2">
        <v>500</v>
      </c>
      <c r="E10" s="2">
        <f>Table1[[#This Row],[Percent of Car Sales Eligible Ignoring Purchaser]]*Table1[[#This Row],[Percent of EV Purchasers Eligible]]</f>
        <v>0</v>
      </c>
      <c r="F10" s="2">
        <f>Table1[[#This Row],[Subsidy Size]]*Table1[[#This Row],[Percent of EV Purchasers Who Received This Subsidy (ASSUMING INDEPENDENCE)]]</f>
        <v>0</v>
      </c>
      <c r="H10" s="7"/>
      <c r="I10" s="7"/>
      <c r="J10" s="6"/>
      <c r="K10" s="6"/>
      <c r="N10" s="3" t="s">
        <v>18</v>
      </c>
      <c r="O10" s="4" t="s">
        <v>19</v>
      </c>
    </row>
    <row r="11" spans="1:16" s="8" customFormat="1" x14ac:dyDescent="0.3">
      <c r="B11" s="8" t="s">
        <v>66</v>
      </c>
      <c r="C11" s="8" t="s">
        <v>20</v>
      </c>
      <c r="D11" s="8">
        <v>2250</v>
      </c>
      <c r="E11" s="12">
        <f>Table1[[#This Row],[Percent of Car Sales Eligible Ignoring Purchaser]]*Table1[[#This Row],[Percent of EV Purchasers Eligible]]</f>
        <v>0.55455767817539903</v>
      </c>
      <c r="F11" s="12">
        <f>Table1[[#This Row],[Subsidy Size]]*Table1[[#This Row],[Percent of EV Purchasers Who Received This Subsidy (ASSUMING INDEPENDENCE)]]</f>
        <v>1247.7547758946478</v>
      </c>
      <c r="G11" s="13" t="s">
        <v>64</v>
      </c>
      <c r="H11" s="9">
        <v>50000</v>
      </c>
      <c r="I11" s="9">
        <f>(20754+122700)/(10125+7375+20754+122700+65400)</f>
        <v>0.63375950944096415</v>
      </c>
      <c r="J11" s="10" t="s">
        <v>50</v>
      </c>
      <c r="K11" s="10">
        <f>1-K12</f>
        <v>0.87502857142857138</v>
      </c>
      <c r="L11" s="11">
        <v>43642</v>
      </c>
      <c r="N11" s="12"/>
      <c r="O11" s="13" t="s">
        <v>21</v>
      </c>
      <c r="P11" s="8" t="s">
        <v>63</v>
      </c>
    </row>
    <row r="12" spans="1:16" s="8" customFormat="1" x14ac:dyDescent="0.3">
      <c r="B12" s="8" t="s">
        <v>66</v>
      </c>
      <c r="C12" s="8" t="s">
        <v>20</v>
      </c>
      <c r="D12" s="8">
        <v>4250</v>
      </c>
      <c r="E12" s="12">
        <f>Table1[[#This Row],[Percent of Car Sales Eligible Ignoring Purchaser]]*Table1[[#This Row],[Percent of EV Purchasers Eligible]]</f>
        <v>7.9201831265565084E-2</v>
      </c>
      <c r="F12" s="12">
        <f>Table1[[#This Row],[Subsidy Size]]*Table1[[#This Row],[Percent of EV Purchasers Who Received This Subsidy (ASSUMING INDEPENDENCE)]]</f>
        <v>336.60778287865162</v>
      </c>
      <c r="G12" s="13" t="s">
        <v>64</v>
      </c>
      <c r="H12" s="9">
        <v>50000</v>
      </c>
      <c r="I12" s="9">
        <f>(20754+122700)/(10125+7375+20754+122700+65400)</f>
        <v>0.63375950944096415</v>
      </c>
      <c r="J12" s="10" t="s">
        <v>65</v>
      </c>
      <c r="K12" s="10">
        <f>(43740/49000)*0.14</f>
        <v>0.12497142857142859</v>
      </c>
      <c r="L12" s="11">
        <v>43642</v>
      </c>
      <c r="N12" s="12"/>
      <c r="O12" s="13" t="s">
        <v>21</v>
      </c>
      <c r="P12" s="8" t="s">
        <v>63</v>
      </c>
    </row>
    <row r="13" spans="1:16" s="2" customFormat="1" ht="28.8" hidden="1" x14ac:dyDescent="0.3">
      <c r="A13" s="2" t="s">
        <v>94</v>
      </c>
      <c r="B13" s="2" t="s">
        <v>22</v>
      </c>
      <c r="C13" s="2" t="s">
        <v>23</v>
      </c>
      <c r="D13" s="2">
        <v>4000</v>
      </c>
      <c r="E13" s="2">
        <f>Table1[[#This Row],[Percent of Car Sales Eligible Ignoring Purchaser]]*Table1[[#This Row],[Percent of EV Purchasers Eligible]]</f>
        <v>0</v>
      </c>
      <c r="F13" s="2">
        <f>Table1[[#This Row],[Subsidy Size]]*Table1[[#This Row],[Percent of EV Purchasers Who Received This Subsidy (ASSUMING INDEPENDENCE)]]</f>
        <v>0</v>
      </c>
      <c r="H13" s="7"/>
      <c r="I13" s="7"/>
      <c r="J13" s="6"/>
      <c r="K13" s="6"/>
      <c r="N13" s="3" t="s">
        <v>24</v>
      </c>
      <c r="O13" s="4" t="s">
        <v>25</v>
      </c>
    </row>
    <row r="14" spans="1:16" s="14" customFormat="1" ht="28.8" x14ac:dyDescent="0.3">
      <c r="B14" s="14" t="s">
        <v>26</v>
      </c>
      <c r="C14" s="14" t="s">
        <v>27</v>
      </c>
      <c r="D14" s="14">
        <v>7500</v>
      </c>
      <c r="E14" s="18">
        <f>Table1[[#This Row],[Percent of Car Sales Eligible Ignoring Purchaser]]*Table1[[#This Row],[Percent of EV Purchasers Eligible]]</f>
        <v>3.6439361051399895E-2</v>
      </c>
      <c r="F14" s="18">
        <f>Table1[[#This Row],[Subsidy Size]]*Table1[[#This Row],[Percent of EV Purchasers Who Received This Subsidy (ASSUMING INDEPENDENCE)]]</f>
        <v>273.29520788549922</v>
      </c>
      <c r="G14" s="19" t="s">
        <v>64</v>
      </c>
      <c r="H14" s="15" t="s">
        <v>67</v>
      </c>
      <c r="I14" s="9">
        <f>(20754+122700)/(10125+7375+20754+122700+65400)</f>
        <v>0.63375950944096415</v>
      </c>
      <c r="J14" s="16">
        <f>1677*12</f>
        <v>20124</v>
      </c>
      <c r="K14" s="16">
        <f>(20124/49000)*0.14</f>
        <v>5.7497142857142858E-2</v>
      </c>
      <c r="L14" s="17">
        <v>43626</v>
      </c>
      <c r="N14" s="18" t="s">
        <v>68</v>
      </c>
      <c r="O14" s="19" t="s">
        <v>28</v>
      </c>
      <c r="P14" s="14" t="s">
        <v>71</v>
      </c>
    </row>
    <row r="15" spans="1:16" s="14" customFormat="1" x14ac:dyDescent="0.3">
      <c r="B15" s="14" t="s">
        <v>26</v>
      </c>
      <c r="C15" s="14" t="s">
        <v>27</v>
      </c>
      <c r="D15" s="14">
        <v>3500</v>
      </c>
      <c r="E15" s="18">
        <f>Table1[[#This Row],[Percent of Car Sales Eligible Ignoring Purchaser]]*Table1[[#This Row],[Percent of EV Purchasers Eligible]]</f>
        <v>0.12989017550800419</v>
      </c>
      <c r="F15" s="18">
        <f>Table1[[#This Row],[Subsidy Size]]*Table1[[#This Row],[Percent of EV Purchasers Who Received This Subsidy (ASSUMING INDEPENDENCE)]]</f>
        <v>454.61561427801468</v>
      </c>
      <c r="G15" s="19" t="s">
        <v>64</v>
      </c>
      <c r="H15" s="15" t="s">
        <v>67</v>
      </c>
      <c r="I15" s="9">
        <f>(20754+122700)/(10125+7375+20754+122700+65400)</f>
        <v>0.63375950944096415</v>
      </c>
      <c r="J15" s="16">
        <v>70000</v>
      </c>
      <c r="K15" s="16">
        <f>0.14+(20000/49000)*0.3-K14</f>
        <v>0.20495183673469392</v>
      </c>
      <c r="L15" s="17">
        <v>43627</v>
      </c>
      <c r="N15" s="18"/>
      <c r="O15" s="19" t="s">
        <v>69</v>
      </c>
      <c r="P15" s="14" t="s">
        <v>71</v>
      </c>
    </row>
    <row r="16" spans="1:16" s="14" customFormat="1" x14ac:dyDescent="0.3">
      <c r="B16" s="14" t="s">
        <v>26</v>
      </c>
      <c r="C16" s="14" t="s">
        <v>27</v>
      </c>
      <c r="D16" s="14">
        <v>2000</v>
      </c>
      <c r="E16" s="18">
        <f>Table1[[#This Row],[Percent of Car Sales Eligible Ignoring Purchaser]]*Table1[[#This Row],[Percent of EV Purchasers Eligible]]</f>
        <v>0.46742997288156007</v>
      </c>
      <c r="F16" s="18">
        <f>Table1[[#This Row],[Subsidy Size]]*Table1[[#This Row],[Percent of EV Purchasers Who Received This Subsidy (ASSUMING INDEPENDENCE)]]</f>
        <v>934.85994576312009</v>
      </c>
      <c r="G16" s="19" t="s">
        <v>64</v>
      </c>
      <c r="H16" s="15" t="s">
        <v>67</v>
      </c>
      <c r="I16" s="9">
        <f>(20754+122700)/(10125+7375+20754+122700+65400)</f>
        <v>0.63375950944096415</v>
      </c>
      <c r="J16" s="16" t="s">
        <v>50</v>
      </c>
      <c r="K16" s="16">
        <f>1-K15-K14</f>
        <v>0.73755102040816323</v>
      </c>
      <c r="L16" s="17">
        <v>43628</v>
      </c>
      <c r="N16" s="18"/>
      <c r="O16" s="19" t="s">
        <v>70</v>
      </c>
      <c r="P16" s="14" t="s">
        <v>71</v>
      </c>
    </row>
    <row r="17" spans="1:16" s="8" customFormat="1" ht="28.8" x14ac:dyDescent="0.3">
      <c r="B17" s="8" t="s">
        <v>29</v>
      </c>
      <c r="C17" s="8" t="s">
        <v>30</v>
      </c>
      <c r="D17" s="8">
        <v>3500</v>
      </c>
      <c r="E17" s="12">
        <f>Table1[[#This Row],[Percent of Car Sales Eligible Ignoring Purchaser]]*Table1[[#This Row],[Percent of EV Purchasers Eligible]]</f>
        <v>0.87270417336182637</v>
      </c>
      <c r="F17" s="12">
        <f>Table1[[#This Row],[Subsidy Size]]*Table1[[#This Row],[Percent of EV Purchasers Who Received This Subsidy (ASSUMING INDEPENDENCE)]]</f>
        <v>3054.4646067663925</v>
      </c>
      <c r="G17" s="13" t="s">
        <v>76</v>
      </c>
      <c r="H17" s="9">
        <v>55000</v>
      </c>
      <c r="I17" s="9">
        <f>(20754+122700+65400)/(10125+7375+20754+122700+65400)</f>
        <v>0.92268747183615041</v>
      </c>
      <c r="J17" s="10" t="s">
        <v>50</v>
      </c>
      <c r="K17" s="10">
        <f>1-K18</f>
        <v>0.94582857142857146</v>
      </c>
      <c r="L17" s="11">
        <v>41699</v>
      </c>
      <c r="N17" s="12" t="s">
        <v>31</v>
      </c>
      <c r="O17" s="13" t="s">
        <v>72</v>
      </c>
      <c r="P17" s="8" t="s">
        <v>73</v>
      </c>
    </row>
    <row r="18" spans="1:16" s="8" customFormat="1" ht="28.8" x14ac:dyDescent="0.3">
      <c r="B18" s="8" t="s">
        <v>29</v>
      </c>
      <c r="C18" s="8" t="s">
        <v>30</v>
      </c>
      <c r="D18" s="8">
        <v>5000</v>
      </c>
      <c r="E18" s="12">
        <f>Table1[[#This Row],[Percent of Car Sales Eligible Ignoring Purchaser]]*Table1[[#This Row],[Percent of EV Purchasers Eligible]]</f>
        <v>4.9983298474324034E-2</v>
      </c>
      <c r="F18" s="12">
        <f>Table1[[#This Row],[Subsidy Size]]*Table1[[#This Row],[Percent of EV Purchasers Who Received This Subsidy (ASSUMING INDEPENDENCE)]]</f>
        <v>249.91649237162017</v>
      </c>
      <c r="G18" s="13" t="s">
        <v>76</v>
      </c>
      <c r="H18" s="9">
        <v>55000</v>
      </c>
      <c r="I18" s="9">
        <f>(20754+122700+65400)/(10125+7375+20754+122700+65400)</f>
        <v>0.92268747183615041</v>
      </c>
      <c r="J18" s="10">
        <f>1580*12</f>
        <v>18960</v>
      </c>
      <c r="K18" s="10">
        <f>(18960/49000)*0.14</f>
        <v>5.4171428571428572E-2</v>
      </c>
      <c r="L18" s="11"/>
      <c r="N18" s="12" t="s">
        <v>74</v>
      </c>
      <c r="O18" s="13"/>
    </row>
    <row r="19" spans="1:16" s="2" customFormat="1" ht="28.8" hidden="1" x14ac:dyDescent="0.3">
      <c r="A19" s="2" t="s">
        <v>94</v>
      </c>
      <c r="B19" s="2" t="s">
        <v>29</v>
      </c>
      <c r="C19" s="2" t="s">
        <v>30</v>
      </c>
      <c r="D19" s="2">
        <v>6000</v>
      </c>
      <c r="E19" s="2">
        <f>Table1[[#This Row],[Percent of Car Sales Eligible Ignoring Purchaser]]*Table1[[#This Row],[Percent of EV Purchasers Eligible]]</f>
        <v>0</v>
      </c>
      <c r="F19" s="2">
        <f>Table1[[#This Row],[Subsidy Size]]*Table1[[#This Row],[Percent of EV Purchasers Who Received This Subsidy (ASSUMING INDEPENDENCE)]]</f>
        <v>0</v>
      </c>
      <c r="H19" s="7">
        <v>55000</v>
      </c>
      <c r="I19" s="7"/>
      <c r="J19" s="6"/>
      <c r="K19" s="6"/>
      <c r="L19" s="5"/>
      <c r="N19" s="3" t="s">
        <v>75</v>
      </c>
      <c r="O19" s="4"/>
    </row>
    <row r="20" spans="1:16" s="14" customFormat="1" x14ac:dyDescent="0.3">
      <c r="B20" s="14" t="s">
        <v>77</v>
      </c>
      <c r="C20" s="14" t="s">
        <v>32</v>
      </c>
      <c r="D20" s="14">
        <v>2000</v>
      </c>
      <c r="E20" s="18">
        <f>Table1[[#This Row],[Percent of Car Sales Eligible Ignoring Purchaser]]*Table1[[#This Row],[Percent of EV Purchasers Eligible]]</f>
        <v>9.1688240543573343E-2</v>
      </c>
      <c r="F20" s="18">
        <f>Table1[[#This Row],[Subsidy Size]]*Table1[[#This Row],[Percent of EV Purchasers Who Received This Subsidy (ASSUMING INDEPENDENCE)]]</f>
        <v>183.37648108714669</v>
      </c>
      <c r="G20" s="14" t="s">
        <v>78</v>
      </c>
      <c r="H20" s="15">
        <v>42000</v>
      </c>
      <c r="I20" s="15">
        <f>(20754)/(10125+7375+20754+122700+65400)</f>
        <v>9.1688240543573343E-2</v>
      </c>
      <c r="J20" s="16" t="s">
        <v>50</v>
      </c>
      <c r="K20" s="16">
        <v>1</v>
      </c>
      <c r="N20" s="18"/>
      <c r="O20" s="19" t="s">
        <v>34</v>
      </c>
      <c r="P20" s="14" t="s">
        <v>84</v>
      </c>
    </row>
    <row r="21" spans="1:16" s="20" customFormat="1" hidden="1" x14ac:dyDescent="0.3">
      <c r="A21" s="20" t="s">
        <v>94</v>
      </c>
      <c r="B21" s="20" t="s">
        <v>77</v>
      </c>
      <c r="C21" s="20" t="s">
        <v>32</v>
      </c>
      <c r="D21" s="20">
        <v>1000</v>
      </c>
      <c r="E21" s="20">
        <f>Table1[[#This Row],[Percent of Car Sales Eligible Ignoring Purchaser]]*Table1[[#This Row],[Percent of EV Purchasers Eligible]]</f>
        <v>0</v>
      </c>
      <c r="F21" s="20">
        <f>Table1[[#This Row],[Subsidy Size]]*Table1[[#This Row],[Percent of EV Purchasers Who Received This Subsidy (ASSUMING INDEPENDENCE)]]</f>
        <v>0</v>
      </c>
      <c r="G21" s="20" t="s">
        <v>79</v>
      </c>
      <c r="H21" s="21">
        <v>42000</v>
      </c>
      <c r="I21" s="21"/>
      <c r="J21" s="22" t="s">
        <v>50</v>
      </c>
      <c r="K21" s="22">
        <v>1</v>
      </c>
      <c r="L21" s="23"/>
      <c r="N21" s="24"/>
      <c r="O21" s="25" t="s">
        <v>81</v>
      </c>
      <c r="P21" s="20" t="s">
        <v>84</v>
      </c>
    </row>
    <row r="22" spans="1:16" s="20" customFormat="1" hidden="1" x14ac:dyDescent="0.3">
      <c r="A22" s="20" t="s">
        <v>94</v>
      </c>
      <c r="B22" s="20" t="s">
        <v>77</v>
      </c>
      <c r="C22" s="20" t="s">
        <v>32</v>
      </c>
      <c r="D22" s="20">
        <v>500</v>
      </c>
      <c r="E22" s="20">
        <f>Table1[[#This Row],[Percent of Car Sales Eligible Ignoring Purchaser]]*Table1[[#This Row],[Percent of EV Purchasers Eligible]]</f>
        <v>0</v>
      </c>
      <c r="F22" s="20">
        <f>Table1[[#This Row],[Subsidy Size]]*Table1[[#This Row],[Percent of EV Purchasers Who Received This Subsidy (ASSUMING INDEPENDENCE)]]</f>
        <v>0</v>
      </c>
      <c r="G22" s="20" t="s">
        <v>80</v>
      </c>
      <c r="H22" s="21">
        <v>42000</v>
      </c>
      <c r="I22" s="21"/>
      <c r="J22" s="22" t="s">
        <v>50</v>
      </c>
      <c r="K22" s="22">
        <v>1</v>
      </c>
      <c r="L22" s="23"/>
      <c r="N22" s="24"/>
      <c r="O22" s="25" t="s">
        <v>82</v>
      </c>
      <c r="P22" s="20" t="s">
        <v>84</v>
      </c>
    </row>
    <row r="23" spans="1:16" s="14" customFormat="1" x14ac:dyDescent="0.3">
      <c r="B23" s="14" t="s">
        <v>77</v>
      </c>
      <c r="C23" s="14" t="s">
        <v>32</v>
      </c>
      <c r="D23" s="14">
        <v>500</v>
      </c>
      <c r="E23" s="18">
        <f>Table1[[#This Row],[Percent of Car Sales Eligible Ignoring Purchaser]]*Table1[[#This Row],[Percent of EV Purchasers Eligible]]</f>
        <v>1</v>
      </c>
      <c r="F23" s="18">
        <f>Table1[[#This Row],[Subsidy Size]]*Table1[[#This Row],[Percent of EV Purchasers Who Received This Subsidy (ASSUMING INDEPENDENCE)]]</f>
        <v>500</v>
      </c>
      <c r="G23" s="14" t="s">
        <v>50</v>
      </c>
      <c r="H23" s="15" t="s">
        <v>50</v>
      </c>
      <c r="I23" s="15">
        <v>1</v>
      </c>
      <c r="J23" s="16" t="s">
        <v>50</v>
      </c>
      <c r="K23" s="16">
        <v>1</v>
      </c>
      <c r="L23" s="17"/>
      <c r="N23" s="18"/>
      <c r="O23" s="19" t="s">
        <v>83</v>
      </c>
      <c r="P23" s="14" t="s">
        <v>84</v>
      </c>
    </row>
    <row r="24" spans="1:16" s="8" customFormat="1" x14ac:dyDescent="0.3">
      <c r="B24" s="8" t="s">
        <v>85</v>
      </c>
      <c r="C24" s="8" t="s">
        <v>35</v>
      </c>
      <c r="D24" s="8">
        <v>2000</v>
      </c>
      <c r="E24" s="12">
        <f>Table1[[#This Row],[Percent of Car Sales Eligible Ignoring Purchaser]]*Table1[[#This Row],[Percent of EV Purchasers Eligible]]</f>
        <v>6.8208043856895287E-2</v>
      </c>
      <c r="F24" s="12">
        <f>Table1[[#This Row],[Subsidy Size]]*Table1[[#This Row],[Percent of EV Purchasers Who Received This Subsidy (ASSUMING INDEPENDENCE)]]</f>
        <v>136.41608771379057</v>
      </c>
      <c r="G24" s="8" t="s">
        <v>50</v>
      </c>
      <c r="H24" s="9">
        <v>50000</v>
      </c>
      <c r="I24" s="9">
        <f>(20754+122700)/(10125+7375+20754+122700+65400)</f>
        <v>0.63375950944096415</v>
      </c>
      <c r="J24" s="10">
        <v>58320</v>
      </c>
      <c r="K24" s="10">
        <f>0.14+(8320/49000)*0.3-K25</f>
        <v>0.10762448979591838</v>
      </c>
      <c r="N24" s="12"/>
      <c r="O24" s="13" t="s">
        <v>36</v>
      </c>
      <c r="P24" s="8" t="s">
        <v>86</v>
      </c>
    </row>
    <row r="25" spans="1:16" s="8" customFormat="1" x14ac:dyDescent="0.3">
      <c r="B25" s="8" t="s">
        <v>85</v>
      </c>
      <c r="C25" s="8" t="s">
        <v>35</v>
      </c>
      <c r="D25" s="8">
        <v>3000</v>
      </c>
      <c r="E25" s="12">
        <f>Table1[[#This Row],[Percent of Car Sales Eligible Ignoring Purchaser]]*Table1[[#This Row],[Percent of EV Purchasers Eligible]]</f>
        <v>5.2801220843710049E-2</v>
      </c>
      <c r="F25" s="12">
        <f>Table1[[#This Row],[Subsidy Size]]*Table1[[#This Row],[Percent of EV Purchasers Who Received This Subsidy (ASSUMING INDEPENDENCE)]]</f>
        <v>158.40366253113015</v>
      </c>
      <c r="G25" s="8" t="s">
        <v>50</v>
      </c>
      <c r="H25" s="9">
        <v>50000</v>
      </c>
      <c r="I25" s="9">
        <f>(20754+122700)/(10125+7375+20754+122700+65400)</f>
        <v>0.63375950944096415</v>
      </c>
      <c r="J25" s="10">
        <v>29160</v>
      </c>
      <c r="K25" s="10">
        <f>(29160/49000)*0.14</f>
        <v>8.331428571428573E-2</v>
      </c>
      <c r="L25" s="11"/>
      <c r="N25" s="12"/>
      <c r="O25" s="13" t="s">
        <v>36</v>
      </c>
      <c r="P25" s="8" t="s">
        <v>86</v>
      </c>
    </row>
    <row r="26" spans="1:16" s="14" customFormat="1" ht="43.2" x14ac:dyDescent="0.3">
      <c r="B26" s="14" t="s">
        <v>88</v>
      </c>
      <c r="C26" s="14" t="s">
        <v>37</v>
      </c>
      <c r="D26" s="14">
        <v>1500</v>
      </c>
      <c r="E26" s="18">
        <f>Table1[[#This Row],[Percent of Car Sales Eligible Ignoring Purchaser]]*Table1[[#This Row],[Percent of EV Purchasers Eligible]]</f>
        <v>0.8515719940068589</v>
      </c>
      <c r="F26" s="18">
        <f>Table1[[#This Row],[Subsidy Size]]*Table1[[#This Row],[Percent of EV Purchasers Who Received This Subsidy (ASSUMING INDEPENDENCE)]]</f>
        <v>1277.3579910102883</v>
      </c>
      <c r="G26" s="14" t="s">
        <v>50</v>
      </c>
      <c r="H26" s="15">
        <v>60000</v>
      </c>
      <c r="I26" s="15">
        <f>(20754+122700+65400)/(10125+7375+20754+122700+65400)</f>
        <v>0.92268747183615041</v>
      </c>
      <c r="J26" s="16" t="s">
        <v>50</v>
      </c>
      <c r="K26" s="16">
        <f>1-K27</f>
        <v>0.92292571428571424</v>
      </c>
      <c r="L26" s="17">
        <v>42033</v>
      </c>
      <c r="N26" s="18" t="s">
        <v>38</v>
      </c>
      <c r="O26" s="19" t="s">
        <v>48</v>
      </c>
      <c r="P26" s="14" t="s">
        <v>89</v>
      </c>
    </row>
    <row r="27" spans="1:16" s="14" customFormat="1" ht="28.8" x14ac:dyDescent="0.3">
      <c r="B27" s="14" t="s">
        <v>87</v>
      </c>
      <c r="C27" s="14" t="s">
        <v>37</v>
      </c>
      <c r="D27" s="14">
        <v>3000</v>
      </c>
      <c r="E27" s="18">
        <f>Table1[[#This Row],[Percent of Car Sales Eligible Ignoring Purchaser]]*Table1[[#This Row],[Percent of EV Purchasers Eligible]]</f>
        <v>7.111547782929141E-2</v>
      </c>
      <c r="F27" s="18">
        <f>Table1[[#This Row],[Subsidy Size]]*Table1[[#This Row],[Percent of EV Purchasers Who Received This Subsidy (ASSUMING INDEPENDENCE)]]</f>
        <v>213.34643348787424</v>
      </c>
      <c r="G27" s="14" t="s">
        <v>50</v>
      </c>
      <c r="H27" s="15">
        <v>60000</v>
      </c>
      <c r="I27" s="15">
        <f>(20754+122700+65400)/(10125+7375+20754+122700+65400)</f>
        <v>0.92268747183615041</v>
      </c>
      <c r="J27" s="16">
        <f>2248*12</f>
        <v>26976</v>
      </c>
      <c r="K27" s="16">
        <f>(26976/49000)*0.14</f>
        <v>7.707428571428572E-2</v>
      </c>
      <c r="L27" s="17"/>
      <c r="N27" s="18" t="s">
        <v>74</v>
      </c>
      <c r="O27" s="19"/>
      <c r="P27" s="14" t="s">
        <v>90</v>
      </c>
    </row>
    <row r="28" spans="1:16" s="2" customFormat="1" hidden="1" x14ac:dyDescent="0.3">
      <c r="A28" s="2" t="s">
        <v>94</v>
      </c>
      <c r="C28" s="2" t="s">
        <v>39</v>
      </c>
      <c r="D28" s="2">
        <v>2500</v>
      </c>
      <c r="E28" s="2">
        <f>Table1[[#This Row],[Percent of Car Sales Eligible Ignoring Purchaser]]*Table1[[#This Row],[Percent of EV Purchasers Eligible]]</f>
        <v>0</v>
      </c>
      <c r="F28" s="2">
        <f>Table1[[#This Row],[Subsidy Size]]*Table1[[#This Row],[Percent of EV Purchasers Who Received This Subsidy (ASSUMING INDEPENDENCE)]]</f>
        <v>0</v>
      </c>
      <c r="H28" s="7"/>
      <c r="I28" s="7"/>
      <c r="J28" s="6"/>
      <c r="K28" s="6"/>
      <c r="L28" s="5">
        <v>40715</v>
      </c>
      <c r="N28" s="3" t="s">
        <v>40</v>
      </c>
      <c r="O28" s="4" t="s">
        <v>41</v>
      </c>
    </row>
    <row r="29" spans="1:16" s="8" customFormat="1" x14ac:dyDescent="0.3">
      <c r="B29" s="8" t="s">
        <v>92</v>
      </c>
      <c r="C29" s="8" t="s">
        <v>42</v>
      </c>
      <c r="D29" s="8">
        <v>2500</v>
      </c>
      <c r="E29" s="12">
        <f>Table1[[#This Row],[Percent of Car Sales Eligible Ignoring Purchaser]]*Table1[[#This Row],[Percent of EV Purchasers Eligible]]</f>
        <v>1</v>
      </c>
      <c r="F29" s="12">
        <f>Table1[[#This Row],[Subsidy Size]]*Table1[[#This Row],[Percent of EV Purchasers Who Received This Subsidy (ASSUMING INDEPENDENCE)]]</f>
        <v>2500</v>
      </c>
      <c r="G29" s="8" t="s">
        <v>33</v>
      </c>
      <c r="H29" s="9" t="s">
        <v>50</v>
      </c>
      <c r="I29" s="9">
        <v>1</v>
      </c>
      <c r="J29" s="10" t="s">
        <v>50</v>
      </c>
      <c r="K29" s="10">
        <v>1</v>
      </c>
      <c r="L29" s="11">
        <v>42898</v>
      </c>
      <c r="N29" s="12"/>
      <c r="O29" s="13" t="s">
        <v>43</v>
      </c>
      <c r="P29" s="8" t="s">
        <v>91</v>
      </c>
    </row>
    <row r="34" spans="2:4" x14ac:dyDescent="0.3">
      <c r="D34">
        <f>AVERAGE(D2:D29)</f>
        <v>2905.3214285714284</v>
      </c>
    </row>
    <row r="39" spans="2:4" x14ac:dyDescent="0.3">
      <c r="B39" t="s">
        <v>3</v>
      </c>
      <c r="C39">
        <f>D2*E2+D4*E4</f>
        <v>2112.6179239201447</v>
      </c>
    </row>
    <row r="40" spans="2:4" x14ac:dyDescent="0.3">
      <c r="B40" t="s">
        <v>8</v>
      </c>
      <c r="C40">
        <f>F6+F7</f>
        <v>858.19212384141656</v>
      </c>
    </row>
    <row r="41" spans="2:4" x14ac:dyDescent="0.3">
      <c r="B41" t="s">
        <v>20</v>
      </c>
      <c r="C41">
        <f>F11+F12</f>
        <v>1584.3625587732995</v>
      </c>
    </row>
    <row r="42" spans="2:4" x14ac:dyDescent="0.3">
      <c r="B42" t="s">
        <v>27</v>
      </c>
      <c r="C42">
        <f>F14+F15+F16</f>
        <v>1662.7707679266341</v>
      </c>
    </row>
    <row r="43" spans="2:4" x14ac:dyDescent="0.3">
      <c r="B43" t="s">
        <v>30</v>
      </c>
      <c r="C43">
        <f>F17+F18</f>
        <v>3304.3810991380128</v>
      </c>
    </row>
    <row r="44" spans="2:4" x14ac:dyDescent="0.3">
      <c r="B44" t="s">
        <v>32</v>
      </c>
      <c r="C44">
        <f>F20+F23</f>
        <v>683.37648108714666</v>
      </c>
    </row>
    <row r="45" spans="2:4" x14ac:dyDescent="0.3">
      <c r="B45" t="s">
        <v>35</v>
      </c>
      <c r="C45">
        <f>F24+F25</f>
        <v>294.81975024492073</v>
      </c>
    </row>
    <row r="46" spans="2:4" x14ac:dyDescent="0.3">
      <c r="B46" t="s">
        <v>37</v>
      </c>
      <c r="C46">
        <f>F26+F27</f>
        <v>1490.7044244981626</v>
      </c>
    </row>
    <row r="47" spans="2:4" x14ac:dyDescent="0.3">
      <c r="B47" t="s">
        <v>42</v>
      </c>
      <c r="C47">
        <v>2500</v>
      </c>
    </row>
  </sheetData>
  <autoFilter ref="A1:A34" xr:uid="{A3711C9F-1A28-466B-A632-6CE3ABB75BAF}">
    <filterColumn colId="0">
      <filters blank="1"/>
    </filterColumn>
  </autoFilter>
  <phoneticPr fontId="2" type="noConversion"/>
  <hyperlinks>
    <hyperlink ref="O8" r:id="rId1" xr:uid="{56E4B2C5-90FB-4173-827E-310DFBCE7C97}"/>
    <hyperlink ref="O9" r:id="rId2" xr:uid="{EC5AE39C-B111-4189-8FD8-522A581E34A5}"/>
    <hyperlink ref="O10" r:id="rId3" xr:uid="{90DA9236-2B5E-48FE-A9D7-D6AFBBA7B370}"/>
    <hyperlink ref="O12" r:id="rId4" xr:uid="{20C854D3-93BF-4CCA-84FE-F4148FDFF644}"/>
    <hyperlink ref="O13" r:id="rId5" xr:uid="{292C313F-AAC4-4852-A4D8-A0F2ACB9BD60}"/>
    <hyperlink ref="O14" r:id="rId6" xr:uid="{BAD7B3F4-2D29-4B64-AF8F-FB6377E22074}"/>
    <hyperlink ref="O20" r:id="rId7" xr:uid="{5BB4776A-4510-44FB-8A9E-0625C1DEF349}"/>
    <hyperlink ref="O24" r:id="rId8" xr:uid="{DE11D444-28E0-4F18-BAF8-FEDD727C82F8}"/>
    <hyperlink ref="O28" r:id="rId9" xr:uid="{61BDC479-3DBE-481D-82EE-D8405B0BA6DC}"/>
    <hyperlink ref="O29" r:id="rId10" xr:uid="{EB14B53E-D2A5-4163-8729-332F789D3BD8}"/>
    <hyperlink ref="O4" r:id="rId11" xr:uid="{51664E22-7E24-487D-81CC-010EF3604E84}"/>
    <hyperlink ref="O5" r:id="rId12" xr:uid="{8A950549-A11D-4C11-B2B4-B24CF9129805}"/>
    <hyperlink ref="O6" r:id="rId13" xr:uid="{30A8DCCA-4D89-41B8-998A-9F21C97FBD80}"/>
    <hyperlink ref="O7" r:id="rId14" xr:uid="{142B5BCB-8C93-44F4-8B11-2113325D61C1}"/>
    <hyperlink ref="O26" r:id="rId15" xr:uid="{F550F904-E2DC-41EB-B173-A04F3FC67091}"/>
    <hyperlink ref="O2:O3" r:id="rId16" display="https://afdc.energy.gov/laws/12139" xr:uid="{A46B3B9F-B0F8-47F5-BF40-318FA0E52EBF}"/>
    <hyperlink ref="O11" r:id="rId17" xr:uid="{DF356E82-9A1B-4605-B700-CD6BE97BB124}"/>
    <hyperlink ref="G11:G12" r:id="rId18" display="list of eligible vehicles" xr:uid="{D3041AA6-68DC-4B47-94EF-DC0835BE8B79}"/>
    <hyperlink ref="G14" r:id="rId19" xr:uid="{30BE4350-44E2-4261-B42E-2C65D993FC02}"/>
    <hyperlink ref="G15:G16" r:id="rId20" display="list of eligible vehicles" xr:uid="{35CCCB94-37DF-467C-92C4-7874991387FB}"/>
    <hyperlink ref="O15:O16" r:id="rId21" display="https://afdc.energy.gov/laws/12275" xr:uid="{12E0C024-3154-4BF3-82DC-FDFB330A1374}"/>
    <hyperlink ref="O17" r:id="rId22" xr:uid="{4D294AA7-6EA7-4CBC-8ADC-51D14AE2BE78}"/>
    <hyperlink ref="G18" r:id="rId23" location="ui-id-5" xr:uid="{198E0465-A0FE-4703-A539-8B4B878374EE}"/>
    <hyperlink ref="G17" r:id="rId24" location="ui-id-5" xr:uid="{21499EBB-D635-4F35-A475-B09B4376FC29}"/>
    <hyperlink ref="O21:O23" r:id="rId25" display="https://afdc.energy.gov/laws/11689" xr:uid="{7C1F5790-0F1F-484F-A7DA-21448CD497A3}"/>
    <hyperlink ref="O25" r:id="rId26" xr:uid="{72021C36-7F8B-4E24-9194-9CB1DF863050}"/>
    <hyperlink ref="P3" r:id="rId27" xr:uid="{C59D74B0-C2E8-4E38-AA69-1359AB4255AF}"/>
  </hyperlinks>
  <pageMargins left="0.7" right="0.7" top="0.75" bottom="0.75" header="0.3" footer="0.3"/>
  <tableParts count="1">
    <tablePart r:id="rId2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Aaronson</dc:creator>
  <cp:lastModifiedBy>Sarah Aaronson</cp:lastModifiedBy>
  <dcterms:created xsi:type="dcterms:W3CDTF">2024-01-16T15:37:57Z</dcterms:created>
  <dcterms:modified xsi:type="dcterms:W3CDTF">2024-05-20T21:00:56Z</dcterms:modified>
</cp:coreProperties>
</file>