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Owner\Documents\Just Saying That\Consulting\GCO\Program Sources\Child Care\United States\"/>
    </mc:Choice>
  </mc:AlternateContent>
  <xr:revisionPtr revIDLastSave="0" documentId="13_ncr:1_{64A1886C-1124-4946-AA97-6BD8D910A27D}" xr6:coauthVersionLast="47" xr6:coauthVersionMax="47" xr10:uidLastSave="{00000000-0000-0000-0000-000000000000}"/>
  <bookViews>
    <workbookView xWindow="360" yWindow="430" windowWidth="10590" windowHeight="9740" firstSheet="6" activeTab="6" xr2:uid="{B40CE963-11F7-4311-BA2B-8D3AA12973ED}"/>
  </bookViews>
  <sheets>
    <sheet name="Sources" sheetId="5" r:id="rId1"/>
    <sheet name="Rules Summary" sheetId="13" r:id="rId2"/>
    <sheet name="Weights" sheetId="4" r:id="rId3"/>
    <sheet name="InitialIncome" sheetId="23" r:id="rId4"/>
    <sheet name="IncomeContinue" sheetId="24" r:id="rId5"/>
    <sheet name="IncomeRedeter" sheetId="25" r:id="rId6"/>
    <sheet name="CenterRates" sheetId="6" r:id="rId7"/>
    <sheet name="FamilyRates" sheetId="30" r:id="rId8"/>
    <sheet name="InHomeRates" sheetId="31" r:id="rId9"/>
    <sheet name="BLS Data" sheetId="33" r:id="rId10"/>
    <sheet name="MaxAge" sheetId="12" r:id="rId11"/>
    <sheet name="Activities" sheetId="14" r:id="rId12"/>
    <sheet name="SpecialAct" sheetId="16" r:id="rId13"/>
    <sheet name="WorkHours" sheetId="15" r:id="rId14"/>
    <sheet name="UnitsChild" sheetId="17" r:id="rId15"/>
    <sheet name="UnitsTeenPar" sheetId="18" r:id="rId16"/>
    <sheet name="UnitsNonParCar" sheetId="19" r:id="rId17"/>
    <sheet name="UnitsNonParNonCar" sheetId="20" r:id="rId18"/>
    <sheet name="IncomeBenefits" sheetId="21" r:id="rId19"/>
    <sheet name="DisregardsAssets" sheetId="22" r:id="rId20"/>
    <sheet name="Copay Exempt" sheetId="8" r:id="rId21"/>
    <sheet name="TANF" sheetId="9" r:id="rId22"/>
    <sheet name="CopayCalcs" sheetId="10" r:id="rId23"/>
    <sheet name="OtherCopayCalcs" sheetId="11" r:id="rId24"/>
    <sheet name="Copay1P1C" sheetId="26" r:id="rId25"/>
    <sheet name="Copay1P2C" sheetId="27" r:id="rId26"/>
    <sheet name="Copay2P2C" sheetId="28" r:id="rId27"/>
    <sheet name="NoTradHours" sheetId="32" r:id="rId28"/>
    <sheet name="GA data" sheetId="7" r:id="rId29"/>
    <sheet name="1. Children Served" sheetId="1" r:id="rId30"/>
    <sheet name="3. Care by Type" sheetId="2" r:id="rId31"/>
    <sheet name="18. Head of Household" sheetId="3" r:id="rId32"/>
  </sheets>
  <externalReferences>
    <externalReference r:id="rId33"/>
    <externalReference r:id="rId34"/>
  </externalReferences>
  <definedNames>
    <definedName name="ACTC">'[1]State Comparison Data'!#REF!</definedName>
    <definedName name="ActiveState">[1]Calc1!$D$3</definedName>
    <definedName name="Adjusted_Gross_Income">[1]Calc1!$R$58:INDEX([1]Calc1!$R$58:$HJ$58,COUNTIF([1]Calc1!$R$58:$HJ$58,”&lt;&gt;”&amp;””))</definedName>
    <definedName name="AgeAdult">[1]Lists!$F$10:$F$59</definedName>
    <definedName name="AgeChild">[1]Lists!$H$10:$H$33</definedName>
    <definedName name="Apply">[1]MarriagePenalties!$B$30</definedName>
    <definedName name="CalculatorNewHours">[1]Inputs!$R$7</definedName>
    <definedName name="CalculatorNewWage">[1]Inputs!$Q$7</definedName>
    <definedName name="CCA_RateCategoryEntireCol">INDEX([1]!CCA_RateCategoryStates[#Data],,CCA_RateCategoryStateColNum)</definedName>
    <definedName name="CCA_RateCategoryLookup">INDEX([1]!CCA_RateCategoryStates[#Data],1,CCA_RateCategoryStateColNum):INDEX([1]!CCA_RateCategoryStates[#Data],COUNTA(CCA_RateCategoryEntireCol),CCA_RateCategoryStateColNum)</definedName>
    <definedName name="CCA_RateCategoryStateColNum">MATCH(InputStateName,[1]!CCA_RateCategoryStates[#Headers],0)</definedName>
    <definedName name="CCA_RateCategoryStatesEntireCol">INDEX([1]!CCA_RateCategoryStates[#Data],,CCA_RateCategoryStatesStateColNum)</definedName>
    <definedName name="CCA_RateCategoryStatesLookup">OFFSET(INDEX([1]!CCA_RateCategoryStates[Rate Category],MATCH(1,([1]!CCA_RateCategoryStates[State]=[1]Inputs!$C$6)*([1]!CCA_RateCategoryStates[Year]=[1]Inputs!$C$5),0)),0,0,COUNTIFS([1]!CCA_RateCategoryStates[State],[1]Inputs!$C$6,[1]!CCA_RateCategoryStates[Year],[1]Inputs!$C$5,[1]!CCA_RateCategoryStates[Setting],[1]Inputs!$J1))</definedName>
    <definedName name="CCA_RateCategoryStatesStateColNum">MATCH(InputStateName,[1]!CCA_RateCategoryStates[#Headers],0)</definedName>
    <definedName name="CCA_SettingsEntireCol">INDEX([1]!CCA_SettingsStates[#Data],,CCA_SettingsStateColNum)</definedName>
    <definedName name="CCA_SettingsLookup">INDEX([1]!CCA_SettingsStates[#Data],1,CCA_SettingsStateColNum):INDEX([1]!CCA_SettingsStates[#Data],COUNTA(CCA_SettingsEntireCol),CCA_SettingsStateColNum)</definedName>
    <definedName name="CCA_SettingsStateColNum">MATCH(InputStateName,[1]!CCA_SettingsStates[#Headers],0)</definedName>
    <definedName name="CCA_SettingsStatesEntireCol">INDEX([1]!CCA_SettingsStates[#Data],,CCA_SettingsStatesStateColNum)</definedName>
    <definedName name="CCA_SettingsStatesLookup">INDEX([1]!CCA_SettingsStates[#Data],1,CCA_SettingsStatesStateColNum):INDEX([1]!CCA_SettingsStates[#Data],COUNTA(CCA_SettingsStatesEntireCol),CCA_SettingsStatesStateColNum)</definedName>
    <definedName name="CCA_SettingsStatesStateColNum">MATCH(InputStateName,[1]!CCA_SettingsStates[#Headers],0)</definedName>
    <definedName name="CCAP">[1]MarriagePenalties!$B$20</definedName>
    <definedName name="Child_Care_Subsidy">'[1]State Comparison Data'!#REF!</definedName>
    <definedName name="ChildCare_Specific">[1]MarriagePenalties!$B$37</definedName>
    <definedName name="CHIP">'[1]State Comparison Data'!#REF!</definedName>
    <definedName name="CHIP_Specific">[1]MarriagePenalties!$B$35</definedName>
    <definedName name="CountAdults">COUNTA([1]Inputs!$B$11:$B$14)</definedName>
    <definedName name="CountChildren">COUNTIF([1]Inputs!$C$18:$C$23,"Yes")</definedName>
    <definedName name="CTC">'[1]State Comparison Data'!#REF!</definedName>
    <definedName name="CTCr">[1]MarriagePenalties!$B$10</definedName>
    <definedName name="EITC">[1]MarriagePenalties!$B$8</definedName>
    <definedName name="FedFilingStatusHeadofHousehold">[1]fTax!$C$8</definedName>
    <definedName name="FedFilingStatusMarriedFilingJointly">[1]fTax!$C$7</definedName>
    <definedName name="FedFilingStatusMarriedFilingSeparately">[1]fTax!$C$6</definedName>
    <definedName name="FedFilingStatusSingle">[1]fTax!$C$5</definedName>
    <definedName name="FedTax">'[1]State Comparison Data'!#REF!</definedName>
    <definedName name="FedTaxes">[1]MarriagePenalties!$B$6</definedName>
    <definedName name="FICA">[1]MarriagePenalties!$B$5</definedName>
    <definedName name="FICAlist">[1]!FICAtbl[#Headers]</definedName>
    <definedName name="Flip">[1]MarriagePenalties!$B$26</definedName>
    <definedName name="GeorgiaLowIncomeTaxCredit">[2]GAIncTax!$B$71:$J$76</definedName>
    <definedName name="GrossY">[1]MarriagePenalties!$B$4</definedName>
    <definedName name="HIeX">[1]MarriagePenalties!$B$19</definedName>
    <definedName name="HIX_PTC">'[1]State Comparison Data'!#REF!</definedName>
    <definedName name="HIX_Specific">[1]MarriagePenalties!$B$36</definedName>
    <definedName name="HOUS">[1]MarriagePenalties!$B$21</definedName>
    <definedName name="Household_Annual_Earned_Income">[1]Calc1!$R$11:INDEX([1]Calc1!$R$11:$HJ$11,COUNTIF([1]Calc1!$R$11:$HJ$11,”&lt;&gt;”&amp;””))</definedName>
    <definedName name="Household_Annual_Income">[1]Calc1!$R$45:INDEX([1]Calc1!$R$45:$HJ$45,COUNTIF([1]Calc1!$R$45:$HJ$45,”&lt;&gt;”&amp;””))</definedName>
    <definedName name="Household_Annual_Unearned_Income">[1]Calc1!$R$41:INDEX([1]Calc1!$R$41:$HJ$41,COUNTIF([1]Calc1!$R$41:$HJ$41,”&lt;&gt;”&amp;””))</definedName>
    <definedName name="Household_Monthly_Earned_Income">[1]Calc1!$R$10:INDEX([1]Calc1!$R$10:$HJ$10,COUNTIF([1]Calc1!$R$10:$HJ$10,”&lt;&gt;”&amp;””))</definedName>
    <definedName name="Household_Monthly_Income">[1]Calc1!$R$44:INDEX([1]Calc1!$R$44:$HJ$44,COUNTIF([1]Calc1!$R$44:$HJ$44,”&lt;&gt;”&amp;””))</definedName>
    <definedName name="Household_Monthly_Unearned_Income">[1]Calc1!$R$40:INDEX([1]Calc1!$R$40:$HJ$40,COUNTIF([1]Calc1!$R$40:$HJ$40,”&lt;&gt;”&amp;””))</definedName>
    <definedName name="Income_Exclusions">[1]!fTaxIncomeExclusions[#All]</definedName>
    <definedName name="InputAdult1">[1]Inputs!$B$11</definedName>
    <definedName name="InputAdult1Age">[1]Inputs!$E$11</definedName>
    <definedName name="InputAdult1AgeDisabilityIncome">[1]Inputs!$L$11</definedName>
    <definedName name="InputAdult1AgeDisabilityType">[1]Inputs!$K$11</definedName>
    <definedName name="InputAdult1Disabled">[1]Inputs!$J$11</definedName>
    <definedName name="InputAdult2Age">[1]Inputs!$E$12</definedName>
    <definedName name="InputAdult2AgeDisabilityIncome">[1]Inputs!$L$12</definedName>
    <definedName name="InputAdult2AgeDisabilityType">[1]Inputs!$K$12</definedName>
    <definedName name="InputAdult2Disabled">[1]Inputs!$J$12</definedName>
    <definedName name="InputAdult3AgeDisabilityIncome">[1]Inputs!$L$13</definedName>
    <definedName name="InputAdult3AgeDisabilityType">[1]Inputs!$K$13</definedName>
    <definedName name="InputAdult4AgeDisabilityIncome">[1]Inputs!$L$14</definedName>
    <definedName name="InputAdult4AgeDisabilityType">[1]Inputs!$K$14</definedName>
    <definedName name="InputChild1Age">[1]Inputs!$D$18</definedName>
    <definedName name="InputChild1CCRateCat">[1]Inputs!$M$18</definedName>
    <definedName name="InputChild1CCSetting">[1]Inputs!$J$18</definedName>
    <definedName name="InputChild1Disabled">[1]Inputs!$H$18</definedName>
    <definedName name="InputChild1Include">[1]Inputs!$C$18</definedName>
    <definedName name="InputChild1School">[1]Inputs!$I$18</definedName>
    <definedName name="InputChild1Sex">[1]Inputs!$E$18</definedName>
    <definedName name="InputChild2Age">[1]Inputs!$D$19</definedName>
    <definedName name="InputChild2CCRateCat">[1]Inputs!$M$19</definedName>
    <definedName name="InputChild2CCSetting">[1]Inputs!$J$19</definedName>
    <definedName name="InputChild2Disabled">[1]Inputs!$H$19</definedName>
    <definedName name="InputChild2Include">[1]Inputs!$C$19</definedName>
    <definedName name="InputChild2School">[1]Inputs!$I$19</definedName>
    <definedName name="InputChild2Sex">[1]Inputs!$E$19</definedName>
    <definedName name="InputChild3Age">[1]Inputs!$D$20</definedName>
    <definedName name="InputChild3CCRateCat">[1]Inputs!$M$20</definedName>
    <definedName name="InputChild3CCSetting">[1]Inputs!$J$20</definedName>
    <definedName name="InputChild3Disabled">[1]Inputs!$H$20</definedName>
    <definedName name="InputChild3Include">[1]Inputs!$C$20</definedName>
    <definedName name="InputChild3School">[1]Inputs!$I$20</definedName>
    <definedName name="InputChild3Sex">[1]Inputs!$E$20</definedName>
    <definedName name="InputChild4Age">[1]Inputs!$D$21</definedName>
    <definedName name="InputChild4CCRateCat">[1]Inputs!$M$21</definedName>
    <definedName name="InputChild4CCSetting">[1]Inputs!$J$21</definedName>
    <definedName name="InputChild4Disabled">[1]Inputs!$H$21</definedName>
    <definedName name="InputChild4Include">[1]Inputs!$C$21</definedName>
    <definedName name="InputChild4School">[1]Inputs!$I$21</definedName>
    <definedName name="InputChild4Sex">[1]Inputs!$E$21</definedName>
    <definedName name="InputChild5Age">[1]Inputs!$D$22</definedName>
    <definedName name="InputChild5CCRateCat">[1]Inputs!$M$22</definedName>
    <definedName name="InputChild5CCSetting">[1]Inputs!$J$22</definedName>
    <definedName name="InputChild5Disabled">[1]Inputs!$H$22</definedName>
    <definedName name="InputChild5Include">[1]Inputs!$C$22</definedName>
    <definedName name="InputChild5School">[1]Inputs!$I$22</definedName>
    <definedName name="InputChild5Sex">[1]Inputs!$E$22</definedName>
    <definedName name="InputChild6Age">[1]Inputs!$D$23</definedName>
    <definedName name="InputChild6CCRateCat">[1]Inputs!$M$23</definedName>
    <definedName name="InputChild6CCSetting">[1]Inputs!$J$23</definedName>
    <definedName name="InputChild6Disabled">[1]Inputs!$H$23</definedName>
    <definedName name="InputChild6Include">[1]Inputs!$C$23</definedName>
    <definedName name="InputChild6School">[1]Inputs!$I$23</definedName>
    <definedName name="InputChild6Sex">[1]Inputs!$E$23</definedName>
    <definedName name="InputDad">[1]Inputs!$D$12</definedName>
    <definedName name="InputDadAge">[1]Inputs!$E$12</definedName>
    <definedName name="InputDadDisabled">[1]Inputs!$J$12</definedName>
    <definedName name="InputHeatCoolType">[1]Inputs!$C$8</definedName>
    <definedName name="InputMarried">[1]Inputs!$H$11</definedName>
    <definedName name="InputMom">[1]Inputs!$D$11</definedName>
    <definedName name="InputMomAge">[1]Inputs!$E$11</definedName>
    <definedName name="InputMomDisabled">[1]Inputs!$J$11</definedName>
    <definedName name="InputMomPregnant">[1]Inputs!$G$11</definedName>
    <definedName name="InputStateName">[1]Inputs!$C$6</definedName>
    <definedName name="InputSubdivisionName">[1]Inputs!$C$7</definedName>
    <definedName name="InputYear">[1]Inputs!$C$5</definedName>
    <definedName name="LIEAP_Fuel_Type">[1]!LIHEAPFuelType[LIHEAP Fuel Type]</definedName>
    <definedName name="LIHEAP">[1]MarriagePenalties!$B$13</definedName>
    <definedName name="Medi">[1]MarriagePenalties!$B$17</definedName>
    <definedName name="Medicaid">'[1]State Comparison Data'!#REF!</definedName>
    <definedName name="Medicaid_Specific">[1]MarriagePenalties!$B$34</definedName>
    <definedName name="MP_HH1EITC">[1]MarriagePenalties!$EP$214:$EP$414</definedName>
    <definedName name="MP_HH1SNAP">[1]MarriagePenalties!$EV$214:$EV$414</definedName>
    <definedName name="MP_HH2SNAP">[1]MarriagePenalties!$FU$214:$FU$414</definedName>
    <definedName name="MP_MarriedEITC">[1]MarriagePenalties!$DQ$214:$DQ$414</definedName>
    <definedName name="MP_MarriedSNAP">[1]MarriagePenalties!$DW$214:$DW$414</definedName>
    <definedName name="MP_SolutionEITC">[1]MarriagePenalties!$D$8</definedName>
    <definedName name="MP_SolutionHH1EITC">'[1]MP Solutions'!$P$8:$P$208</definedName>
    <definedName name="MP_SolutionHH1SNAP">'[1]MP Solutions'!$S$8:$S$208</definedName>
    <definedName name="MP_SolutionHH2SNAP">'[1]MP Solutions'!$T$8:$T$208</definedName>
    <definedName name="MP_SolutionMarriedEITC">'[1]MP Solutions'!$O$8:$O$208</definedName>
    <definedName name="MP_SolutionMarriedSNAP">'[1]MP Solutions'!$R$8:$R$208</definedName>
    <definedName name="MP_SolutionSNAP">[1]MarriagePenalties!$D$14</definedName>
    <definedName name="NSLP">[1]MarriagePenalties!$B$16</definedName>
    <definedName name="NSLP_Specific">[1]MarriagePenalties!$B$33</definedName>
    <definedName name="OnACTC">[1]Inputs!$D$33</definedName>
    <definedName name="OnCHIP">[1]Inputs!$D$40</definedName>
    <definedName name="OnCTC">[1]Inputs!$D$32</definedName>
    <definedName name="OnEITC">[1]Inputs!$D$30</definedName>
    <definedName name="OnFedTax">[1]Inputs!$D$28</definedName>
    <definedName name="OnFICA">[1]Inputs!$D$27</definedName>
    <definedName name="OnHIX_PTC">[1]Inputs!$D$41</definedName>
    <definedName name="OnLIHEAP">[1]Inputs!$D$44</definedName>
    <definedName name="OnMedicaid">[1]Inputs!$D$39</definedName>
    <definedName name="OnPandemic">[1]Inputs!$D$26</definedName>
    <definedName name="OnSchoolMealsSubsidy">[1]Inputs!$D$37</definedName>
    <definedName name="OnSec8_Housing">[1]Inputs!$D$43</definedName>
    <definedName name="OnSNAP">[1]Inputs!$D$36</definedName>
    <definedName name="OnSSI">[1]Inputs!$D$35</definedName>
    <definedName name="OnstateEITC">[1]Inputs!$D$31</definedName>
    <definedName name="OnStateTax">[1]Inputs!$D$29</definedName>
    <definedName name="OnSubsidizedChildcare">[1]Inputs!$D$42</definedName>
    <definedName name="OnTANF">[1]Inputs!$D$34</definedName>
    <definedName name="OnWIC">[1]Inputs!$D$38</definedName>
    <definedName name="Output_Adjusted_Gross_Income">[1]Calc1!$R$58:INDEX([1]Calc1!$R$58:$HJ$58,COUNTIF([1]Calc1!$R$58:$HJ$58,”&lt;&gt;”&amp;””))</definedName>
    <definedName name="Output_Household_Annual_Earned_Income">[1]Calc1!$R$11:INDEX([1]Calc1!$R$11:$HJ$11,COUNTIF([1]Calc1!$R$11:$HJ$11,”&lt;&gt;”&amp;””))</definedName>
    <definedName name="Output_Household_Annual_Unearned_Income">[1]Calc1!$R$41:INDEX([1]Calc1!$R$41:$HJ$41,COUNTIF([1]Calc1!$R$41:$HJ$41,”&lt;&gt;”&amp;””))</definedName>
    <definedName name="Output_Total_Annual_Income">[1]Calc1!$R$45:INDEX([1]Calc1!$R$45:$HJ$45,COUNTIF([1]Calc1!$R$45:$HJ$45,”&lt;&gt;”&amp;””))</definedName>
    <definedName name="OutputACTC">[1]Calc1!$R$134:$HJ$134</definedName>
    <definedName name="OutputAverageHourlyWage">[1]Calc1!$R$9:INDEX([1]Calc1!$R$9:$HJ$9,COUNTIF([1]Calc1!$R$9:$HJ$9,”&lt;&gt;”&amp;””))</definedName>
    <definedName name="OutputAverageWeeklyHours">[1]Calc1!$R$4:INDEX([1]Calc1!$R$4:$HJ$4,COUNTIF([1]Calc1!$R$4:$HJ$4,”&lt;&gt;”&amp;””))</definedName>
    <definedName name="OutputChildCareSubsidyFinal">[1]Calc1!$R$309:$HJ$309</definedName>
    <definedName name="OutputCHIP">[1]Calc1!$R$299:$HJ$299</definedName>
    <definedName name="OutputComboCashAssistance">OutputTANF + OutputSSI + OutputLIHEAP</definedName>
    <definedName name="OutputComboChildTaxCredit">#N/A</definedName>
    <definedName name="OutputComboFoodAssistance">OutputSNAP + OutputWIC + OutputSubsidizedSchoolMeals</definedName>
    <definedName name="OutputComboMedicalAssistance">OutputMedicaid + OutputCHIP + OutputHIXPTC</definedName>
    <definedName name="OutputComboNetEarnings">Output_Adjusted_Gross_Income - OutputFICA - OutputFedTax - OutputStateTax</definedName>
    <definedName name="OutputComboRefundableTaxCredits">OutputEITC +  OutputACTC + OutputStateEITC</definedName>
    <definedName name="OutputComboUnearnedIncome">Household_Annual_Unearned_Income</definedName>
    <definedName name="OutputCTC">[1]Calc1!$R$100:$HJ$100</definedName>
    <definedName name="OutputCurrentWages">[1]Calc1!$HL$11</definedName>
    <definedName name="OutputDynamicXAxis">OFFSET([1]Output!$A$6, 1, 0, COUNTA([1]Output!$A1048564:$A188)-1, 1)</definedName>
    <definedName name="OutputEITC">[1]Calc1!$R$115:$HJ$115</definedName>
    <definedName name="OutputEMTR">[1]Calc1!$R$358:$HJ$358</definedName>
    <definedName name="OutputEMTRnonRefTaxOnly">[1]Calc1!$R$352:$HJ$352</definedName>
    <definedName name="OutputFedTax">[1]Calc1!$R$94:$HJ$94</definedName>
    <definedName name="OutputFICA">[1]Calc1!$R$49:$HJ$49</definedName>
    <definedName name="OutputHIXPTC">[1]Calc1!$R$305:$HJ$305</definedName>
    <definedName name="OutputInterval">[1]Calc1!$R$2:$HJ$2</definedName>
    <definedName name="OutputLIHEAP">[1]Calc1!$R$325:$HJ$325</definedName>
    <definedName name="OutputMedicaid">[1]Calc1!$R$256:$HJ$256</definedName>
    <definedName name="OutputMedicaidAndCHIP">OutputMedicaid + OutputCHIP</definedName>
    <definedName name="OutputMPSolutionSNAP">[1]Calc1!$R$313:$HJ$313</definedName>
    <definedName name="OutputNetContribution">[1]Calc1!$R$363:$HJ$363</definedName>
    <definedName name="OutputProspectiveWages">[1]Calc1!$HM$11</definedName>
    <definedName name="OutputSec8Entry">[1]Calc1!$R$313:$HJ$313</definedName>
    <definedName name="OutputSec8Extended">[1]Calc1!$R$318:$HJ$318</definedName>
    <definedName name="OutputSec8Final">[1]Calc1!$R$316:$HJ$316</definedName>
    <definedName name="OutputSNAP">[1]Calc1!$R$194:$HJ$194</definedName>
    <definedName name="OutputSSI">[1]Calc1!$R$160:$HJ$160</definedName>
    <definedName name="OutputStackPlusCashAssistance">OutputStackPlusRefundableTaxCredits + OutputComboCashAssistance</definedName>
    <definedName name="OutputStackPlusChildCareFinal">OutputStackPlusMedicalAssistance + OutputChildCareSubsidyFinal</definedName>
    <definedName name="OutputStackPlusFoodAssistance">OutputStackPlusCashAssistance + OutputComboFoodAssistance</definedName>
    <definedName name="OutputStackPlusHIXPTC">OutputStackPlusMedicaidAndCHIP + OutputHIXPTC</definedName>
    <definedName name="OutputStackPlusMedicaidAndCHIP">OutputStackPlusFoodAssistance + OutputMedicaid + OutputCHIP</definedName>
    <definedName name="OutputStackPlusMedicalAssistance">OutputStackPlusFoodAssistance + OutputComboMedicalAssistance</definedName>
    <definedName name="OutputStackPlusNetEarnings">OutputComboUnearnedIncome+OutputComboNetEarnings</definedName>
    <definedName name="OutputStackPlusRefundableTaxCredits">OutputStackPlusNetEarnings+OutputComboRefundableTaxCredits</definedName>
    <definedName name="OutputStackPlusSec8Entry">OutputStackPlusChildCareFinal + OutputSec8Entry</definedName>
    <definedName name="OutputStackPlusSec8Entry_Graph">OutputStackPlusChildCareFinal + OutputSec8Final</definedName>
    <definedName name="OutputStackPlusSec8Extended">OutputStackPlusSec8Entry + OutputSec8Extended</definedName>
    <definedName name="OutputStateEITC">[1]Calc1!$R$142:$HJ$142</definedName>
    <definedName name="OutputStateTax">[1]Calc1!$R$138:$HJ$138</definedName>
    <definedName name="OutputSubsidizedSchoolMeals">[1]Calc1!$R$227:$HJ$227</definedName>
    <definedName name="OutputTANF">[1]Calc1!$R$146:$HJ$146</definedName>
    <definedName name="OutputWIC">[1]Calc1!$R$216:$HJ$216</definedName>
    <definedName name="_xlnm.Print_Titles" localSheetId="29">'1. Children Served'!$1:$5</definedName>
    <definedName name="_xlnm.Print_Titles" localSheetId="31">'18. Head of Household'!$1:$5</definedName>
    <definedName name="_xlnm.Print_Titles" localSheetId="30">'3. Care by Type'!$1:$5</definedName>
    <definedName name="_xlnm.Print_Titles" localSheetId="2">Weights!$1:$5</definedName>
    <definedName name="RelationToCaretaker">[1]!Relationships[Male]</definedName>
    <definedName name="RelationToChild">[1]!Relationships[Relationship to Child]</definedName>
    <definedName name="RelationToHeadOfHoushold">[1]!Relationships[Relationship to Head of HH]</definedName>
    <definedName name="SameSNAPHH">[1]MarriagePenalties!$B$24</definedName>
    <definedName name="School_Meals">'[1]State Comparison Data'!#REF!</definedName>
    <definedName name="Sec_8_Housing_Entry">'[1]State Comparison Data'!#REF!</definedName>
    <definedName name="Sec_8_Housing_Final">'[1]State Comparison Data'!#REF!</definedName>
    <definedName name="sEITC">[1]MarriagePenalties!$B$9</definedName>
    <definedName name="SharedHousing">[1]MarriagePenalties!$B$25</definedName>
    <definedName name="SNAP">'[1]State Comparison Data'!#REF!</definedName>
    <definedName name="Social_Security_Income_Deductions">[1]!fTaxSocSecIncomeDeductions[#All]</definedName>
    <definedName name="SocialSecurityIncomeDisregardUT">[1]UT!$F$55</definedName>
    <definedName name="SocialSecurityInitialDeductionUT">[1]UT!$F$56</definedName>
    <definedName name="SocialSecuritySecondDeductionUT">[1]UT!$F$57</definedName>
    <definedName name="SSI">'[1]State Comparison Data'!#REF!</definedName>
    <definedName name="SSI_Specific">[1]MarriagePenalties!$B$31</definedName>
    <definedName name="SSIn">[1]MarriagePenalties!$B$11</definedName>
    <definedName name="State_ETIC">'[1]State Comparison Data'!#REF!</definedName>
    <definedName name="State_List">[1]!StateAreasTbl[#Headers]</definedName>
    <definedName name="StateColNum">MATCH(InputStateName,State_List,0)</definedName>
    <definedName name="StateEntireCol">INDEX([1]!StateAreasTbl[#Data],,StateColNum)</definedName>
    <definedName name="StateLookup">INDEX([1]!StateAreasTbl[#Data],1,StateColNum):INDEX([1]!StateAreasTbl[#Data],COUNTA(StateEntireCol),StateColNum)</definedName>
    <definedName name="StateLookup2">INDEX([1]!StateAreasTbl[#Data],1,StateColNum):INDEX([1]!StateAreasTbl[#Data],COUNTA(StateEntireCol),StateColNum)</definedName>
    <definedName name="StateTax">'[1]State Comparison Data'!#REF!</definedName>
    <definedName name="StateTaxes">[1]MarriagePenalties!$B$7</definedName>
    <definedName name="SubdivisionName">[1]Inputs!$C$7</definedName>
    <definedName name="TANF">'[1]State Comparison Data'!#REF!</definedName>
    <definedName name="WIC">'[1]State Comparison Data'!#REF!</definedName>
    <definedName name="WIC_Specific">[1]MarriagePenalties!$B$32</definedName>
    <definedName name="WICh">[1]MarriagePenalties!$B$15</definedName>
    <definedName name="YearSelect">[1]Lists!$B$11:$B$15</definedName>
    <definedName name="YesNo">[1]Lists!$D$10:$D$11</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65" i="31" l="1"/>
  <c r="U65" i="31"/>
  <c r="T65" i="31"/>
  <c r="S65" i="31"/>
  <c r="R65" i="31"/>
  <c r="Q65" i="31"/>
  <c r="P65" i="31"/>
  <c r="O65" i="31"/>
  <c r="V65" i="30"/>
  <c r="U65" i="30"/>
  <c r="T65" i="30"/>
  <c r="S65" i="30"/>
  <c r="R65" i="30"/>
  <c r="Q65" i="30"/>
  <c r="P65" i="30"/>
  <c r="O65" i="30"/>
  <c r="E147" i="13"/>
  <c r="E141" i="13"/>
  <c r="E135" i="13"/>
  <c r="E134" i="13"/>
  <c r="E133" i="13"/>
  <c r="E132" i="13"/>
  <c r="E131" i="13"/>
  <c r="E140" i="13"/>
  <c r="E139" i="13"/>
  <c r="E138" i="13"/>
  <c r="E137" i="13"/>
  <c r="E146" i="13"/>
  <c r="E145" i="13"/>
  <c r="E144" i="13"/>
  <c r="E143" i="13"/>
  <c r="AC67" i="31" l="1"/>
  <c r="AB67" i="31"/>
  <c r="AA67" i="31"/>
  <c r="Z67" i="31"/>
  <c r="Y67" i="31"/>
  <c r="X67" i="31"/>
  <c r="AC66" i="31"/>
  <c r="AB66" i="31"/>
  <c r="AA66" i="31"/>
  <c r="Z66" i="31"/>
  <c r="Y66" i="31"/>
  <c r="X66" i="31"/>
  <c r="AC65" i="31"/>
  <c r="AB65" i="31"/>
  <c r="AA65" i="31"/>
  <c r="Z65" i="31"/>
  <c r="Y65" i="31"/>
  <c r="X65" i="31"/>
  <c r="AC64" i="31"/>
  <c r="AB64" i="31"/>
  <c r="AA64" i="31"/>
  <c r="Z64" i="31"/>
  <c r="Y64" i="31"/>
  <c r="X64" i="31"/>
  <c r="AC63" i="31"/>
  <c r="AB63" i="31"/>
  <c r="AA63" i="31"/>
  <c r="Z63" i="31"/>
  <c r="Y63" i="31"/>
  <c r="X63" i="31"/>
  <c r="AC62" i="31"/>
  <c r="AB62" i="31"/>
  <c r="AA62" i="31"/>
  <c r="Z62" i="31"/>
  <c r="Y62" i="31"/>
  <c r="X62" i="31"/>
  <c r="AC61" i="31"/>
  <c r="AB61" i="31"/>
  <c r="AA61" i="31"/>
  <c r="Z61" i="31"/>
  <c r="Y61" i="31"/>
  <c r="X61" i="31"/>
  <c r="AC60" i="31"/>
  <c r="AB60" i="31"/>
  <c r="AA60" i="31"/>
  <c r="Z60" i="31"/>
  <c r="Y60" i="31"/>
  <c r="X60" i="31"/>
  <c r="AC67" i="30"/>
  <c r="AB67" i="30"/>
  <c r="AA67" i="30"/>
  <c r="Z67" i="30"/>
  <c r="Y67" i="30"/>
  <c r="X67" i="30"/>
  <c r="AC66" i="30"/>
  <c r="AB66" i="30"/>
  <c r="AA66" i="30"/>
  <c r="Z66" i="30"/>
  <c r="Y66" i="30"/>
  <c r="X66" i="30"/>
  <c r="AC65" i="30"/>
  <c r="AB65" i="30"/>
  <c r="AA65" i="30"/>
  <c r="Z65" i="30"/>
  <c r="Y65" i="30"/>
  <c r="X65" i="30"/>
  <c r="AC64" i="30"/>
  <c r="AB64" i="30"/>
  <c r="AA64" i="30"/>
  <c r="Z64" i="30"/>
  <c r="Y64" i="30"/>
  <c r="X64" i="30"/>
  <c r="AC63" i="30"/>
  <c r="AB63" i="30"/>
  <c r="AA63" i="30"/>
  <c r="Z63" i="30"/>
  <c r="Y63" i="30"/>
  <c r="X63" i="30"/>
  <c r="AC62" i="30"/>
  <c r="AB62" i="30"/>
  <c r="AA62" i="30"/>
  <c r="Z62" i="30"/>
  <c r="Y62" i="30"/>
  <c r="X62" i="30"/>
  <c r="AC61" i="30"/>
  <c r="AB61" i="30"/>
  <c r="AA61" i="30"/>
  <c r="Z61" i="30"/>
  <c r="Y61" i="30"/>
  <c r="X61" i="30"/>
  <c r="AC60" i="30"/>
  <c r="AB60" i="30"/>
  <c r="AA60" i="30"/>
  <c r="Z60" i="30"/>
  <c r="Y60" i="30"/>
  <c r="X60" i="30"/>
  <c r="AI23" i="33"/>
  <c r="AJ23" i="33" s="1"/>
  <c r="AI22" i="33"/>
  <c r="AJ22" i="33" s="1"/>
  <c r="AF22" i="33"/>
  <c r="AG22" i="33" s="1"/>
  <c r="O22" i="33"/>
  <c r="P22" i="33" s="1"/>
  <c r="AI21" i="33"/>
  <c r="AJ21" i="33" s="1"/>
  <c r="AF21" i="33"/>
  <c r="O21" i="33"/>
  <c r="AI20" i="33"/>
  <c r="AJ20" i="33" s="1"/>
  <c r="AH20" i="33"/>
  <c r="AF20" i="33"/>
  <c r="O20" i="33"/>
  <c r="AI19" i="33"/>
  <c r="AJ19" i="33" s="1"/>
  <c r="AH19" i="33"/>
  <c r="AF19" i="33"/>
  <c r="AI18" i="33"/>
  <c r="AJ18" i="33" s="1"/>
  <c r="AH18" i="33"/>
  <c r="AF18" i="33"/>
  <c r="D62" i="23" l="1"/>
  <c r="E62" i="23"/>
  <c r="F62" i="23"/>
  <c r="G62" i="23"/>
  <c r="C62" i="23"/>
  <c r="T61" i="25"/>
  <c r="S61" i="25"/>
  <c r="R61" i="25"/>
  <c r="Q61" i="25"/>
  <c r="P61" i="25"/>
  <c r="O61" i="25"/>
  <c r="T60" i="25"/>
  <c r="S60" i="25"/>
  <c r="R60" i="25"/>
  <c r="Q60" i="25"/>
  <c r="P60" i="25"/>
  <c r="O60" i="25"/>
  <c r="T59" i="25"/>
  <c r="S59" i="25"/>
  <c r="R59" i="25"/>
  <c r="Q59" i="25"/>
  <c r="P59" i="25"/>
  <c r="O59" i="25"/>
  <c r="T58" i="25"/>
  <c r="S58" i="25"/>
  <c r="R58" i="25"/>
  <c r="Q58" i="25"/>
  <c r="P58" i="25"/>
  <c r="O58" i="25"/>
  <c r="T57" i="25"/>
  <c r="S57" i="25"/>
  <c r="R57" i="25"/>
  <c r="Q57" i="25"/>
  <c r="P57" i="25"/>
  <c r="O57" i="25"/>
  <c r="T56" i="25"/>
  <c r="S56" i="25"/>
  <c r="R56" i="25"/>
  <c r="Q56" i="25"/>
  <c r="P56" i="25"/>
  <c r="O56" i="25"/>
  <c r="T55" i="25"/>
  <c r="S55" i="25"/>
  <c r="R55" i="25"/>
  <c r="Q55" i="25"/>
  <c r="P55" i="25"/>
  <c r="O55" i="25"/>
  <c r="T54" i="25"/>
  <c r="S54" i="25"/>
  <c r="R54" i="25"/>
  <c r="Q54" i="25"/>
  <c r="P54" i="25"/>
  <c r="O54" i="25"/>
  <c r="T53" i="25"/>
  <c r="S53" i="25"/>
  <c r="R53" i="25"/>
  <c r="Q53" i="25"/>
  <c r="P53" i="25"/>
  <c r="O53" i="25"/>
  <c r="T52" i="25"/>
  <c r="S52" i="25"/>
  <c r="R52" i="25"/>
  <c r="Q52" i="25"/>
  <c r="P52" i="25"/>
  <c r="O52" i="25"/>
  <c r="T51" i="25"/>
  <c r="S51" i="25"/>
  <c r="R51" i="25"/>
  <c r="Q51" i="25"/>
  <c r="P51" i="25"/>
  <c r="O51" i="25"/>
  <c r="T50" i="25"/>
  <c r="S50" i="25"/>
  <c r="R50" i="25"/>
  <c r="Q50" i="25"/>
  <c r="P50" i="25"/>
  <c r="O50" i="25"/>
  <c r="T49" i="25"/>
  <c r="S49" i="25"/>
  <c r="R49" i="25"/>
  <c r="Q49" i="25"/>
  <c r="P49" i="25"/>
  <c r="O49" i="25"/>
  <c r="T48" i="25"/>
  <c r="S48" i="25"/>
  <c r="R48" i="25"/>
  <c r="Q48" i="25"/>
  <c r="P48" i="25"/>
  <c r="O48" i="25"/>
  <c r="T47" i="25"/>
  <c r="S47" i="25"/>
  <c r="R47" i="25"/>
  <c r="Q47" i="25"/>
  <c r="P47" i="25"/>
  <c r="O47" i="25"/>
  <c r="T46" i="25"/>
  <c r="S46" i="25"/>
  <c r="R46" i="25"/>
  <c r="Q46" i="25"/>
  <c r="P46" i="25"/>
  <c r="O46" i="25"/>
  <c r="T45" i="25"/>
  <c r="S45" i="25"/>
  <c r="R45" i="25"/>
  <c r="Q45" i="25"/>
  <c r="P45" i="25"/>
  <c r="O45" i="25"/>
  <c r="T44" i="25"/>
  <c r="S44" i="25"/>
  <c r="R44" i="25"/>
  <c r="Q44" i="25"/>
  <c r="P44" i="25"/>
  <c r="O44" i="25"/>
  <c r="T43" i="25"/>
  <c r="S43" i="25"/>
  <c r="R43" i="25"/>
  <c r="Q43" i="25"/>
  <c r="P43" i="25"/>
  <c r="O43" i="25"/>
  <c r="T42" i="25"/>
  <c r="S42" i="25"/>
  <c r="R42" i="25"/>
  <c r="Q42" i="25"/>
  <c r="P42" i="25"/>
  <c r="O42" i="25"/>
  <c r="T41" i="25"/>
  <c r="S41" i="25"/>
  <c r="R41" i="25"/>
  <c r="Q41" i="25"/>
  <c r="P41" i="25"/>
  <c r="O41" i="25"/>
  <c r="T40" i="25"/>
  <c r="S40" i="25"/>
  <c r="R40" i="25"/>
  <c r="Q40" i="25"/>
  <c r="P40" i="25"/>
  <c r="O40" i="25"/>
  <c r="T39" i="25"/>
  <c r="S39" i="25"/>
  <c r="R39" i="25"/>
  <c r="Q39" i="25"/>
  <c r="P39" i="25"/>
  <c r="O39" i="25"/>
  <c r="T38" i="25"/>
  <c r="S38" i="25"/>
  <c r="R38" i="25"/>
  <c r="Q38" i="25"/>
  <c r="P38" i="25"/>
  <c r="O38" i="25"/>
  <c r="T37" i="25"/>
  <c r="S37" i="25"/>
  <c r="R37" i="25"/>
  <c r="Q37" i="25"/>
  <c r="P37" i="25"/>
  <c r="O37" i="25"/>
  <c r="T36" i="25"/>
  <c r="S36" i="25"/>
  <c r="R36" i="25"/>
  <c r="Q36" i="25"/>
  <c r="P36" i="25"/>
  <c r="O36" i="25"/>
  <c r="T35" i="25"/>
  <c r="S35" i="25"/>
  <c r="R35" i="25"/>
  <c r="Q35" i="25"/>
  <c r="P35" i="25"/>
  <c r="O35" i="25"/>
  <c r="T34" i="25"/>
  <c r="S34" i="25"/>
  <c r="R34" i="25"/>
  <c r="Q34" i="25"/>
  <c r="P34" i="25"/>
  <c r="O34" i="25"/>
  <c r="T33" i="25"/>
  <c r="S33" i="25"/>
  <c r="R33" i="25"/>
  <c r="Q33" i="25"/>
  <c r="P33" i="25"/>
  <c r="O33" i="25"/>
  <c r="T32" i="25"/>
  <c r="S32" i="25"/>
  <c r="R32" i="25"/>
  <c r="Q32" i="25"/>
  <c r="P32" i="25"/>
  <c r="O32" i="25"/>
  <c r="T31" i="25"/>
  <c r="S31" i="25"/>
  <c r="R31" i="25"/>
  <c r="Q31" i="25"/>
  <c r="P31" i="25"/>
  <c r="O31" i="25"/>
  <c r="T30" i="25"/>
  <c r="S30" i="25"/>
  <c r="R30" i="25"/>
  <c r="Q30" i="25"/>
  <c r="P30" i="25"/>
  <c r="O30" i="25"/>
  <c r="T29" i="25"/>
  <c r="S29" i="25"/>
  <c r="R29" i="25"/>
  <c r="Q29" i="25"/>
  <c r="P29" i="25"/>
  <c r="O29" i="25"/>
  <c r="T28" i="25"/>
  <c r="S28" i="25"/>
  <c r="R28" i="25"/>
  <c r="Q28" i="25"/>
  <c r="P28" i="25"/>
  <c r="O28" i="25"/>
  <c r="T27" i="25"/>
  <c r="S27" i="25"/>
  <c r="R27" i="25"/>
  <c r="Q27" i="25"/>
  <c r="P27" i="25"/>
  <c r="O27" i="25"/>
  <c r="T26" i="25"/>
  <c r="S26" i="25"/>
  <c r="R26" i="25"/>
  <c r="Q26" i="25"/>
  <c r="P26" i="25"/>
  <c r="O26" i="25"/>
  <c r="T25" i="25"/>
  <c r="S25" i="25"/>
  <c r="R25" i="25"/>
  <c r="Q25" i="25"/>
  <c r="P25" i="25"/>
  <c r="O25" i="25"/>
  <c r="T24" i="25"/>
  <c r="S24" i="25"/>
  <c r="R24" i="25"/>
  <c r="Q24" i="25"/>
  <c r="P24" i="25"/>
  <c r="O24" i="25"/>
  <c r="T23" i="25"/>
  <c r="S23" i="25"/>
  <c r="R23" i="25"/>
  <c r="Q23" i="25"/>
  <c r="P23" i="25"/>
  <c r="O23" i="25"/>
  <c r="T22" i="25"/>
  <c r="S22" i="25"/>
  <c r="R22" i="25"/>
  <c r="Q22" i="25"/>
  <c r="P22" i="25"/>
  <c r="O22" i="25"/>
  <c r="T21" i="25"/>
  <c r="S21" i="25"/>
  <c r="R21" i="25"/>
  <c r="Q21" i="25"/>
  <c r="P21" i="25"/>
  <c r="O21" i="25"/>
  <c r="T20" i="25"/>
  <c r="S20" i="25"/>
  <c r="R20" i="25"/>
  <c r="Q20" i="25"/>
  <c r="P20" i="25"/>
  <c r="O20" i="25"/>
  <c r="T19" i="25"/>
  <c r="S19" i="25"/>
  <c r="R19" i="25"/>
  <c r="Q19" i="25"/>
  <c r="P19" i="25"/>
  <c r="O19" i="25"/>
  <c r="T18" i="25"/>
  <c r="S18" i="25"/>
  <c r="R18" i="25"/>
  <c r="Q18" i="25"/>
  <c r="P18" i="25"/>
  <c r="O18" i="25"/>
  <c r="T17" i="25"/>
  <c r="S17" i="25"/>
  <c r="R17" i="25"/>
  <c r="Q17" i="25"/>
  <c r="P17" i="25"/>
  <c r="O17" i="25"/>
  <c r="T16" i="25"/>
  <c r="S16" i="25"/>
  <c r="R16" i="25"/>
  <c r="Q16" i="25"/>
  <c r="P16" i="25"/>
  <c r="O16" i="25"/>
  <c r="T15" i="25"/>
  <c r="S15" i="25"/>
  <c r="R15" i="25"/>
  <c r="Q15" i="25"/>
  <c r="P15" i="25"/>
  <c r="O15" i="25"/>
  <c r="T14" i="25"/>
  <c r="S14" i="25"/>
  <c r="R14" i="25"/>
  <c r="Q14" i="25"/>
  <c r="P14" i="25"/>
  <c r="O14" i="25"/>
  <c r="T13" i="25"/>
  <c r="S13" i="25"/>
  <c r="R13" i="25"/>
  <c r="Q13" i="25"/>
  <c r="P13" i="25"/>
  <c r="O13" i="25"/>
  <c r="T12" i="25"/>
  <c r="S12" i="25"/>
  <c r="R12" i="25"/>
  <c r="Q12" i="25"/>
  <c r="P12" i="25"/>
  <c r="O12" i="25"/>
  <c r="T11" i="25"/>
  <c r="S11" i="25"/>
  <c r="R11" i="25"/>
  <c r="Q11" i="25"/>
  <c r="P11" i="25"/>
  <c r="O11" i="25"/>
  <c r="T10" i="25"/>
  <c r="S10" i="25"/>
  <c r="R10" i="25"/>
  <c r="Q10" i="25"/>
  <c r="P10" i="25"/>
  <c r="O10" i="25"/>
  <c r="T9" i="25"/>
  <c r="S9" i="25"/>
  <c r="R9" i="25"/>
  <c r="Q9" i="25"/>
  <c r="P9" i="25"/>
  <c r="O9" i="25"/>
  <c r="T8" i="25"/>
  <c r="S8" i="25"/>
  <c r="R8" i="25"/>
  <c r="Q8" i="25"/>
  <c r="P8" i="25"/>
  <c r="O8" i="25"/>
  <c r="T7" i="25"/>
  <c r="S7" i="25"/>
  <c r="R7" i="25"/>
  <c r="Q7" i="25"/>
  <c r="P7" i="25"/>
  <c r="O7" i="25"/>
  <c r="T6" i="25"/>
  <c r="S6" i="25"/>
  <c r="R6" i="25"/>
  <c r="Q6" i="25"/>
  <c r="P6" i="25"/>
  <c r="O6" i="25"/>
  <c r="T61" i="24"/>
  <c r="S61" i="24"/>
  <c r="R61" i="24"/>
  <c r="Q61" i="24"/>
  <c r="P61" i="24"/>
  <c r="O61" i="24"/>
  <c r="T60" i="24"/>
  <c r="S60" i="24"/>
  <c r="R60" i="24"/>
  <c r="Q60" i="24"/>
  <c r="P60" i="24"/>
  <c r="O60" i="24"/>
  <c r="T59" i="24"/>
  <c r="S59" i="24"/>
  <c r="R59" i="24"/>
  <c r="Q59" i="24"/>
  <c r="P59" i="24"/>
  <c r="O59" i="24"/>
  <c r="T58" i="24"/>
  <c r="S58" i="24"/>
  <c r="R58" i="24"/>
  <c r="Q58" i="24"/>
  <c r="P58" i="24"/>
  <c r="O58" i="24"/>
  <c r="T57" i="24"/>
  <c r="S57" i="24"/>
  <c r="R57" i="24"/>
  <c r="Q57" i="24"/>
  <c r="P57" i="24"/>
  <c r="O57" i="24"/>
  <c r="T56" i="24"/>
  <c r="S56" i="24"/>
  <c r="R56" i="24"/>
  <c r="Q56" i="24"/>
  <c r="P56" i="24"/>
  <c r="O56" i="24"/>
  <c r="T55" i="24"/>
  <c r="S55" i="24"/>
  <c r="R55" i="24"/>
  <c r="Q55" i="24"/>
  <c r="P55" i="24"/>
  <c r="O55" i="24"/>
  <c r="T54" i="24"/>
  <c r="S54" i="24"/>
  <c r="R54" i="24"/>
  <c r="Q54" i="24"/>
  <c r="P54" i="24"/>
  <c r="O54" i="24"/>
  <c r="T53" i="24"/>
  <c r="S53" i="24"/>
  <c r="R53" i="24"/>
  <c r="Q53" i="24"/>
  <c r="P53" i="24"/>
  <c r="O53" i="24"/>
  <c r="T52" i="24"/>
  <c r="S52" i="24"/>
  <c r="R52" i="24"/>
  <c r="Q52" i="24"/>
  <c r="P52" i="24"/>
  <c r="O52" i="24"/>
  <c r="T51" i="24"/>
  <c r="S51" i="24"/>
  <c r="R51" i="24"/>
  <c r="Q51" i="24"/>
  <c r="P51" i="24"/>
  <c r="O51" i="24"/>
  <c r="T50" i="24"/>
  <c r="S50" i="24"/>
  <c r="R50" i="24"/>
  <c r="Q50" i="24"/>
  <c r="P50" i="24"/>
  <c r="O50" i="24"/>
  <c r="T49" i="24"/>
  <c r="S49" i="24"/>
  <c r="R49" i="24"/>
  <c r="Q49" i="24"/>
  <c r="P49" i="24"/>
  <c r="O49" i="24"/>
  <c r="T48" i="24"/>
  <c r="S48" i="24"/>
  <c r="R48" i="24"/>
  <c r="Q48" i="24"/>
  <c r="P48" i="24"/>
  <c r="O48" i="24"/>
  <c r="T47" i="24"/>
  <c r="S47" i="24"/>
  <c r="R47" i="24"/>
  <c r="Q47" i="24"/>
  <c r="P47" i="24"/>
  <c r="O47" i="24"/>
  <c r="T46" i="24"/>
  <c r="S46" i="24"/>
  <c r="R46" i="24"/>
  <c r="Q46" i="24"/>
  <c r="P46" i="24"/>
  <c r="O46" i="24"/>
  <c r="T45" i="24"/>
  <c r="S45" i="24"/>
  <c r="R45" i="24"/>
  <c r="Q45" i="24"/>
  <c r="P45" i="24"/>
  <c r="O45" i="24"/>
  <c r="T44" i="24"/>
  <c r="S44" i="24"/>
  <c r="R44" i="24"/>
  <c r="Q44" i="24"/>
  <c r="P44" i="24"/>
  <c r="O44" i="24"/>
  <c r="T43" i="24"/>
  <c r="S43" i="24"/>
  <c r="R43" i="24"/>
  <c r="Q43" i="24"/>
  <c r="P43" i="24"/>
  <c r="O43" i="24"/>
  <c r="T42" i="24"/>
  <c r="S42" i="24"/>
  <c r="R42" i="24"/>
  <c r="Q42" i="24"/>
  <c r="P42" i="24"/>
  <c r="O42" i="24"/>
  <c r="T41" i="24"/>
  <c r="S41" i="24"/>
  <c r="R41" i="24"/>
  <c r="Q41" i="24"/>
  <c r="P41" i="24"/>
  <c r="O41" i="24"/>
  <c r="T40" i="24"/>
  <c r="S40" i="24"/>
  <c r="R40" i="24"/>
  <c r="Q40" i="24"/>
  <c r="P40" i="24"/>
  <c r="O40" i="24"/>
  <c r="T39" i="24"/>
  <c r="S39" i="24"/>
  <c r="R39" i="24"/>
  <c r="Q39" i="24"/>
  <c r="P39" i="24"/>
  <c r="O39" i="24"/>
  <c r="T38" i="24"/>
  <c r="S38" i="24"/>
  <c r="R38" i="24"/>
  <c r="Q38" i="24"/>
  <c r="P38" i="24"/>
  <c r="O38" i="24"/>
  <c r="T37" i="24"/>
  <c r="S37" i="24"/>
  <c r="R37" i="24"/>
  <c r="Q37" i="24"/>
  <c r="P37" i="24"/>
  <c r="O37" i="24"/>
  <c r="T36" i="24"/>
  <c r="S36" i="24"/>
  <c r="R36" i="24"/>
  <c r="Q36" i="24"/>
  <c r="P36" i="24"/>
  <c r="O36" i="24"/>
  <c r="T35" i="24"/>
  <c r="S35" i="24"/>
  <c r="R35" i="24"/>
  <c r="Q35" i="24"/>
  <c r="P35" i="24"/>
  <c r="O35" i="24"/>
  <c r="T34" i="24"/>
  <c r="S34" i="24"/>
  <c r="R34" i="24"/>
  <c r="Q34" i="24"/>
  <c r="P34" i="24"/>
  <c r="O34" i="24"/>
  <c r="T33" i="24"/>
  <c r="S33" i="24"/>
  <c r="R33" i="24"/>
  <c r="Q33" i="24"/>
  <c r="P33" i="24"/>
  <c r="O33" i="24"/>
  <c r="T32" i="24"/>
  <c r="S32" i="24"/>
  <c r="R32" i="24"/>
  <c r="Q32" i="24"/>
  <c r="P32" i="24"/>
  <c r="O32" i="24"/>
  <c r="T31" i="24"/>
  <c r="S31" i="24"/>
  <c r="R31" i="24"/>
  <c r="Q31" i="24"/>
  <c r="P31" i="24"/>
  <c r="O31" i="24"/>
  <c r="T30" i="24"/>
  <c r="S30" i="24"/>
  <c r="R30" i="24"/>
  <c r="Q30" i="24"/>
  <c r="P30" i="24"/>
  <c r="O30" i="24"/>
  <c r="T29" i="24"/>
  <c r="S29" i="24"/>
  <c r="R29" i="24"/>
  <c r="Q29" i="24"/>
  <c r="P29" i="24"/>
  <c r="O29" i="24"/>
  <c r="T28" i="24"/>
  <c r="S28" i="24"/>
  <c r="R28" i="24"/>
  <c r="Q28" i="24"/>
  <c r="P28" i="24"/>
  <c r="O28" i="24"/>
  <c r="T27" i="24"/>
  <c r="S27" i="24"/>
  <c r="R27" i="24"/>
  <c r="Q27" i="24"/>
  <c r="P27" i="24"/>
  <c r="O27" i="24"/>
  <c r="T26" i="24"/>
  <c r="S26" i="24"/>
  <c r="R26" i="24"/>
  <c r="Q26" i="24"/>
  <c r="P26" i="24"/>
  <c r="O26" i="24"/>
  <c r="T25" i="24"/>
  <c r="S25" i="24"/>
  <c r="R25" i="24"/>
  <c r="Q25" i="24"/>
  <c r="P25" i="24"/>
  <c r="O25" i="24"/>
  <c r="T24" i="24"/>
  <c r="S24" i="24"/>
  <c r="R24" i="24"/>
  <c r="Q24" i="24"/>
  <c r="P24" i="24"/>
  <c r="O24" i="24"/>
  <c r="T23" i="24"/>
  <c r="S23" i="24"/>
  <c r="R23" i="24"/>
  <c r="Q23" i="24"/>
  <c r="P23" i="24"/>
  <c r="O23" i="24"/>
  <c r="T22" i="24"/>
  <c r="S22" i="24"/>
  <c r="R22" i="24"/>
  <c r="Q22" i="24"/>
  <c r="P22" i="24"/>
  <c r="O22" i="24"/>
  <c r="T21" i="24"/>
  <c r="S21" i="24"/>
  <c r="R21" i="24"/>
  <c r="Q21" i="24"/>
  <c r="P21" i="24"/>
  <c r="O21" i="24"/>
  <c r="T20" i="24"/>
  <c r="S20" i="24"/>
  <c r="R20" i="24"/>
  <c r="Q20" i="24"/>
  <c r="P20" i="24"/>
  <c r="O20" i="24"/>
  <c r="T19" i="24"/>
  <c r="S19" i="24"/>
  <c r="R19" i="24"/>
  <c r="Q19" i="24"/>
  <c r="P19" i="24"/>
  <c r="O19" i="24"/>
  <c r="T18" i="24"/>
  <c r="S18" i="24"/>
  <c r="R18" i="24"/>
  <c r="Q18" i="24"/>
  <c r="P18" i="24"/>
  <c r="O18" i="24"/>
  <c r="T17" i="24"/>
  <c r="S17" i="24"/>
  <c r="R17" i="24"/>
  <c r="Q17" i="24"/>
  <c r="P17" i="24"/>
  <c r="O17" i="24"/>
  <c r="T16" i="24"/>
  <c r="S16" i="24"/>
  <c r="R16" i="24"/>
  <c r="Q16" i="24"/>
  <c r="P16" i="24"/>
  <c r="O16" i="24"/>
  <c r="T15" i="24"/>
  <c r="S15" i="24"/>
  <c r="R15" i="24"/>
  <c r="Q15" i="24"/>
  <c r="P15" i="24"/>
  <c r="O15" i="24"/>
  <c r="T14" i="24"/>
  <c r="S14" i="24"/>
  <c r="R14" i="24"/>
  <c r="Q14" i="24"/>
  <c r="P14" i="24"/>
  <c r="O14" i="24"/>
  <c r="T13" i="24"/>
  <c r="S13" i="24"/>
  <c r="R13" i="24"/>
  <c r="Q13" i="24"/>
  <c r="P13" i="24"/>
  <c r="O13" i="24"/>
  <c r="T12" i="24"/>
  <c r="S12" i="24"/>
  <c r="R12" i="24"/>
  <c r="Q12" i="24"/>
  <c r="P12" i="24"/>
  <c r="O12" i="24"/>
  <c r="T11" i="24"/>
  <c r="S11" i="24"/>
  <c r="R11" i="24"/>
  <c r="Q11" i="24"/>
  <c r="P11" i="24"/>
  <c r="O11" i="24"/>
  <c r="T10" i="24"/>
  <c r="S10" i="24"/>
  <c r="R10" i="24"/>
  <c r="Q10" i="24"/>
  <c r="P10" i="24"/>
  <c r="O10" i="24"/>
  <c r="T9" i="24"/>
  <c r="S9" i="24"/>
  <c r="R9" i="24"/>
  <c r="Q9" i="24"/>
  <c r="P9" i="24"/>
  <c r="O9" i="24"/>
  <c r="T8" i="24"/>
  <c r="S8" i="24"/>
  <c r="R8" i="24"/>
  <c r="Q8" i="24"/>
  <c r="P8" i="24"/>
  <c r="O8" i="24"/>
  <c r="T7" i="24"/>
  <c r="S7" i="24"/>
  <c r="R7" i="24"/>
  <c r="Q7" i="24"/>
  <c r="P7" i="24"/>
  <c r="O7" i="24"/>
  <c r="T6" i="24"/>
  <c r="S6" i="24"/>
  <c r="R6" i="24"/>
  <c r="Q6" i="24"/>
  <c r="P6" i="24"/>
  <c r="O6" i="24"/>
  <c r="R61" i="23"/>
  <c r="Q61" i="23"/>
  <c r="P61" i="23"/>
  <c r="O61" i="23"/>
  <c r="N61" i="23"/>
  <c r="M61" i="23"/>
  <c r="R60" i="23"/>
  <c r="Q60" i="23"/>
  <c r="P60" i="23"/>
  <c r="O60" i="23"/>
  <c r="N60" i="23"/>
  <c r="M60" i="23"/>
  <c r="R59" i="23"/>
  <c r="Q59" i="23"/>
  <c r="P59" i="23"/>
  <c r="O59" i="23"/>
  <c r="N59" i="23"/>
  <c r="M59" i="23"/>
  <c r="R58" i="23"/>
  <c r="Q58" i="23"/>
  <c r="P58" i="23"/>
  <c r="O58" i="23"/>
  <c r="N58" i="23"/>
  <c r="M58" i="23"/>
  <c r="R57" i="23"/>
  <c r="Q57" i="23"/>
  <c r="P57" i="23"/>
  <c r="O57" i="23"/>
  <c r="N57" i="23"/>
  <c r="M57" i="23"/>
  <c r="R56" i="23"/>
  <c r="Q56" i="23"/>
  <c r="P56" i="23"/>
  <c r="O56" i="23"/>
  <c r="N56" i="23"/>
  <c r="M56" i="23"/>
  <c r="R55" i="23"/>
  <c r="Q55" i="23"/>
  <c r="P55" i="23"/>
  <c r="O55" i="23"/>
  <c r="N55" i="23"/>
  <c r="M55" i="23"/>
  <c r="R54" i="23"/>
  <c r="Q54" i="23"/>
  <c r="P54" i="23"/>
  <c r="O54" i="23"/>
  <c r="N54" i="23"/>
  <c r="M54" i="23"/>
  <c r="R53" i="23"/>
  <c r="Q53" i="23"/>
  <c r="P53" i="23"/>
  <c r="O53" i="23"/>
  <c r="N53" i="23"/>
  <c r="M53" i="23"/>
  <c r="R52" i="23"/>
  <c r="Q52" i="23"/>
  <c r="P52" i="23"/>
  <c r="O52" i="23"/>
  <c r="N52" i="23"/>
  <c r="M52" i="23"/>
  <c r="R51" i="23"/>
  <c r="Q51" i="23"/>
  <c r="P51" i="23"/>
  <c r="O51" i="23"/>
  <c r="N51" i="23"/>
  <c r="M51" i="23"/>
  <c r="R50" i="23"/>
  <c r="Q50" i="23"/>
  <c r="P50" i="23"/>
  <c r="O50" i="23"/>
  <c r="N50" i="23"/>
  <c r="M50" i="23"/>
  <c r="R49" i="23"/>
  <c r="Q49" i="23"/>
  <c r="P49" i="23"/>
  <c r="O49" i="23"/>
  <c r="N49" i="23"/>
  <c r="M49" i="23"/>
  <c r="R48" i="23"/>
  <c r="Q48" i="23"/>
  <c r="P48" i="23"/>
  <c r="O48" i="23"/>
  <c r="N48" i="23"/>
  <c r="M48" i="23"/>
  <c r="R47" i="23"/>
  <c r="Q47" i="23"/>
  <c r="P47" i="23"/>
  <c r="O47" i="23"/>
  <c r="N47" i="23"/>
  <c r="M47" i="23"/>
  <c r="R46" i="23"/>
  <c r="Q46" i="23"/>
  <c r="P46" i="23"/>
  <c r="O46" i="23"/>
  <c r="N46" i="23"/>
  <c r="M46" i="23"/>
  <c r="R45" i="23"/>
  <c r="Q45" i="23"/>
  <c r="P45" i="23"/>
  <c r="O45" i="23"/>
  <c r="N45" i="23"/>
  <c r="M45" i="23"/>
  <c r="R44" i="23"/>
  <c r="Q44" i="23"/>
  <c r="P44" i="23"/>
  <c r="O44" i="23"/>
  <c r="N44" i="23"/>
  <c r="M44" i="23"/>
  <c r="R43" i="23"/>
  <c r="Q43" i="23"/>
  <c r="P43" i="23"/>
  <c r="O43" i="23"/>
  <c r="N43" i="23"/>
  <c r="M43" i="23"/>
  <c r="R42" i="23"/>
  <c r="Q42" i="23"/>
  <c r="P42" i="23"/>
  <c r="O42" i="23"/>
  <c r="N42" i="23"/>
  <c r="M42" i="23"/>
  <c r="R41" i="23"/>
  <c r="Q41" i="23"/>
  <c r="P41" i="23"/>
  <c r="O41" i="23"/>
  <c r="N41" i="23"/>
  <c r="M41" i="23"/>
  <c r="R40" i="23"/>
  <c r="Q40" i="23"/>
  <c r="P40" i="23"/>
  <c r="O40" i="23"/>
  <c r="N40" i="23"/>
  <c r="M40" i="23"/>
  <c r="R39" i="23"/>
  <c r="Q39" i="23"/>
  <c r="P39" i="23"/>
  <c r="O39" i="23"/>
  <c r="N39" i="23"/>
  <c r="M39" i="23"/>
  <c r="R38" i="23"/>
  <c r="Q38" i="23"/>
  <c r="P38" i="23"/>
  <c r="O38" i="23"/>
  <c r="N38" i="23"/>
  <c r="M38" i="23"/>
  <c r="R37" i="23"/>
  <c r="Q37" i="23"/>
  <c r="P37" i="23"/>
  <c r="O37" i="23"/>
  <c r="N37" i="23"/>
  <c r="M37" i="23"/>
  <c r="R36" i="23"/>
  <c r="Q36" i="23"/>
  <c r="P36" i="23"/>
  <c r="O36" i="23"/>
  <c r="N36" i="23"/>
  <c r="M36" i="23"/>
  <c r="R35" i="23"/>
  <c r="Q35" i="23"/>
  <c r="P35" i="23"/>
  <c r="O35" i="23"/>
  <c r="N35" i="23"/>
  <c r="M35" i="23"/>
  <c r="R34" i="23"/>
  <c r="Q34" i="23"/>
  <c r="P34" i="23"/>
  <c r="O34" i="23"/>
  <c r="N34" i="23"/>
  <c r="M34" i="23"/>
  <c r="R33" i="23"/>
  <c r="Q33" i="23"/>
  <c r="P33" i="23"/>
  <c r="O33" i="23"/>
  <c r="N33" i="23"/>
  <c r="M33" i="23"/>
  <c r="R32" i="23"/>
  <c r="Q32" i="23"/>
  <c r="P32" i="23"/>
  <c r="O32" i="23"/>
  <c r="N32" i="23"/>
  <c r="M32" i="23"/>
  <c r="R31" i="23"/>
  <c r="Q31" i="23"/>
  <c r="P31" i="23"/>
  <c r="O31" i="23"/>
  <c r="N31" i="23"/>
  <c r="M31" i="23"/>
  <c r="R30" i="23"/>
  <c r="Q30" i="23"/>
  <c r="P30" i="23"/>
  <c r="O30" i="23"/>
  <c r="N30" i="23"/>
  <c r="M30" i="23"/>
  <c r="R29" i="23"/>
  <c r="Q29" i="23"/>
  <c r="P29" i="23"/>
  <c r="O29" i="23"/>
  <c r="N29" i="23"/>
  <c r="M29" i="23"/>
  <c r="R28" i="23"/>
  <c r="Q28" i="23"/>
  <c r="P28" i="23"/>
  <c r="O28" i="23"/>
  <c r="N28" i="23"/>
  <c r="M28" i="23"/>
  <c r="R27" i="23"/>
  <c r="Q27" i="23"/>
  <c r="P27" i="23"/>
  <c r="O27" i="23"/>
  <c r="N27" i="23"/>
  <c r="M27" i="23"/>
  <c r="R26" i="23"/>
  <c r="Q26" i="23"/>
  <c r="P26" i="23"/>
  <c r="O26" i="23"/>
  <c r="N26" i="23"/>
  <c r="M26" i="23"/>
  <c r="R25" i="23"/>
  <c r="Q25" i="23"/>
  <c r="P25" i="23"/>
  <c r="O25" i="23"/>
  <c r="N25" i="23"/>
  <c r="M25" i="23"/>
  <c r="R24" i="23"/>
  <c r="Q24" i="23"/>
  <c r="P24" i="23"/>
  <c r="O24" i="23"/>
  <c r="N24" i="23"/>
  <c r="M24" i="23"/>
  <c r="R23" i="23"/>
  <c r="Q23" i="23"/>
  <c r="P23" i="23"/>
  <c r="O23" i="23"/>
  <c r="N23" i="23"/>
  <c r="M23" i="23"/>
  <c r="R22" i="23"/>
  <c r="Q22" i="23"/>
  <c r="P22" i="23"/>
  <c r="O22" i="23"/>
  <c r="N22" i="23"/>
  <c r="M22" i="23"/>
  <c r="R21" i="23"/>
  <c r="Q21" i="23"/>
  <c r="P21" i="23"/>
  <c r="O21" i="23"/>
  <c r="N21" i="23"/>
  <c r="M21" i="23"/>
  <c r="R20" i="23"/>
  <c r="Q20" i="23"/>
  <c r="P20" i="23"/>
  <c r="O20" i="23"/>
  <c r="N20" i="23"/>
  <c r="M20" i="23"/>
  <c r="R19" i="23"/>
  <c r="Q19" i="23"/>
  <c r="P19" i="23"/>
  <c r="O19" i="23"/>
  <c r="N19" i="23"/>
  <c r="M19" i="23"/>
  <c r="R18" i="23"/>
  <c r="Q18" i="23"/>
  <c r="P18" i="23"/>
  <c r="O18" i="23"/>
  <c r="N18" i="23"/>
  <c r="M18" i="23"/>
  <c r="R17" i="23"/>
  <c r="Q17" i="23"/>
  <c r="P17" i="23"/>
  <c r="O17" i="23"/>
  <c r="N17" i="23"/>
  <c r="M17" i="23"/>
  <c r="R16" i="23"/>
  <c r="Q16" i="23"/>
  <c r="P16" i="23"/>
  <c r="O16" i="23"/>
  <c r="N16" i="23"/>
  <c r="M16" i="23"/>
  <c r="R15" i="23"/>
  <c r="Q15" i="23"/>
  <c r="P15" i="23"/>
  <c r="O15" i="23"/>
  <c r="N15" i="23"/>
  <c r="M15" i="23"/>
  <c r="R14" i="23"/>
  <c r="Q14" i="23"/>
  <c r="P14" i="23"/>
  <c r="O14" i="23"/>
  <c r="N14" i="23"/>
  <c r="M14" i="23"/>
  <c r="R13" i="23"/>
  <c r="Q13" i="23"/>
  <c r="P13" i="23"/>
  <c r="O13" i="23"/>
  <c r="N13" i="23"/>
  <c r="M13" i="23"/>
  <c r="R12" i="23"/>
  <c r="Q12" i="23"/>
  <c r="P12" i="23"/>
  <c r="O12" i="23"/>
  <c r="N12" i="23"/>
  <c r="M12" i="23"/>
  <c r="R11" i="23"/>
  <c r="Q11" i="23"/>
  <c r="P11" i="23"/>
  <c r="O11" i="23"/>
  <c r="N11" i="23"/>
  <c r="M11" i="23"/>
  <c r="R10" i="23"/>
  <c r="Q10" i="23"/>
  <c r="P10" i="23"/>
  <c r="O10" i="23"/>
  <c r="N10" i="23"/>
  <c r="M10" i="23"/>
  <c r="R9" i="23"/>
  <c r="Q9" i="23"/>
  <c r="P9" i="23"/>
  <c r="O9" i="23"/>
  <c r="N9" i="23"/>
  <c r="M9" i="23"/>
  <c r="R8" i="23"/>
  <c r="Q8" i="23"/>
  <c r="P8" i="23"/>
  <c r="O8" i="23"/>
  <c r="N8" i="23"/>
  <c r="M8" i="23"/>
  <c r="R7" i="23"/>
  <c r="Q7" i="23"/>
  <c r="P7" i="23"/>
  <c r="O7" i="23"/>
  <c r="N7" i="23"/>
  <c r="M7" i="23"/>
  <c r="R6" i="23"/>
  <c r="Q6" i="23"/>
  <c r="P6" i="23"/>
  <c r="O6" i="23"/>
  <c r="N6" i="23"/>
  <c r="M6" i="23"/>
  <c r="C179" i="13" l="1"/>
  <c r="C178" i="13"/>
  <c r="A81" i="32"/>
  <c r="D80" i="32"/>
  <c r="A68" i="32"/>
  <c r="D76" i="32"/>
  <c r="D74" i="32"/>
  <c r="D71" i="32"/>
  <c r="D70" i="32"/>
  <c r="D69" i="32"/>
  <c r="C87" i="32"/>
  <c r="F66" i="32"/>
  <c r="F65" i="32"/>
  <c r="E66" i="32"/>
  <c r="E65" i="32"/>
  <c r="J61" i="32"/>
  <c r="I61" i="32"/>
  <c r="M61" i="32" s="1"/>
  <c r="M60" i="32"/>
  <c r="J60" i="32"/>
  <c r="I60" i="32"/>
  <c r="J59" i="32"/>
  <c r="I59" i="32"/>
  <c r="M59" i="32" s="1"/>
  <c r="J58" i="32"/>
  <c r="D82" i="32" s="1"/>
  <c r="I58" i="32"/>
  <c r="M58" i="32" s="1"/>
  <c r="J57" i="32"/>
  <c r="I57" i="32"/>
  <c r="M57" i="32" s="1"/>
  <c r="J56" i="32"/>
  <c r="I56" i="32"/>
  <c r="M56" i="32" s="1"/>
  <c r="J55" i="32"/>
  <c r="I55" i="32"/>
  <c r="M55" i="32" s="1"/>
  <c r="J54" i="32"/>
  <c r="I54" i="32"/>
  <c r="M54" i="32" s="1"/>
  <c r="J53" i="32"/>
  <c r="I53" i="32"/>
  <c r="M53" i="32" s="1"/>
  <c r="J52" i="32"/>
  <c r="I52" i="32"/>
  <c r="M52" i="32" s="1"/>
  <c r="J51" i="32"/>
  <c r="I51" i="32"/>
  <c r="M51" i="32" s="1"/>
  <c r="J50" i="32"/>
  <c r="I50" i="32"/>
  <c r="M50" i="32" s="1"/>
  <c r="J49" i="32"/>
  <c r="I49" i="32"/>
  <c r="M49" i="32" s="1"/>
  <c r="J48" i="32"/>
  <c r="I48" i="32"/>
  <c r="M48" i="32" s="1"/>
  <c r="J47" i="32"/>
  <c r="D81" i="32" s="1"/>
  <c r="I47" i="32"/>
  <c r="M47" i="32" s="1"/>
  <c r="J46" i="32"/>
  <c r="I46" i="32"/>
  <c r="M46" i="32" s="1"/>
  <c r="J45" i="32"/>
  <c r="I45" i="32"/>
  <c r="M45" i="32" s="1"/>
  <c r="J44" i="32"/>
  <c r="I44" i="32"/>
  <c r="M44" i="32" s="1"/>
  <c r="J43" i="32"/>
  <c r="I43" i="32"/>
  <c r="M43" i="32" s="1"/>
  <c r="J42" i="32"/>
  <c r="I42" i="32"/>
  <c r="M42" i="32" s="1"/>
  <c r="J41" i="32"/>
  <c r="I41" i="32"/>
  <c r="M41" i="32" s="1"/>
  <c r="J40" i="32"/>
  <c r="I40" i="32"/>
  <c r="M40" i="32" s="1"/>
  <c r="J39" i="32"/>
  <c r="I39" i="32"/>
  <c r="M39" i="32" s="1"/>
  <c r="J38" i="32"/>
  <c r="I38" i="32"/>
  <c r="M38" i="32" s="1"/>
  <c r="J37" i="32"/>
  <c r="D79" i="32" s="1"/>
  <c r="I37" i="32"/>
  <c r="M37" i="32" s="1"/>
  <c r="M36" i="32"/>
  <c r="J36" i="32"/>
  <c r="I36" i="32"/>
  <c r="J35" i="32"/>
  <c r="D78" i="32" s="1"/>
  <c r="I35" i="32"/>
  <c r="M35" i="32" s="1"/>
  <c r="J34" i="32"/>
  <c r="D77" i="32" s="1"/>
  <c r="I34" i="32"/>
  <c r="M34" i="32" s="1"/>
  <c r="J33" i="32"/>
  <c r="I33" i="32"/>
  <c r="M33" i="32" s="1"/>
  <c r="M32" i="32"/>
  <c r="J32" i="32"/>
  <c r="I32" i="32"/>
  <c r="J31" i="32"/>
  <c r="I31" i="32"/>
  <c r="M31" i="32" s="1"/>
  <c r="J30" i="32"/>
  <c r="I30" i="32"/>
  <c r="M30" i="32" s="1"/>
  <c r="J29" i="32"/>
  <c r="I29" i="32"/>
  <c r="M29" i="32" s="1"/>
  <c r="M28" i="32"/>
  <c r="J28" i="32"/>
  <c r="I28" i="32"/>
  <c r="J27" i="32"/>
  <c r="I27" i="32"/>
  <c r="M27" i="32" s="1"/>
  <c r="J26" i="32"/>
  <c r="I26" i="32"/>
  <c r="M26" i="32" s="1"/>
  <c r="J25" i="32"/>
  <c r="I25" i="32"/>
  <c r="M25" i="32" s="1"/>
  <c r="J24" i="32"/>
  <c r="I24" i="32"/>
  <c r="M24" i="32" s="1"/>
  <c r="J23" i="32"/>
  <c r="I23" i="32"/>
  <c r="M23" i="32" s="1"/>
  <c r="J22" i="32"/>
  <c r="D68" i="32" s="1"/>
  <c r="I22" i="32"/>
  <c r="M22" i="32" s="1"/>
  <c r="J21" i="32"/>
  <c r="I21" i="32"/>
  <c r="M21" i="32" s="1"/>
  <c r="J20" i="32"/>
  <c r="I20" i="32"/>
  <c r="M20" i="32" s="1"/>
  <c r="J19" i="32"/>
  <c r="I19" i="32"/>
  <c r="M19" i="32" s="1"/>
  <c r="J18" i="32"/>
  <c r="I18" i="32"/>
  <c r="M18" i="32" s="1"/>
  <c r="J17" i="32"/>
  <c r="I17" i="32"/>
  <c r="M17" i="32" s="1"/>
  <c r="J16" i="32"/>
  <c r="I16" i="32"/>
  <c r="M16" i="32" s="1"/>
  <c r="J15" i="32"/>
  <c r="D75" i="32" s="1"/>
  <c r="I15" i="32"/>
  <c r="M15" i="32" s="1"/>
  <c r="J14" i="32"/>
  <c r="I14" i="32"/>
  <c r="M14" i="32" s="1"/>
  <c r="J13" i="32"/>
  <c r="I13" i="32"/>
  <c r="M13" i="32" s="1"/>
  <c r="J12" i="32"/>
  <c r="D73" i="32" s="1"/>
  <c r="I12" i="32"/>
  <c r="M12" i="32" s="1"/>
  <c r="J11" i="32"/>
  <c r="D72" i="32" s="1"/>
  <c r="I11" i="32"/>
  <c r="M11" i="32" s="1"/>
  <c r="J10" i="32"/>
  <c r="F64" i="32" s="1"/>
  <c r="I10" i="32"/>
  <c r="M10" i="32" s="1"/>
  <c r="J9" i="32"/>
  <c r="I9" i="32"/>
  <c r="M9" i="32" s="1"/>
  <c r="J8" i="32"/>
  <c r="I8" i="32"/>
  <c r="M8" i="32" s="1"/>
  <c r="J7" i="32"/>
  <c r="F63" i="32" s="1"/>
  <c r="F87" i="32" s="1"/>
  <c r="I7" i="32"/>
  <c r="M7" i="32" s="1"/>
  <c r="J6" i="32"/>
  <c r="E63" i="32" s="1"/>
  <c r="I6" i="32"/>
  <c r="M6" i="32" s="1"/>
  <c r="C176" i="13"/>
  <c r="C175" i="13"/>
  <c r="C174" i="13"/>
  <c r="C173" i="13"/>
  <c r="C172" i="13"/>
  <c r="C171" i="13"/>
  <c r="C170" i="13"/>
  <c r="C169" i="13"/>
  <c r="X23" i="7"/>
  <c r="V23" i="7"/>
  <c r="T23" i="7"/>
  <c r="AA24" i="7"/>
  <c r="Z24" i="7"/>
  <c r="Y24" i="7"/>
  <c r="X24" i="7"/>
  <c r="W24" i="7"/>
  <c r="V24" i="7"/>
  <c r="U24" i="7"/>
  <c r="T24" i="7"/>
  <c r="AA14" i="7" a="1"/>
  <c r="AA14" i="7" s="1"/>
  <c r="Z14" i="7" a="1"/>
  <c r="Z14" i="7" s="1"/>
  <c r="Y14" i="7" a="1"/>
  <c r="Y14" i="7" s="1"/>
  <c r="X14" i="7" a="1"/>
  <c r="X14" i="7" s="1"/>
  <c r="W14" i="7" a="1"/>
  <c r="W14" i="7" s="1"/>
  <c r="V14" i="7" a="1"/>
  <c r="V14" i="7" s="1"/>
  <c r="U14" i="7" a="1"/>
  <c r="U14" i="7" s="1"/>
  <c r="T14" i="7" a="1"/>
  <c r="T14" i="7" s="1"/>
  <c r="AA22" i="7"/>
  <c r="Z22" i="7"/>
  <c r="Y22" i="7"/>
  <c r="X22" i="7"/>
  <c r="W22" i="7"/>
  <c r="V22" i="7"/>
  <c r="U22" i="7"/>
  <c r="T22" i="7"/>
  <c r="AA13" i="7" a="1"/>
  <c r="AA13" i="7" s="1"/>
  <c r="Z13" i="7" a="1"/>
  <c r="Z13" i="7" s="1"/>
  <c r="Y13" i="7" a="1"/>
  <c r="Y13" i="7" s="1"/>
  <c r="X13" i="7" a="1"/>
  <c r="X13" i="7" s="1"/>
  <c r="W13" i="7" a="1"/>
  <c r="W13" i="7" s="1"/>
  <c r="V13" i="7" a="1"/>
  <c r="V13" i="7" s="1"/>
  <c r="U13" i="7" a="1"/>
  <c r="U13" i="7" s="1"/>
  <c r="T13" i="7" a="1"/>
  <c r="T13" i="7" s="1"/>
  <c r="L61" i="31"/>
  <c r="O61" i="31" s="1"/>
  <c r="L60" i="31"/>
  <c r="V60" i="31" s="1"/>
  <c r="L59" i="31"/>
  <c r="S59" i="31" s="1"/>
  <c r="L58" i="31"/>
  <c r="R58" i="31" s="1"/>
  <c r="L57" i="31"/>
  <c r="R57" i="31" s="1"/>
  <c r="L56" i="31"/>
  <c r="O56" i="31" s="1"/>
  <c r="L55" i="31"/>
  <c r="U55" i="31" s="1"/>
  <c r="L54" i="31"/>
  <c r="V54" i="31" s="1"/>
  <c r="L53" i="31"/>
  <c r="O53" i="31" s="1"/>
  <c r="L52" i="31"/>
  <c r="V52" i="31" s="1"/>
  <c r="L51" i="31"/>
  <c r="P51" i="31" s="1"/>
  <c r="L50" i="31"/>
  <c r="R50" i="31" s="1"/>
  <c r="L49" i="31"/>
  <c r="T49" i="31" s="1"/>
  <c r="L48" i="31"/>
  <c r="R48" i="31" s="1"/>
  <c r="L47" i="31"/>
  <c r="U47" i="31" s="1"/>
  <c r="L46" i="31"/>
  <c r="V46" i="31" s="1"/>
  <c r="L45" i="31"/>
  <c r="O45" i="31" s="1"/>
  <c r="L44" i="31"/>
  <c r="V44" i="31" s="1"/>
  <c r="L43" i="31"/>
  <c r="S43" i="31" s="1"/>
  <c r="V42" i="31"/>
  <c r="L42" i="31"/>
  <c r="R42" i="31" s="1"/>
  <c r="L41" i="31"/>
  <c r="T41" i="31" s="1"/>
  <c r="L40" i="31"/>
  <c r="P40" i="31" s="1"/>
  <c r="L39" i="31"/>
  <c r="U39" i="31" s="1"/>
  <c r="L38" i="31"/>
  <c r="P38" i="31" s="1"/>
  <c r="L37" i="31"/>
  <c r="O37" i="31" s="1"/>
  <c r="L36" i="31"/>
  <c r="V36" i="31" s="1"/>
  <c r="L35" i="31"/>
  <c r="T35" i="31" s="1"/>
  <c r="L34" i="31"/>
  <c r="R34" i="31" s="1"/>
  <c r="L33" i="31"/>
  <c r="T33" i="31" s="1"/>
  <c r="L32" i="31"/>
  <c r="O32" i="31" s="1"/>
  <c r="L31" i="31"/>
  <c r="U31" i="31" s="1"/>
  <c r="L30" i="31"/>
  <c r="O30" i="31" s="1"/>
  <c r="L29" i="31"/>
  <c r="O29" i="31" s="1"/>
  <c r="L28" i="31"/>
  <c r="V28" i="31" s="1"/>
  <c r="L27" i="31"/>
  <c r="P27" i="31" s="1"/>
  <c r="L26" i="31"/>
  <c r="R26" i="31" s="1"/>
  <c r="L25" i="31"/>
  <c r="T25" i="31" s="1"/>
  <c r="L24" i="31"/>
  <c r="V24" i="31" s="1"/>
  <c r="L23" i="31"/>
  <c r="U23" i="31" s="1"/>
  <c r="L22" i="31"/>
  <c r="Q22" i="31" s="1"/>
  <c r="L21" i="31"/>
  <c r="O21" i="31" s="1"/>
  <c r="L20" i="31"/>
  <c r="V20" i="31" s="1"/>
  <c r="L19" i="31"/>
  <c r="T19" i="31" s="1"/>
  <c r="L18" i="31"/>
  <c r="R18" i="31" s="1"/>
  <c r="L17" i="31"/>
  <c r="T17" i="31" s="1"/>
  <c r="L16" i="31"/>
  <c r="T16" i="31" s="1"/>
  <c r="L15" i="31"/>
  <c r="U15" i="31" s="1"/>
  <c r="L14" i="31"/>
  <c r="V14" i="31" s="1"/>
  <c r="L13" i="31"/>
  <c r="V13" i="31" s="1"/>
  <c r="L12" i="31"/>
  <c r="R12" i="31" s="1"/>
  <c r="L11" i="31"/>
  <c r="Q11" i="31" s="1"/>
  <c r="L10" i="31"/>
  <c r="R10" i="31" s="1"/>
  <c r="L9" i="31"/>
  <c r="T9" i="31" s="1"/>
  <c r="L8" i="31"/>
  <c r="T8" i="31" s="1"/>
  <c r="L7" i="31"/>
  <c r="V7" i="31" s="1"/>
  <c r="L6" i="31"/>
  <c r="V6" i="31" s="1"/>
  <c r="J17" i="30"/>
  <c r="I17" i="30"/>
  <c r="H17" i="30"/>
  <c r="G17" i="30"/>
  <c r="F17" i="30"/>
  <c r="E17" i="30"/>
  <c r="D17" i="30"/>
  <c r="C17" i="30"/>
  <c r="AA11" i="7" a="1"/>
  <c r="AA11" i="7" s="1"/>
  <c r="Z11" i="7" a="1"/>
  <c r="Z11" i="7" s="1"/>
  <c r="Y11" i="7" a="1"/>
  <c r="Y11" i="7" s="1"/>
  <c r="X11" i="7" a="1"/>
  <c r="X11" i="7" s="1"/>
  <c r="W11" i="7" a="1"/>
  <c r="W11" i="7" s="1"/>
  <c r="V11" i="7" a="1"/>
  <c r="V11" i="7" s="1"/>
  <c r="U11" i="7" a="1"/>
  <c r="U11" i="7" s="1"/>
  <c r="T11" i="7" a="1"/>
  <c r="T11" i="7" s="1"/>
  <c r="AA10" i="7" a="1"/>
  <c r="AA10" i="7" s="1"/>
  <c r="Z10" i="7" a="1"/>
  <c r="Z10" i="7" s="1"/>
  <c r="Y10" i="7" a="1"/>
  <c r="Y10" i="7" s="1"/>
  <c r="X10" i="7" a="1"/>
  <c r="X10" i="7" s="1"/>
  <c r="W10" i="7" a="1"/>
  <c r="W10" i="7" s="1"/>
  <c r="V10" i="7" a="1"/>
  <c r="V10" i="7" s="1"/>
  <c r="U10" i="7" a="1"/>
  <c r="U10" i="7" s="1"/>
  <c r="T10" i="7" a="1"/>
  <c r="T10" i="7" s="1"/>
  <c r="AA9" i="7" a="1"/>
  <c r="AA9" i="7" s="1"/>
  <c r="Z9" i="7" a="1"/>
  <c r="Z9" i="7" s="1"/>
  <c r="Y9" i="7" a="1"/>
  <c r="Y9" i="7" s="1"/>
  <c r="X9" i="7" a="1"/>
  <c r="X9" i="7" s="1"/>
  <c r="W9" i="7" a="1"/>
  <c r="W9" i="7" s="1"/>
  <c r="V9" i="7" a="1"/>
  <c r="V9" i="7" s="1"/>
  <c r="U9" i="7" a="1"/>
  <c r="U9" i="7" s="1"/>
  <c r="T9" i="7" a="1"/>
  <c r="T9" i="7" s="1"/>
  <c r="AA8" i="7" a="1"/>
  <c r="AA8" i="7" s="1"/>
  <c r="Z8" i="7" a="1"/>
  <c r="Z8" i="7" s="1"/>
  <c r="Y8" i="7" a="1"/>
  <c r="Y8" i="7" s="1"/>
  <c r="X8" i="7" a="1"/>
  <c r="X8" i="7" s="1"/>
  <c r="W8" i="7" a="1"/>
  <c r="W8" i="7" s="1"/>
  <c r="V8" i="7" a="1"/>
  <c r="V8" i="7" s="1"/>
  <c r="U8" i="7" a="1"/>
  <c r="U8" i="7" s="1"/>
  <c r="T8" i="7" a="1"/>
  <c r="T8" i="7" s="1"/>
  <c r="L61" i="30"/>
  <c r="L60" i="30"/>
  <c r="L59" i="30"/>
  <c r="L58" i="30"/>
  <c r="L57" i="30"/>
  <c r="L56" i="30"/>
  <c r="L55" i="30"/>
  <c r="L54" i="30"/>
  <c r="L53" i="30"/>
  <c r="L52" i="30"/>
  <c r="L51" i="30"/>
  <c r="L50" i="30"/>
  <c r="L49" i="30"/>
  <c r="L48" i="30"/>
  <c r="L47" i="30"/>
  <c r="L46" i="30"/>
  <c r="L45" i="30"/>
  <c r="L44" i="30"/>
  <c r="L43" i="30"/>
  <c r="L42" i="30"/>
  <c r="L41" i="30"/>
  <c r="L40" i="30"/>
  <c r="L39" i="30"/>
  <c r="L38" i="30"/>
  <c r="L37" i="30"/>
  <c r="L36" i="30"/>
  <c r="L35" i="30"/>
  <c r="L34" i="30"/>
  <c r="L33" i="30"/>
  <c r="L32" i="30"/>
  <c r="L31" i="30"/>
  <c r="L30" i="30"/>
  <c r="L29" i="30"/>
  <c r="L28" i="30"/>
  <c r="L27" i="30"/>
  <c r="L26" i="30"/>
  <c r="L25" i="30"/>
  <c r="L24" i="30"/>
  <c r="L23" i="30"/>
  <c r="L22" i="30"/>
  <c r="L21" i="30"/>
  <c r="L20" i="30"/>
  <c r="L19" i="30"/>
  <c r="L18" i="30"/>
  <c r="L17" i="30"/>
  <c r="L16" i="30"/>
  <c r="L15" i="30"/>
  <c r="L14" i="30"/>
  <c r="L13" i="30"/>
  <c r="L12" i="30"/>
  <c r="L11" i="30"/>
  <c r="L10" i="30"/>
  <c r="L9" i="30"/>
  <c r="L8" i="30"/>
  <c r="L7" i="30"/>
  <c r="L6" i="30"/>
  <c r="C146" i="13"/>
  <c r="C145" i="13"/>
  <c r="C144" i="13"/>
  <c r="C143" i="13"/>
  <c r="A137" i="28"/>
  <c r="A136" i="28"/>
  <c r="A135" i="28"/>
  <c r="A134" i="28"/>
  <c r="A133" i="28"/>
  <c r="A132" i="28"/>
  <c r="A131" i="28"/>
  <c r="A130" i="28"/>
  <c r="A129" i="28"/>
  <c r="A128" i="28"/>
  <c r="A127" i="28"/>
  <c r="A126" i="28"/>
  <c r="A125" i="28"/>
  <c r="A124" i="28"/>
  <c r="A123" i="28"/>
  <c r="A122" i="28"/>
  <c r="A121" i="28"/>
  <c r="A120" i="28"/>
  <c r="A119" i="28"/>
  <c r="A118" i="28"/>
  <c r="A117" i="28"/>
  <c r="A116" i="28"/>
  <c r="A115" i="28"/>
  <c r="A114" i="28"/>
  <c r="A113" i="28"/>
  <c r="A112" i="28"/>
  <c r="A111" i="28"/>
  <c r="A110" i="28"/>
  <c r="A109" i="28"/>
  <c r="A108" i="28"/>
  <c r="A107" i="28"/>
  <c r="A106" i="28"/>
  <c r="A105" i="28"/>
  <c r="A104" i="28"/>
  <c r="A103" i="28"/>
  <c r="A102" i="28"/>
  <c r="A101" i="28"/>
  <c r="A100" i="28"/>
  <c r="A99" i="28"/>
  <c r="A98" i="28"/>
  <c r="A97" i="28"/>
  <c r="A96" i="28"/>
  <c r="A95" i="28"/>
  <c r="A94" i="28"/>
  <c r="A93" i="28"/>
  <c r="A92" i="28"/>
  <c r="A91" i="28"/>
  <c r="A90" i="28"/>
  <c r="A89" i="28"/>
  <c r="A88" i="28"/>
  <c r="A87" i="28"/>
  <c r="A86" i="28"/>
  <c r="A85" i="28"/>
  <c r="A84" i="28"/>
  <c r="A83" i="28"/>
  <c r="A82" i="28"/>
  <c r="A81" i="28"/>
  <c r="A80" i="28"/>
  <c r="A79" i="28"/>
  <c r="A78" i="28"/>
  <c r="A77" i="28"/>
  <c r="A76" i="28"/>
  <c r="A75" i="28"/>
  <c r="A74" i="28"/>
  <c r="M61" i="28"/>
  <c r="L61" i="28"/>
  <c r="K61" i="28"/>
  <c r="J61" i="28"/>
  <c r="H61" i="28"/>
  <c r="T61" i="28" s="1"/>
  <c r="T60" i="28"/>
  <c r="S60" i="28"/>
  <c r="H60" i="28"/>
  <c r="R60" i="28" s="1"/>
  <c r="Q59" i="28"/>
  <c r="M59" i="28"/>
  <c r="L59" i="28"/>
  <c r="H59" i="28"/>
  <c r="T59" i="28" s="1"/>
  <c r="H58" i="28"/>
  <c r="L58" i="28" s="1"/>
  <c r="M57" i="28"/>
  <c r="L57" i="28"/>
  <c r="K57" i="28"/>
  <c r="J57" i="28"/>
  <c r="H57" i="28"/>
  <c r="T57" i="28" s="1"/>
  <c r="M56" i="28"/>
  <c r="H56" i="28"/>
  <c r="R56" i="28" s="1"/>
  <c r="H55" i="28"/>
  <c r="K55" i="28" s="1"/>
  <c r="M54" i="28"/>
  <c r="L54" i="28"/>
  <c r="K54" i="28"/>
  <c r="J54" i="28"/>
  <c r="H54" i="28"/>
  <c r="S54" i="28" s="1"/>
  <c r="H53" i="28"/>
  <c r="J53" i="28" s="1"/>
  <c r="H52" i="28"/>
  <c r="R52" i="28" s="1"/>
  <c r="Q51" i="28"/>
  <c r="M51" i="28"/>
  <c r="L51" i="28"/>
  <c r="K51" i="28"/>
  <c r="J51" i="28"/>
  <c r="H51" i="28"/>
  <c r="T51" i="28" s="1"/>
  <c r="M50" i="28"/>
  <c r="L50" i="28"/>
  <c r="K50" i="28"/>
  <c r="J50" i="28"/>
  <c r="H50" i="28"/>
  <c r="R50" i="28" s="1"/>
  <c r="H49" i="28"/>
  <c r="M49" i="28" s="1"/>
  <c r="M48" i="28"/>
  <c r="L48" i="28"/>
  <c r="K48" i="28"/>
  <c r="H48" i="28"/>
  <c r="R48" i="28" s="1"/>
  <c r="H47" i="28"/>
  <c r="L47" i="28" s="1"/>
  <c r="H46" i="28"/>
  <c r="Q46" i="28" s="1"/>
  <c r="M45" i="28"/>
  <c r="L45" i="28"/>
  <c r="K45" i="28"/>
  <c r="J45" i="28"/>
  <c r="H45" i="28"/>
  <c r="T45" i="28" s="1"/>
  <c r="M44" i="28"/>
  <c r="L44" i="28"/>
  <c r="K44" i="28"/>
  <c r="J44" i="28"/>
  <c r="H44" i="28"/>
  <c r="R44" i="28" s="1"/>
  <c r="H43" i="28"/>
  <c r="R43" i="28" s="1"/>
  <c r="T42" i="28"/>
  <c r="S42" i="28"/>
  <c r="R42" i="28"/>
  <c r="Q42" i="28"/>
  <c r="M42" i="28"/>
  <c r="L42" i="28"/>
  <c r="K42" i="28"/>
  <c r="J42" i="28"/>
  <c r="H42" i="28"/>
  <c r="H41" i="28"/>
  <c r="L41" i="28" s="1"/>
  <c r="H40" i="28"/>
  <c r="S40" i="28" s="1"/>
  <c r="M39" i="28"/>
  <c r="L39" i="28"/>
  <c r="K39" i="28"/>
  <c r="J39" i="28"/>
  <c r="H39" i="28"/>
  <c r="R39" i="28" s="1"/>
  <c r="M38" i="28"/>
  <c r="L38" i="28"/>
  <c r="K38" i="28"/>
  <c r="J38" i="28"/>
  <c r="H38" i="28"/>
  <c r="Q38" i="28" s="1"/>
  <c r="H37" i="28"/>
  <c r="L37" i="28" s="1"/>
  <c r="H36" i="28"/>
  <c r="R36" i="28" s="1"/>
  <c r="Q35" i="28"/>
  <c r="M35" i="28"/>
  <c r="L35" i="28"/>
  <c r="H35" i="28"/>
  <c r="R35" i="28" s="1"/>
  <c r="M34" i="28"/>
  <c r="L34" i="28"/>
  <c r="K34" i="28"/>
  <c r="J34" i="28"/>
  <c r="H34" i="28"/>
  <c r="T34" i="28" s="1"/>
  <c r="H33" i="28"/>
  <c r="J33" i="28" s="1"/>
  <c r="M32" i="28"/>
  <c r="L32" i="28"/>
  <c r="K32" i="28"/>
  <c r="J32" i="28"/>
  <c r="H32" i="28"/>
  <c r="S32" i="28" s="1"/>
  <c r="M31" i="28"/>
  <c r="H31" i="28"/>
  <c r="L31" i="28" s="1"/>
  <c r="M30" i="28"/>
  <c r="L30" i="28"/>
  <c r="K30" i="28"/>
  <c r="J30" i="28"/>
  <c r="H30" i="28"/>
  <c r="R30" i="28" s="1"/>
  <c r="H29" i="28"/>
  <c r="K29" i="28" s="1"/>
  <c r="H28" i="28"/>
  <c r="R28" i="28" s="1"/>
  <c r="M27" i="28"/>
  <c r="L27" i="28"/>
  <c r="K27" i="28"/>
  <c r="J27" i="28"/>
  <c r="H27" i="28"/>
  <c r="R27" i="28" s="1"/>
  <c r="H26" i="28"/>
  <c r="L26" i="28" s="1"/>
  <c r="M25" i="28"/>
  <c r="L25" i="28"/>
  <c r="K25" i="28"/>
  <c r="J25" i="28"/>
  <c r="H25" i="28"/>
  <c r="T25" i="28" s="1"/>
  <c r="H24" i="28"/>
  <c r="R24" i="28" s="1"/>
  <c r="H23" i="28"/>
  <c r="L23" i="28" s="1"/>
  <c r="M22" i="28"/>
  <c r="H22" i="28"/>
  <c r="J22" i="28" s="1"/>
  <c r="H21" i="28"/>
  <c r="L21" i="28" s="1"/>
  <c r="H20" i="28"/>
  <c r="R20" i="28" s="1"/>
  <c r="H19" i="28"/>
  <c r="R19" i="28" s="1"/>
  <c r="T18" i="28"/>
  <c r="H18" i="28"/>
  <c r="S18" i="28" s="1"/>
  <c r="M17" i="28"/>
  <c r="L17" i="28"/>
  <c r="K17" i="28"/>
  <c r="J17" i="28"/>
  <c r="H17" i="28"/>
  <c r="T17" i="28" s="1"/>
  <c r="H16" i="28"/>
  <c r="T16" i="28" s="1"/>
  <c r="H15" i="28"/>
  <c r="L15" i="28" s="1"/>
  <c r="M14" i="28"/>
  <c r="L14" i="28"/>
  <c r="K14" i="28"/>
  <c r="J14" i="28"/>
  <c r="H14" i="28"/>
  <c r="Q14" i="28" s="1"/>
  <c r="H13" i="28"/>
  <c r="L13" i="28" s="1"/>
  <c r="H12" i="28"/>
  <c r="R12" i="28" s="1"/>
  <c r="M11" i="28"/>
  <c r="L11" i="28"/>
  <c r="K11" i="28"/>
  <c r="J11" i="28"/>
  <c r="H11" i="28"/>
  <c r="R11" i="28" s="1"/>
  <c r="H10" i="28"/>
  <c r="J10" i="28" s="1"/>
  <c r="H9" i="28"/>
  <c r="L9" i="28" s="1"/>
  <c r="H8" i="28"/>
  <c r="R8" i="28" s="1"/>
  <c r="T7" i="28"/>
  <c r="M7" i="28"/>
  <c r="L7" i="28"/>
  <c r="K7" i="28"/>
  <c r="J7" i="28"/>
  <c r="H7" i="28"/>
  <c r="S7" i="28" s="1"/>
  <c r="M6" i="28"/>
  <c r="L6" i="28"/>
  <c r="K6" i="28"/>
  <c r="J6" i="28"/>
  <c r="H6" i="28"/>
  <c r="Q6" i="28" s="1"/>
  <c r="C140" i="13"/>
  <c r="C139" i="13"/>
  <c r="C138" i="13"/>
  <c r="C137" i="13"/>
  <c r="A139" i="27"/>
  <c r="A138" i="27"/>
  <c r="A137" i="27"/>
  <c r="A136" i="27"/>
  <c r="A135" i="27"/>
  <c r="A134" i="27"/>
  <c r="A133" i="27"/>
  <c r="A132" i="27"/>
  <c r="A131" i="27"/>
  <c r="A130" i="27"/>
  <c r="A129" i="27"/>
  <c r="A128" i="27"/>
  <c r="A127" i="27"/>
  <c r="A126" i="27"/>
  <c r="A125" i="27"/>
  <c r="A124" i="27"/>
  <c r="A123" i="27"/>
  <c r="A122" i="27"/>
  <c r="A121" i="27"/>
  <c r="A120" i="27"/>
  <c r="A119" i="27"/>
  <c r="A118" i="27"/>
  <c r="A117" i="27"/>
  <c r="A116" i="27"/>
  <c r="A115" i="27"/>
  <c r="A114" i="27"/>
  <c r="A113" i="27"/>
  <c r="A112" i="27"/>
  <c r="A111" i="27"/>
  <c r="A110" i="27"/>
  <c r="A109" i="27"/>
  <c r="A108" i="27"/>
  <c r="A107" i="27"/>
  <c r="A106" i="27"/>
  <c r="A105" i="27"/>
  <c r="A104" i="27"/>
  <c r="A103" i="27"/>
  <c r="A102" i="27"/>
  <c r="A101" i="27"/>
  <c r="A100" i="27"/>
  <c r="A99" i="27"/>
  <c r="A98" i="27"/>
  <c r="A97" i="27"/>
  <c r="A96" i="27"/>
  <c r="A95" i="27"/>
  <c r="A94" i="27"/>
  <c r="A93" i="27"/>
  <c r="A92" i="27"/>
  <c r="A91" i="27"/>
  <c r="A90" i="27"/>
  <c r="A89" i="27"/>
  <c r="A88" i="27"/>
  <c r="A87" i="27"/>
  <c r="A86" i="27"/>
  <c r="A85" i="27"/>
  <c r="A84" i="27"/>
  <c r="A83" i="27"/>
  <c r="A82" i="27"/>
  <c r="A81" i="27"/>
  <c r="A80" i="27"/>
  <c r="A79" i="27"/>
  <c r="A78" i="27"/>
  <c r="A77" i="27"/>
  <c r="A76" i="27"/>
  <c r="M61" i="27"/>
  <c r="L61" i="27"/>
  <c r="K61" i="27"/>
  <c r="J61" i="27"/>
  <c r="H61" i="27"/>
  <c r="T61" i="27" s="1"/>
  <c r="T60" i="27"/>
  <c r="S60" i="27"/>
  <c r="H60" i="27"/>
  <c r="R60" i="27" s="1"/>
  <c r="M59" i="27"/>
  <c r="H59" i="27"/>
  <c r="Q59" i="27" s="1"/>
  <c r="T58" i="27"/>
  <c r="S58" i="27"/>
  <c r="R58" i="27"/>
  <c r="Q58" i="27"/>
  <c r="M58" i="27"/>
  <c r="L58" i="27"/>
  <c r="K58" i="27"/>
  <c r="J58" i="27"/>
  <c r="H58" i="27"/>
  <c r="M57" i="27"/>
  <c r="L57" i="27"/>
  <c r="K57" i="27"/>
  <c r="J57" i="27"/>
  <c r="H57" i="27"/>
  <c r="T57" i="27" s="1"/>
  <c r="M56" i="27"/>
  <c r="H56" i="27"/>
  <c r="S56" i="27" s="1"/>
  <c r="T55" i="27"/>
  <c r="S55" i="27"/>
  <c r="R55" i="27"/>
  <c r="Q55" i="27"/>
  <c r="M55" i="27"/>
  <c r="H55" i="27"/>
  <c r="L55" i="27" s="1"/>
  <c r="M54" i="27"/>
  <c r="L54" i="27"/>
  <c r="K54" i="27"/>
  <c r="J54" i="27"/>
  <c r="H54" i="27"/>
  <c r="S54" i="27" s="1"/>
  <c r="H53" i="27"/>
  <c r="R53" i="27" s="1"/>
  <c r="T52" i="27"/>
  <c r="S52" i="27"/>
  <c r="H52" i="27"/>
  <c r="R52" i="27" s="1"/>
  <c r="M51" i="27"/>
  <c r="L51" i="27"/>
  <c r="K51" i="27"/>
  <c r="J51" i="27"/>
  <c r="H51" i="27"/>
  <c r="Q51" i="27" s="1"/>
  <c r="T50" i="27"/>
  <c r="S50" i="27"/>
  <c r="R50" i="27"/>
  <c r="Q50" i="27"/>
  <c r="M50" i="27"/>
  <c r="L50" i="27"/>
  <c r="K50" i="27"/>
  <c r="J50" i="27"/>
  <c r="H50" i="27"/>
  <c r="K49" i="27"/>
  <c r="J49" i="27"/>
  <c r="H49" i="27"/>
  <c r="T49" i="27" s="1"/>
  <c r="M48" i="27"/>
  <c r="L48" i="27"/>
  <c r="K48" i="27"/>
  <c r="H48" i="27"/>
  <c r="R48" i="27" s="1"/>
  <c r="T47" i="27"/>
  <c r="S47" i="27"/>
  <c r="R47" i="27"/>
  <c r="Q47" i="27"/>
  <c r="M47" i="27"/>
  <c r="H47" i="27"/>
  <c r="L47" i="27" s="1"/>
  <c r="H46" i="27"/>
  <c r="Q46" i="27" s="1"/>
  <c r="M45" i="27"/>
  <c r="L45" i="27"/>
  <c r="K45" i="27"/>
  <c r="J45" i="27"/>
  <c r="H45" i="27"/>
  <c r="T45" i="27" s="1"/>
  <c r="T44" i="27"/>
  <c r="S44" i="27"/>
  <c r="M44" i="27"/>
  <c r="L44" i="27"/>
  <c r="K44" i="27"/>
  <c r="J44" i="27"/>
  <c r="H44" i="27"/>
  <c r="R44" i="27" s="1"/>
  <c r="M43" i="27"/>
  <c r="L43" i="27"/>
  <c r="H43" i="27"/>
  <c r="Q43" i="27" s="1"/>
  <c r="T42" i="27"/>
  <c r="S42" i="27"/>
  <c r="R42" i="27"/>
  <c r="Q42" i="27"/>
  <c r="M42" i="27"/>
  <c r="L42" i="27"/>
  <c r="K42" i="27"/>
  <c r="J42" i="27"/>
  <c r="H42" i="27"/>
  <c r="J41" i="27"/>
  <c r="H41" i="27"/>
  <c r="T41" i="27" s="1"/>
  <c r="H40" i="27"/>
  <c r="S40" i="27" s="1"/>
  <c r="T39" i="27"/>
  <c r="S39" i="27"/>
  <c r="R39" i="27"/>
  <c r="Q39" i="27"/>
  <c r="M39" i="27"/>
  <c r="L39" i="27"/>
  <c r="K39" i="27"/>
  <c r="J39" i="27"/>
  <c r="H39" i="27"/>
  <c r="M38" i="27"/>
  <c r="L38" i="27"/>
  <c r="K38" i="27"/>
  <c r="J38" i="27"/>
  <c r="H38" i="27"/>
  <c r="Q38" i="27" s="1"/>
  <c r="H37" i="27"/>
  <c r="M37" i="27" s="1"/>
  <c r="T36" i="27"/>
  <c r="S36" i="27"/>
  <c r="H36" i="27"/>
  <c r="R36" i="27" s="1"/>
  <c r="H35" i="27"/>
  <c r="T35" i="27" s="1"/>
  <c r="T34" i="27"/>
  <c r="S34" i="27"/>
  <c r="R34" i="27"/>
  <c r="Q34" i="27"/>
  <c r="M34" i="27"/>
  <c r="L34" i="27"/>
  <c r="K34" i="27"/>
  <c r="J34" i="27"/>
  <c r="H34" i="27"/>
  <c r="M33" i="27"/>
  <c r="J33" i="27"/>
  <c r="H33" i="27"/>
  <c r="T33" i="27" s="1"/>
  <c r="M32" i="27"/>
  <c r="L32" i="27"/>
  <c r="K32" i="27"/>
  <c r="J32" i="27"/>
  <c r="H32" i="27"/>
  <c r="R32" i="27" s="1"/>
  <c r="T31" i="27"/>
  <c r="S31" i="27"/>
  <c r="R31" i="27"/>
  <c r="Q31" i="27"/>
  <c r="M31" i="27"/>
  <c r="H31" i="27"/>
  <c r="L31" i="27" s="1"/>
  <c r="M30" i="27"/>
  <c r="L30" i="27"/>
  <c r="K30" i="27"/>
  <c r="J30" i="27"/>
  <c r="H30" i="27"/>
  <c r="S30" i="27" s="1"/>
  <c r="H29" i="27"/>
  <c r="T29" i="27" s="1"/>
  <c r="T28" i="27"/>
  <c r="S28" i="27"/>
  <c r="H28" i="27"/>
  <c r="R28" i="27" s="1"/>
  <c r="M27" i="27"/>
  <c r="L27" i="27"/>
  <c r="K27" i="27"/>
  <c r="J27" i="27"/>
  <c r="H27" i="27"/>
  <c r="T27" i="27" s="1"/>
  <c r="T26" i="27"/>
  <c r="S26" i="27"/>
  <c r="R26" i="27"/>
  <c r="Q26" i="27"/>
  <c r="M26" i="27"/>
  <c r="L26" i="27"/>
  <c r="K26" i="27"/>
  <c r="J26" i="27"/>
  <c r="H26" i="27"/>
  <c r="M25" i="27"/>
  <c r="L25" i="27"/>
  <c r="K25" i="27"/>
  <c r="J25" i="27"/>
  <c r="H25" i="27"/>
  <c r="T25" i="27" s="1"/>
  <c r="H24" i="27"/>
  <c r="S24" i="27" s="1"/>
  <c r="T23" i="27"/>
  <c r="S23" i="27"/>
  <c r="R23" i="27"/>
  <c r="Q23" i="27"/>
  <c r="M23" i="27"/>
  <c r="H23" i="27"/>
  <c r="L23" i="27" s="1"/>
  <c r="M22" i="27"/>
  <c r="L22" i="27"/>
  <c r="H22" i="27"/>
  <c r="R22" i="27" s="1"/>
  <c r="H21" i="27"/>
  <c r="L21" i="27" s="1"/>
  <c r="T20" i="27"/>
  <c r="S20" i="27"/>
  <c r="M20" i="27"/>
  <c r="H20" i="27"/>
  <c r="R20" i="27" s="1"/>
  <c r="H19" i="27"/>
  <c r="M19" i="27" s="1"/>
  <c r="T18" i="27"/>
  <c r="S18" i="27"/>
  <c r="R18" i="27"/>
  <c r="Q18" i="27"/>
  <c r="M18" i="27"/>
  <c r="L18" i="27"/>
  <c r="K18" i="27"/>
  <c r="J18" i="27"/>
  <c r="H18" i="27"/>
  <c r="M17" i="27"/>
  <c r="L17" i="27"/>
  <c r="K17" i="27"/>
  <c r="J17" i="27"/>
  <c r="H17" i="27"/>
  <c r="T17" i="27" s="1"/>
  <c r="M16" i="27"/>
  <c r="H16" i="27"/>
  <c r="R16" i="27" s="1"/>
  <c r="T15" i="27"/>
  <c r="S15" i="27"/>
  <c r="R15" i="27"/>
  <c r="Q15" i="27"/>
  <c r="M15" i="27"/>
  <c r="H15" i="27"/>
  <c r="L15" i="27" s="1"/>
  <c r="M14" i="27"/>
  <c r="L14" i="27"/>
  <c r="K14" i="27"/>
  <c r="J14" i="27"/>
  <c r="H14" i="27"/>
  <c r="Q14" i="27" s="1"/>
  <c r="H13" i="27"/>
  <c r="S13" i="27" s="1"/>
  <c r="T12" i="27"/>
  <c r="S12" i="27"/>
  <c r="H12" i="27"/>
  <c r="R12" i="27" s="1"/>
  <c r="M11" i="27"/>
  <c r="L11" i="27"/>
  <c r="K11" i="27"/>
  <c r="J11" i="27"/>
  <c r="H11" i="27"/>
  <c r="S11" i="27" s="1"/>
  <c r="T10" i="27"/>
  <c r="S10" i="27"/>
  <c r="R10" i="27"/>
  <c r="Q10" i="27"/>
  <c r="M10" i="27"/>
  <c r="L10" i="27"/>
  <c r="K10" i="27"/>
  <c r="J10" i="27"/>
  <c r="H10" i="27"/>
  <c r="J9" i="27"/>
  <c r="H9" i="27"/>
  <c r="T9" i="27" s="1"/>
  <c r="H8" i="27"/>
  <c r="T8" i="27" s="1"/>
  <c r="T7" i="27"/>
  <c r="S7" i="27"/>
  <c r="R7" i="27"/>
  <c r="Q7" i="27"/>
  <c r="M7" i="27"/>
  <c r="L7" i="27"/>
  <c r="K7" i="27"/>
  <c r="J7" i="27"/>
  <c r="H7" i="27"/>
  <c r="M6" i="27"/>
  <c r="L6" i="27"/>
  <c r="K6" i="27"/>
  <c r="J6" i="27"/>
  <c r="H6" i="27"/>
  <c r="R6" i="27" s="1"/>
  <c r="C134" i="13"/>
  <c r="C133" i="13"/>
  <c r="C132" i="13"/>
  <c r="C131" i="13"/>
  <c r="T64" i="26"/>
  <c r="S64" i="26"/>
  <c r="R64" i="26"/>
  <c r="Q64" i="26"/>
  <c r="T61" i="26"/>
  <c r="S61" i="26"/>
  <c r="R61" i="26"/>
  <c r="T60" i="26"/>
  <c r="S60" i="26"/>
  <c r="R60" i="26"/>
  <c r="T59" i="26"/>
  <c r="S59" i="26"/>
  <c r="R59" i="26"/>
  <c r="T58" i="26"/>
  <c r="S58" i="26"/>
  <c r="R58" i="26"/>
  <c r="T57" i="26"/>
  <c r="S57" i="26"/>
  <c r="R57" i="26"/>
  <c r="T56" i="26"/>
  <c r="S56" i="26"/>
  <c r="R56" i="26"/>
  <c r="T55" i="26"/>
  <c r="S55" i="26"/>
  <c r="R55" i="26"/>
  <c r="T54" i="26"/>
  <c r="S54" i="26"/>
  <c r="R54" i="26"/>
  <c r="T53" i="26"/>
  <c r="S53" i="26"/>
  <c r="R53" i="26"/>
  <c r="T52" i="26"/>
  <c r="S52" i="26"/>
  <c r="R52" i="26"/>
  <c r="T51" i="26"/>
  <c r="S51" i="26"/>
  <c r="R51" i="26"/>
  <c r="T50" i="26"/>
  <c r="S50" i="26"/>
  <c r="R50" i="26"/>
  <c r="T49" i="26"/>
  <c r="S49" i="26"/>
  <c r="R49" i="26"/>
  <c r="T48" i="26"/>
  <c r="S48" i="26"/>
  <c r="R48" i="26"/>
  <c r="T47" i="26"/>
  <c r="S47" i="26"/>
  <c r="R47" i="26"/>
  <c r="T46" i="26"/>
  <c r="S46" i="26"/>
  <c r="R46" i="26"/>
  <c r="T45" i="26"/>
  <c r="S45" i="26"/>
  <c r="R45" i="26"/>
  <c r="T44" i="26"/>
  <c r="S44" i="26"/>
  <c r="R44" i="26"/>
  <c r="T43" i="26"/>
  <c r="S43" i="26"/>
  <c r="R43" i="26"/>
  <c r="T42" i="26"/>
  <c r="S42" i="26"/>
  <c r="R42" i="26"/>
  <c r="T41" i="26"/>
  <c r="S41" i="26"/>
  <c r="R41" i="26"/>
  <c r="T40" i="26"/>
  <c r="S40" i="26"/>
  <c r="R40" i="26"/>
  <c r="T39" i="26"/>
  <c r="S39" i="26"/>
  <c r="R39" i="26"/>
  <c r="T38" i="26"/>
  <c r="S38" i="26"/>
  <c r="R38" i="26"/>
  <c r="T37" i="26"/>
  <c r="S37" i="26"/>
  <c r="R37" i="26"/>
  <c r="T36" i="26"/>
  <c r="S36" i="26"/>
  <c r="R36" i="26"/>
  <c r="T35" i="26"/>
  <c r="S35" i="26"/>
  <c r="R35" i="26"/>
  <c r="T34" i="26"/>
  <c r="S34" i="26"/>
  <c r="R34" i="26"/>
  <c r="T33" i="26"/>
  <c r="S33" i="26"/>
  <c r="R33" i="26"/>
  <c r="T32" i="26"/>
  <c r="S32" i="26"/>
  <c r="R32" i="26"/>
  <c r="T31" i="26"/>
  <c r="S31" i="26"/>
  <c r="R31" i="26"/>
  <c r="T30" i="26"/>
  <c r="S30" i="26"/>
  <c r="R30" i="26"/>
  <c r="T29" i="26"/>
  <c r="S29" i="26"/>
  <c r="R29" i="26"/>
  <c r="T28" i="26"/>
  <c r="S28" i="26"/>
  <c r="R28" i="26"/>
  <c r="T27" i="26"/>
  <c r="S27" i="26"/>
  <c r="R27" i="26"/>
  <c r="T26" i="26"/>
  <c r="S26" i="26"/>
  <c r="R26" i="26"/>
  <c r="T25" i="26"/>
  <c r="S25" i="26"/>
  <c r="R25" i="26"/>
  <c r="T24" i="26"/>
  <c r="S24" i="26"/>
  <c r="R24" i="26"/>
  <c r="T23" i="26"/>
  <c r="S23" i="26"/>
  <c r="R23" i="26"/>
  <c r="T22" i="26"/>
  <c r="S22" i="26"/>
  <c r="R22" i="26"/>
  <c r="T21" i="26"/>
  <c r="S21" i="26"/>
  <c r="R21" i="26"/>
  <c r="T20" i="26"/>
  <c r="S20" i="26"/>
  <c r="R20" i="26"/>
  <c r="T19" i="26"/>
  <c r="S19" i="26"/>
  <c r="R19" i="26"/>
  <c r="T18" i="26"/>
  <c r="S18" i="26"/>
  <c r="R18" i="26"/>
  <c r="T17" i="26"/>
  <c r="S17" i="26"/>
  <c r="R17" i="26"/>
  <c r="T16" i="26"/>
  <c r="S16" i="26"/>
  <c r="R16" i="26"/>
  <c r="T15" i="26"/>
  <c r="S15" i="26"/>
  <c r="R15" i="26"/>
  <c r="T14" i="26"/>
  <c r="S14" i="26"/>
  <c r="R14" i="26"/>
  <c r="T13" i="26"/>
  <c r="S13" i="26"/>
  <c r="R13" i="26"/>
  <c r="T12" i="26"/>
  <c r="S12" i="26"/>
  <c r="R12" i="26"/>
  <c r="T11" i="26"/>
  <c r="S11" i="26"/>
  <c r="R11" i="26"/>
  <c r="T10" i="26"/>
  <c r="S10" i="26"/>
  <c r="R10" i="26"/>
  <c r="T9" i="26"/>
  <c r="S9" i="26"/>
  <c r="R9" i="26"/>
  <c r="T8" i="26"/>
  <c r="S8" i="26"/>
  <c r="R8" i="26"/>
  <c r="T7" i="26"/>
  <c r="S7" i="26"/>
  <c r="R7" i="26"/>
  <c r="T6" i="26"/>
  <c r="S6" i="26"/>
  <c r="R6" i="26"/>
  <c r="M63" i="26"/>
  <c r="L63" i="26"/>
  <c r="M61" i="26"/>
  <c r="L61" i="26"/>
  <c r="M60" i="26"/>
  <c r="L60" i="26"/>
  <c r="M59" i="26"/>
  <c r="L59" i="26"/>
  <c r="M58" i="26"/>
  <c r="L58" i="26"/>
  <c r="M57" i="26"/>
  <c r="L57" i="26"/>
  <c r="M56" i="26"/>
  <c r="L56" i="26"/>
  <c r="M55" i="26"/>
  <c r="L55" i="26"/>
  <c r="M54" i="26"/>
  <c r="L54" i="26"/>
  <c r="M53" i="26"/>
  <c r="L53" i="26"/>
  <c r="M52" i="26"/>
  <c r="L52" i="26"/>
  <c r="M51" i="26"/>
  <c r="L51" i="26"/>
  <c r="M50" i="26"/>
  <c r="L50" i="26"/>
  <c r="M49" i="26"/>
  <c r="L49" i="26"/>
  <c r="M48" i="26"/>
  <c r="L48" i="26"/>
  <c r="M47" i="26"/>
  <c r="L47" i="26"/>
  <c r="M46" i="26"/>
  <c r="L46" i="26"/>
  <c r="M45" i="26"/>
  <c r="L45" i="26"/>
  <c r="M44" i="26"/>
  <c r="L44" i="26"/>
  <c r="M43" i="26"/>
  <c r="L43" i="26"/>
  <c r="M42" i="26"/>
  <c r="L42" i="26"/>
  <c r="M41" i="26"/>
  <c r="L41" i="26"/>
  <c r="M40" i="26"/>
  <c r="L40" i="26"/>
  <c r="M39" i="26"/>
  <c r="L39" i="26"/>
  <c r="M38" i="26"/>
  <c r="L38" i="26"/>
  <c r="M37" i="26"/>
  <c r="L37" i="26"/>
  <c r="M36" i="26"/>
  <c r="L36" i="26"/>
  <c r="M35" i="26"/>
  <c r="L35" i="26"/>
  <c r="M34" i="26"/>
  <c r="L34" i="26"/>
  <c r="M33" i="26"/>
  <c r="L33" i="26"/>
  <c r="M32" i="26"/>
  <c r="L32" i="26"/>
  <c r="M31" i="26"/>
  <c r="L31" i="26"/>
  <c r="M30" i="26"/>
  <c r="L30" i="26"/>
  <c r="M29" i="26"/>
  <c r="L29" i="26"/>
  <c r="M28" i="26"/>
  <c r="L28" i="26"/>
  <c r="M27" i="26"/>
  <c r="L27" i="26"/>
  <c r="M26" i="26"/>
  <c r="L26" i="26"/>
  <c r="M25" i="26"/>
  <c r="L25" i="26"/>
  <c r="M24" i="26"/>
  <c r="L24" i="26"/>
  <c r="M23" i="26"/>
  <c r="L23" i="26"/>
  <c r="M22" i="26"/>
  <c r="L22" i="26"/>
  <c r="M21" i="26"/>
  <c r="L21" i="26"/>
  <c r="M20" i="26"/>
  <c r="L20" i="26"/>
  <c r="M19" i="26"/>
  <c r="L19" i="26"/>
  <c r="M18" i="26"/>
  <c r="L18" i="26"/>
  <c r="M17" i="26"/>
  <c r="L17" i="26"/>
  <c r="M16" i="26"/>
  <c r="L16" i="26"/>
  <c r="M15" i="26"/>
  <c r="L15" i="26"/>
  <c r="M14" i="26"/>
  <c r="L14" i="26"/>
  <c r="M13" i="26"/>
  <c r="L13" i="26"/>
  <c r="M12" i="26"/>
  <c r="L12" i="26"/>
  <c r="M11" i="26"/>
  <c r="L11" i="26"/>
  <c r="M10" i="26"/>
  <c r="L10" i="26"/>
  <c r="M9" i="26"/>
  <c r="L9" i="26"/>
  <c r="M8" i="26"/>
  <c r="L8" i="26"/>
  <c r="M7" i="26"/>
  <c r="L7" i="26"/>
  <c r="M6" i="26"/>
  <c r="L6" i="26"/>
  <c r="K6" i="26"/>
  <c r="K61" i="26"/>
  <c r="K58" i="26"/>
  <c r="K57" i="26"/>
  <c r="K54" i="26"/>
  <c r="K53" i="26"/>
  <c r="K51" i="26"/>
  <c r="K50" i="26"/>
  <c r="K48" i="26"/>
  <c r="K45" i="26"/>
  <c r="K44" i="26"/>
  <c r="K42" i="26"/>
  <c r="K41" i="26"/>
  <c r="K40" i="26"/>
  <c r="K39" i="26"/>
  <c r="K38" i="26"/>
  <c r="K34" i="26"/>
  <c r="K32" i="26"/>
  <c r="K30" i="26"/>
  <c r="K27" i="26"/>
  <c r="K25" i="26"/>
  <c r="K18" i="26"/>
  <c r="K17" i="26"/>
  <c r="K16" i="26"/>
  <c r="K15" i="26"/>
  <c r="K14" i="26"/>
  <c r="K11" i="26"/>
  <c r="K7" i="26"/>
  <c r="J6" i="26"/>
  <c r="J61" i="26"/>
  <c r="J57" i="26"/>
  <c r="J54" i="26"/>
  <c r="J51" i="26"/>
  <c r="J50" i="26"/>
  <c r="J45" i="26"/>
  <c r="J44" i="26"/>
  <c r="J42" i="26"/>
  <c r="J39" i="26"/>
  <c r="J38" i="26"/>
  <c r="J34" i="26"/>
  <c r="J32" i="26"/>
  <c r="J30" i="26"/>
  <c r="J27" i="26"/>
  <c r="J25" i="26"/>
  <c r="J17" i="26"/>
  <c r="J14" i="26"/>
  <c r="J11" i="26"/>
  <c r="J7" i="26"/>
  <c r="H61" i="26"/>
  <c r="H60" i="26"/>
  <c r="H59" i="26"/>
  <c r="H58" i="26"/>
  <c r="H57" i="26"/>
  <c r="H56" i="26"/>
  <c r="Q56" i="26" s="1"/>
  <c r="H55" i="26"/>
  <c r="J55" i="26" s="1"/>
  <c r="H54" i="26"/>
  <c r="H53" i="26"/>
  <c r="H52" i="26"/>
  <c r="H51" i="26"/>
  <c r="H50" i="26"/>
  <c r="H49" i="26"/>
  <c r="H48" i="26"/>
  <c r="H47" i="26"/>
  <c r="H46" i="26"/>
  <c r="Q46" i="26" s="1"/>
  <c r="H45" i="26"/>
  <c r="H44" i="26"/>
  <c r="H43" i="26"/>
  <c r="Q43" i="26" s="1"/>
  <c r="H42" i="26"/>
  <c r="H41" i="26"/>
  <c r="H40" i="26"/>
  <c r="H39" i="26"/>
  <c r="H38" i="26"/>
  <c r="H37" i="26"/>
  <c r="Q37" i="26" s="1"/>
  <c r="H36" i="26"/>
  <c r="H35" i="26"/>
  <c r="H34" i="26"/>
  <c r="H33" i="26"/>
  <c r="H32" i="26"/>
  <c r="H31" i="26"/>
  <c r="J31" i="26" s="1"/>
  <c r="H30" i="26"/>
  <c r="H29" i="26"/>
  <c r="H28" i="26"/>
  <c r="H27" i="26"/>
  <c r="H26" i="26"/>
  <c r="J26" i="26" s="1"/>
  <c r="H25" i="26"/>
  <c r="Q25" i="26" s="1"/>
  <c r="H24" i="26"/>
  <c r="H23" i="26"/>
  <c r="H22" i="26"/>
  <c r="J22" i="26" s="1"/>
  <c r="H21" i="26"/>
  <c r="H20" i="26"/>
  <c r="H19" i="26"/>
  <c r="H18" i="26"/>
  <c r="H17" i="26"/>
  <c r="H16" i="26"/>
  <c r="H15" i="26"/>
  <c r="H14" i="26"/>
  <c r="H13" i="26"/>
  <c r="J13" i="26" s="1"/>
  <c r="H12" i="26"/>
  <c r="H11" i="26"/>
  <c r="H10" i="26"/>
  <c r="J10" i="26" s="1"/>
  <c r="H9" i="26"/>
  <c r="H8" i="26"/>
  <c r="H7" i="26"/>
  <c r="H6" i="26"/>
  <c r="C127" i="13"/>
  <c r="C128" i="13"/>
  <c r="C126" i="13"/>
  <c r="C125" i="13"/>
  <c r="C124" i="13"/>
  <c r="C122" i="13"/>
  <c r="C121" i="13"/>
  <c r="C120" i="13"/>
  <c r="E80" i="10"/>
  <c r="D80" i="10"/>
  <c r="C80" i="10"/>
  <c r="I68" i="9"/>
  <c r="H68" i="9"/>
  <c r="G68" i="9"/>
  <c r="F68" i="9"/>
  <c r="E68" i="9"/>
  <c r="D68" i="9"/>
  <c r="C68" i="9"/>
  <c r="K72" i="8"/>
  <c r="K70" i="8"/>
  <c r="C118" i="13"/>
  <c r="C117" i="13"/>
  <c r="C116" i="13"/>
  <c r="C115" i="13"/>
  <c r="C113" i="13"/>
  <c r="C114" i="13"/>
  <c r="C112" i="13"/>
  <c r="C110" i="13"/>
  <c r="C109" i="13"/>
  <c r="C105" i="13"/>
  <c r="C108" i="13"/>
  <c r="C107" i="13"/>
  <c r="C106" i="13"/>
  <c r="C104" i="13"/>
  <c r="C103" i="13"/>
  <c r="C102" i="13"/>
  <c r="E86" i="14"/>
  <c r="D86" i="14"/>
  <c r="O86" i="14"/>
  <c r="N86" i="14"/>
  <c r="M86" i="14"/>
  <c r="L86" i="14"/>
  <c r="K86" i="14"/>
  <c r="J86" i="14"/>
  <c r="I86" i="14"/>
  <c r="H86" i="14"/>
  <c r="G86" i="14"/>
  <c r="F86" i="14"/>
  <c r="C86" i="14"/>
  <c r="H79" i="12"/>
  <c r="F79" i="12"/>
  <c r="D79" i="12"/>
  <c r="G79" i="12"/>
  <c r="E79" i="12"/>
  <c r="C79" i="12"/>
  <c r="G108" i="11"/>
  <c r="F108" i="11"/>
  <c r="E108" i="11"/>
  <c r="D108" i="11"/>
  <c r="C108" i="11"/>
  <c r="AF65" i="25"/>
  <c r="AE65" i="25"/>
  <c r="AD65" i="25"/>
  <c r="AC65" i="25"/>
  <c r="AB65" i="25"/>
  <c r="AF64" i="25"/>
  <c r="AE64" i="25"/>
  <c r="AD64" i="25"/>
  <c r="AC64" i="25"/>
  <c r="AB64" i="25"/>
  <c r="AF63" i="25"/>
  <c r="AE63" i="25"/>
  <c r="AD63" i="25"/>
  <c r="AC63" i="25"/>
  <c r="AB63" i="25"/>
  <c r="AF62" i="25"/>
  <c r="AE62" i="25"/>
  <c r="AD62" i="25"/>
  <c r="AC62" i="25"/>
  <c r="AB62" i="25"/>
  <c r="AF61" i="25"/>
  <c r="AE61" i="25"/>
  <c r="AD61" i="25"/>
  <c r="AC61" i="25"/>
  <c r="AB61" i="25"/>
  <c r="AF60" i="25"/>
  <c r="AE60" i="25"/>
  <c r="AD60" i="25"/>
  <c r="AC60" i="25"/>
  <c r="AB60" i="25"/>
  <c r="AF59" i="25"/>
  <c r="AE59" i="25"/>
  <c r="AD59" i="25"/>
  <c r="AC59" i="25"/>
  <c r="AB59" i="25"/>
  <c r="AF58" i="25"/>
  <c r="AE58" i="25"/>
  <c r="AD58" i="25"/>
  <c r="AC58" i="25"/>
  <c r="AB58" i="25"/>
  <c r="AF57" i="25"/>
  <c r="AE57" i="25"/>
  <c r="AD57" i="25"/>
  <c r="AC57" i="25"/>
  <c r="AB57" i="25"/>
  <c r="AF56" i="25"/>
  <c r="AE56" i="25"/>
  <c r="AD56" i="25"/>
  <c r="AC56" i="25"/>
  <c r="AB56" i="25"/>
  <c r="AF55" i="25"/>
  <c r="AE55" i="25"/>
  <c r="AD55" i="25"/>
  <c r="AC55" i="25"/>
  <c r="AB55" i="25"/>
  <c r="AF54" i="25"/>
  <c r="AE54" i="25"/>
  <c r="AD54" i="25"/>
  <c r="AC54" i="25"/>
  <c r="AB54" i="25"/>
  <c r="AF53" i="25"/>
  <c r="AE53" i="25"/>
  <c r="AD53" i="25"/>
  <c r="AC53" i="25"/>
  <c r="AB53" i="25"/>
  <c r="AF52" i="25"/>
  <c r="AE52" i="25"/>
  <c r="AD52" i="25"/>
  <c r="AC52" i="25"/>
  <c r="AB52" i="25"/>
  <c r="AF51" i="25"/>
  <c r="AE51" i="25"/>
  <c r="AD51" i="25"/>
  <c r="AC51" i="25"/>
  <c r="AB51" i="25"/>
  <c r="AF50" i="25"/>
  <c r="AE50" i="25"/>
  <c r="AD50" i="25"/>
  <c r="AC50" i="25"/>
  <c r="AB50" i="25"/>
  <c r="AF49" i="25"/>
  <c r="AE49" i="25"/>
  <c r="AD49" i="25"/>
  <c r="AC49" i="25"/>
  <c r="AB49" i="25"/>
  <c r="AF48" i="25"/>
  <c r="AE48" i="25"/>
  <c r="AD48" i="25"/>
  <c r="AC48" i="25"/>
  <c r="AB48" i="25"/>
  <c r="AF47" i="25"/>
  <c r="AE47" i="25"/>
  <c r="AD47" i="25"/>
  <c r="AC47" i="25"/>
  <c r="AB47" i="25"/>
  <c r="AF46" i="25"/>
  <c r="AE46" i="25"/>
  <c r="AD46" i="25"/>
  <c r="AC46" i="25"/>
  <c r="AB46" i="25"/>
  <c r="AF45" i="25"/>
  <c r="AE45" i="25"/>
  <c r="AD45" i="25"/>
  <c r="AC45" i="25"/>
  <c r="AB45" i="25"/>
  <c r="AF44" i="25"/>
  <c r="AE44" i="25"/>
  <c r="AD44" i="25"/>
  <c r="AC44" i="25"/>
  <c r="AB44" i="25"/>
  <c r="AF43" i="25"/>
  <c r="AE43" i="25"/>
  <c r="AD43" i="25"/>
  <c r="AC43" i="25"/>
  <c r="AB43" i="25"/>
  <c r="AF42" i="25"/>
  <c r="AE42" i="25"/>
  <c r="AD42" i="25"/>
  <c r="AC42" i="25"/>
  <c r="AB42" i="25"/>
  <c r="AF41" i="25"/>
  <c r="AE41" i="25"/>
  <c r="AD41" i="25"/>
  <c r="AC41" i="25"/>
  <c r="AB41" i="25"/>
  <c r="AF40" i="25"/>
  <c r="AE40" i="25"/>
  <c r="AD40" i="25"/>
  <c r="AC40" i="25"/>
  <c r="AB40" i="25"/>
  <c r="AF39" i="25"/>
  <c r="AE39" i="25"/>
  <c r="AD39" i="25"/>
  <c r="AC39" i="25"/>
  <c r="AB39" i="25"/>
  <c r="AF38" i="25"/>
  <c r="AE38" i="25"/>
  <c r="AD38" i="25"/>
  <c r="AC38" i="25"/>
  <c r="AB38" i="25"/>
  <c r="AF37" i="25"/>
  <c r="AE37" i="25"/>
  <c r="AD37" i="25"/>
  <c r="AC37" i="25"/>
  <c r="AB37" i="25"/>
  <c r="AF36" i="25"/>
  <c r="AE36" i="25"/>
  <c r="AD36" i="25"/>
  <c r="AC36" i="25"/>
  <c r="AB36" i="25"/>
  <c r="AF35" i="25"/>
  <c r="AE35" i="25"/>
  <c r="AD35" i="25"/>
  <c r="AC35" i="25"/>
  <c r="AB35" i="25"/>
  <c r="AF34" i="25"/>
  <c r="AE34" i="25"/>
  <c r="AD34" i="25"/>
  <c r="AC34" i="25"/>
  <c r="AB34" i="25"/>
  <c r="AF33" i="25"/>
  <c r="AE33" i="25"/>
  <c r="AD33" i="25"/>
  <c r="AC33" i="25"/>
  <c r="AB33" i="25"/>
  <c r="AF32" i="25"/>
  <c r="AE32" i="25"/>
  <c r="AD32" i="25"/>
  <c r="AC32" i="25"/>
  <c r="AB32" i="25"/>
  <c r="AF31" i="25"/>
  <c r="AE31" i="25"/>
  <c r="AD31" i="25"/>
  <c r="AC31" i="25"/>
  <c r="AB31" i="25"/>
  <c r="AF30" i="25"/>
  <c r="AE30" i="25"/>
  <c r="AD30" i="25"/>
  <c r="AC30" i="25"/>
  <c r="AB30" i="25"/>
  <c r="AF29" i="25"/>
  <c r="AE29" i="25"/>
  <c r="AD29" i="25"/>
  <c r="AC29" i="25"/>
  <c r="AB29" i="25"/>
  <c r="AF28" i="25"/>
  <c r="AE28" i="25"/>
  <c r="AD28" i="25"/>
  <c r="AC28" i="25"/>
  <c r="AB28" i="25"/>
  <c r="AF27" i="25"/>
  <c r="AE27" i="25"/>
  <c r="AD27" i="25"/>
  <c r="AC27" i="25"/>
  <c r="AB27" i="25"/>
  <c r="AF26" i="25"/>
  <c r="AE26" i="25"/>
  <c r="AD26" i="25"/>
  <c r="AC26" i="25"/>
  <c r="AB26" i="25"/>
  <c r="AF25" i="25"/>
  <c r="AE25" i="25"/>
  <c r="AD25" i="25"/>
  <c r="AC25" i="25"/>
  <c r="AB25" i="25"/>
  <c r="AF24" i="25"/>
  <c r="AE24" i="25"/>
  <c r="AD24" i="25"/>
  <c r="AC24" i="25"/>
  <c r="AB24" i="25"/>
  <c r="AF23" i="25"/>
  <c r="AE23" i="25"/>
  <c r="AD23" i="25"/>
  <c r="AC23" i="25"/>
  <c r="AB23" i="25"/>
  <c r="AF22" i="25"/>
  <c r="AE22" i="25"/>
  <c r="AD22" i="25"/>
  <c r="AC22" i="25"/>
  <c r="AB22" i="25"/>
  <c r="AF21" i="25"/>
  <c r="AE21" i="25"/>
  <c r="AD21" i="25"/>
  <c r="AC21" i="25"/>
  <c r="AB21" i="25"/>
  <c r="AF20" i="25"/>
  <c r="AE20" i="25"/>
  <c r="AD20" i="25"/>
  <c r="AC20" i="25"/>
  <c r="AB20" i="25"/>
  <c r="AF19" i="25"/>
  <c r="AE19" i="25"/>
  <c r="AD19" i="25"/>
  <c r="AC19" i="25"/>
  <c r="AB19" i="25"/>
  <c r="AF18" i="25"/>
  <c r="AE18" i="25"/>
  <c r="AD18" i="25"/>
  <c r="AC18" i="25"/>
  <c r="AB18" i="25"/>
  <c r="AF17" i="25"/>
  <c r="AE17" i="25"/>
  <c r="AD17" i="25"/>
  <c r="AC17" i="25"/>
  <c r="AB17" i="25"/>
  <c r="AF16" i="25"/>
  <c r="AE16" i="25"/>
  <c r="AD16" i="25"/>
  <c r="AC16" i="25"/>
  <c r="AB16" i="25"/>
  <c r="AF15" i="25"/>
  <c r="AE15" i="25"/>
  <c r="AD15" i="25"/>
  <c r="AC15" i="25"/>
  <c r="AB15" i="25"/>
  <c r="AF14" i="25"/>
  <c r="AE14" i="25"/>
  <c r="AD14" i="25"/>
  <c r="AC14" i="25"/>
  <c r="AB14" i="25"/>
  <c r="AF13" i="25"/>
  <c r="AE13" i="25"/>
  <c r="AD13" i="25"/>
  <c r="AC13" i="25"/>
  <c r="AB13" i="25"/>
  <c r="AF12" i="25"/>
  <c r="AE12" i="25"/>
  <c r="AD12" i="25"/>
  <c r="AC12" i="25"/>
  <c r="AB12" i="25"/>
  <c r="AF11" i="25"/>
  <c r="AE11" i="25"/>
  <c r="AD11" i="25"/>
  <c r="AC11" i="25"/>
  <c r="AB11" i="25"/>
  <c r="AF10" i="25"/>
  <c r="AE10" i="25"/>
  <c r="AD10" i="25"/>
  <c r="AC10" i="25"/>
  <c r="AB10" i="25"/>
  <c r="AF9" i="25"/>
  <c r="AE9" i="25"/>
  <c r="AD9" i="25"/>
  <c r="AC9" i="25"/>
  <c r="AB9" i="25"/>
  <c r="AF8" i="25"/>
  <c r="AE8" i="25"/>
  <c r="AD8" i="25"/>
  <c r="AC8" i="25"/>
  <c r="AB8" i="25"/>
  <c r="AF7" i="25"/>
  <c r="AE7" i="25"/>
  <c r="AD7" i="25"/>
  <c r="AC7" i="25"/>
  <c r="AB7" i="25"/>
  <c r="AF6" i="25"/>
  <c r="AE6" i="25"/>
  <c r="AD6" i="25"/>
  <c r="AC6" i="25"/>
  <c r="AB6" i="25"/>
  <c r="C95" i="13"/>
  <c r="C94" i="13"/>
  <c r="K61" i="25"/>
  <c r="M60" i="25"/>
  <c r="K60" i="25"/>
  <c r="K59" i="25"/>
  <c r="K58" i="25"/>
  <c r="K57" i="25"/>
  <c r="M56" i="25"/>
  <c r="K56" i="25"/>
  <c r="K55" i="25"/>
  <c r="M54" i="25"/>
  <c r="K54" i="25"/>
  <c r="M53" i="25"/>
  <c r="K53" i="25"/>
  <c r="M52" i="25"/>
  <c r="K52" i="25"/>
  <c r="M51" i="25"/>
  <c r="K51" i="25"/>
  <c r="K50" i="25"/>
  <c r="M49" i="25"/>
  <c r="K49" i="25"/>
  <c r="K48" i="25"/>
  <c r="K47" i="25"/>
  <c r="M46" i="25"/>
  <c r="K46" i="25"/>
  <c r="K45" i="25"/>
  <c r="M44" i="25"/>
  <c r="K44" i="25"/>
  <c r="K43" i="25"/>
  <c r="K42" i="25"/>
  <c r="K41" i="25"/>
  <c r="K40" i="25"/>
  <c r="M39" i="25"/>
  <c r="K39" i="25"/>
  <c r="K38" i="25"/>
  <c r="K37" i="25"/>
  <c r="K36" i="25"/>
  <c r="M35" i="25"/>
  <c r="K35" i="25"/>
  <c r="M34" i="25"/>
  <c r="K34" i="25"/>
  <c r="K33" i="25"/>
  <c r="M32" i="25"/>
  <c r="K32" i="25"/>
  <c r="M31" i="25"/>
  <c r="K31" i="25"/>
  <c r="K30" i="25"/>
  <c r="M29" i="25"/>
  <c r="K29" i="25"/>
  <c r="M28" i="25"/>
  <c r="K28" i="25"/>
  <c r="K27" i="25"/>
  <c r="M26" i="25"/>
  <c r="K26" i="25"/>
  <c r="M25" i="25"/>
  <c r="K25" i="25"/>
  <c r="M24" i="25"/>
  <c r="K24" i="25"/>
  <c r="K23" i="25"/>
  <c r="K22" i="25"/>
  <c r="M21" i="25"/>
  <c r="K21" i="25"/>
  <c r="K20" i="25"/>
  <c r="K19" i="25"/>
  <c r="M18" i="25"/>
  <c r="K18" i="25"/>
  <c r="K17" i="25"/>
  <c r="K16" i="25"/>
  <c r="K15" i="25"/>
  <c r="M15" i="25" s="1"/>
  <c r="K14" i="25"/>
  <c r="K13" i="25"/>
  <c r="M12" i="25"/>
  <c r="K12" i="25"/>
  <c r="K11" i="25"/>
  <c r="K10" i="25"/>
  <c r="K9" i="25"/>
  <c r="K8" i="25"/>
  <c r="M7" i="25"/>
  <c r="K7" i="25"/>
  <c r="M6" i="25"/>
  <c r="K6" i="25"/>
  <c r="C87" i="13"/>
  <c r="C86" i="13"/>
  <c r="D67" i="24"/>
  <c r="D66" i="24"/>
  <c r="D69" i="24" s="1"/>
  <c r="C69" i="24"/>
  <c r="C67" i="24"/>
  <c r="K61" i="24"/>
  <c r="M60" i="24"/>
  <c r="K60" i="24"/>
  <c r="K59" i="24"/>
  <c r="K58" i="24"/>
  <c r="K57" i="24"/>
  <c r="M56" i="24"/>
  <c r="K56" i="24"/>
  <c r="K55" i="24"/>
  <c r="M54" i="24"/>
  <c r="K54" i="24"/>
  <c r="M53" i="24"/>
  <c r="K53" i="24"/>
  <c r="M52" i="24"/>
  <c r="K52" i="24"/>
  <c r="M51" i="24"/>
  <c r="K51" i="24"/>
  <c r="K50" i="24"/>
  <c r="M49" i="24"/>
  <c r="K49" i="24"/>
  <c r="K48" i="24"/>
  <c r="K47" i="24"/>
  <c r="M46" i="24"/>
  <c r="K46" i="24"/>
  <c r="K45" i="24"/>
  <c r="M44" i="24"/>
  <c r="K44" i="24"/>
  <c r="K43" i="24"/>
  <c r="K42" i="24"/>
  <c r="K41" i="24"/>
  <c r="K40" i="24"/>
  <c r="M39" i="24"/>
  <c r="K39" i="24"/>
  <c r="K38" i="24"/>
  <c r="K37" i="24"/>
  <c r="K36" i="24"/>
  <c r="M35" i="24"/>
  <c r="K35" i="24"/>
  <c r="M34" i="24"/>
  <c r="K34" i="24"/>
  <c r="K33" i="24"/>
  <c r="M32" i="24"/>
  <c r="K32" i="24"/>
  <c r="M31" i="24"/>
  <c r="K31" i="24"/>
  <c r="K30" i="24"/>
  <c r="M29" i="24"/>
  <c r="K29" i="24"/>
  <c r="M28" i="24"/>
  <c r="K28" i="24"/>
  <c r="K27" i="24"/>
  <c r="M26" i="24"/>
  <c r="K26" i="24"/>
  <c r="M25" i="24"/>
  <c r="K25" i="24"/>
  <c r="M24" i="24"/>
  <c r="K24" i="24"/>
  <c r="K23" i="24"/>
  <c r="K22" i="24"/>
  <c r="M21" i="24"/>
  <c r="K21" i="24"/>
  <c r="K20" i="24"/>
  <c r="K19" i="24"/>
  <c r="M18" i="24"/>
  <c r="K18" i="24"/>
  <c r="K17" i="24"/>
  <c r="K16" i="24"/>
  <c r="K15" i="24"/>
  <c r="K14" i="24"/>
  <c r="K13" i="24"/>
  <c r="M12" i="24"/>
  <c r="K12" i="24"/>
  <c r="K11" i="24"/>
  <c r="K10" i="24"/>
  <c r="K9" i="24"/>
  <c r="K8" i="24"/>
  <c r="M7" i="24"/>
  <c r="K7" i="24"/>
  <c r="M6" i="24"/>
  <c r="K6" i="24"/>
  <c r="O46" i="30" l="1"/>
  <c r="V46" i="30"/>
  <c r="S46" i="30"/>
  <c r="U46" i="30"/>
  <c r="T46" i="30"/>
  <c r="R46" i="30"/>
  <c r="Q46" i="30"/>
  <c r="P46" i="30"/>
  <c r="O13" i="30"/>
  <c r="V13" i="30"/>
  <c r="U13" i="30"/>
  <c r="T13" i="30"/>
  <c r="S13" i="30"/>
  <c r="R13" i="30"/>
  <c r="Q13" i="30"/>
  <c r="P13" i="30"/>
  <c r="S14" i="30"/>
  <c r="O14" i="30"/>
  <c r="P14" i="30"/>
  <c r="V14" i="30"/>
  <c r="U14" i="30"/>
  <c r="R14" i="30"/>
  <c r="Q14" i="30"/>
  <c r="T14" i="30"/>
  <c r="S26" i="30"/>
  <c r="R26" i="30"/>
  <c r="O26" i="30"/>
  <c r="V26" i="30"/>
  <c r="U26" i="30"/>
  <c r="T26" i="30"/>
  <c r="Q26" i="30"/>
  <c r="P26" i="30"/>
  <c r="S38" i="30"/>
  <c r="R38" i="30"/>
  <c r="O38" i="30"/>
  <c r="V38" i="30"/>
  <c r="U38" i="30"/>
  <c r="T38" i="30"/>
  <c r="Q38" i="30"/>
  <c r="P38" i="30"/>
  <c r="S50" i="30"/>
  <c r="R50" i="30"/>
  <c r="O50" i="30"/>
  <c r="V50" i="30"/>
  <c r="U50" i="30"/>
  <c r="T50" i="30"/>
  <c r="Q50" i="30"/>
  <c r="P50" i="30"/>
  <c r="S9" i="30"/>
  <c r="R9" i="30"/>
  <c r="Q9" i="30"/>
  <c r="P9" i="30"/>
  <c r="V9" i="30"/>
  <c r="U9" i="30"/>
  <c r="T9" i="30"/>
  <c r="O9" i="30"/>
  <c r="S21" i="30"/>
  <c r="R21" i="30"/>
  <c r="Q21" i="30"/>
  <c r="P21" i="30"/>
  <c r="U21" i="30"/>
  <c r="T21" i="30"/>
  <c r="O21" i="30"/>
  <c r="V21" i="30"/>
  <c r="V33" i="30"/>
  <c r="S33" i="30"/>
  <c r="R33" i="30"/>
  <c r="Q33" i="30"/>
  <c r="P33" i="30"/>
  <c r="T33" i="30"/>
  <c r="O33" i="30"/>
  <c r="U33" i="30"/>
  <c r="V45" i="30"/>
  <c r="S45" i="30"/>
  <c r="R45" i="30"/>
  <c r="Q45" i="30"/>
  <c r="P45" i="30"/>
  <c r="T45" i="30"/>
  <c r="O45" i="30"/>
  <c r="U45" i="30"/>
  <c r="V57" i="30"/>
  <c r="S57" i="30"/>
  <c r="R57" i="30"/>
  <c r="O57" i="30"/>
  <c r="Q57" i="30"/>
  <c r="P57" i="30"/>
  <c r="U57" i="30"/>
  <c r="T57" i="30"/>
  <c r="O22" i="30"/>
  <c r="V22" i="30"/>
  <c r="U22" i="30"/>
  <c r="T22" i="30"/>
  <c r="S22" i="30"/>
  <c r="R22" i="30"/>
  <c r="Q22" i="30"/>
  <c r="P22" i="30"/>
  <c r="O34" i="30"/>
  <c r="V34" i="30"/>
  <c r="U34" i="30"/>
  <c r="T34" i="30"/>
  <c r="S34" i="30"/>
  <c r="R34" i="30"/>
  <c r="Q34" i="30"/>
  <c r="P34" i="30"/>
  <c r="O58" i="30"/>
  <c r="V58" i="30"/>
  <c r="S58" i="30"/>
  <c r="U58" i="30"/>
  <c r="T58" i="30"/>
  <c r="R58" i="30"/>
  <c r="Q58" i="30"/>
  <c r="P58" i="30"/>
  <c r="S11" i="30"/>
  <c r="O11" i="30"/>
  <c r="R11" i="30"/>
  <c r="Q11" i="30"/>
  <c r="P11" i="30"/>
  <c r="V11" i="30"/>
  <c r="U11" i="30"/>
  <c r="T11" i="30"/>
  <c r="S23" i="30"/>
  <c r="R23" i="30"/>
  <c r="O23" i="30"/>
  <c r="V23" i="30"/>
  <c r="U23" i="30"/>
  <c r="T23" i="30"/>
  <c r="Q23" i="30"/>
  <c r="P23" i="30"/>
  <c r="S35" i="30"/>
  <c r="R35" i="30"/>
  <c r="O35" i="30"/>
  <c r="V35" i="30"/>
  <c r="U35" i="30"/>
  <c r="T35" i="30"/>
  <c r="Q35" i="30"/>
  <c r="P35" i="30"/>
  <c r="S59" i="30"/>
  <c r="R59" i="30"/>
  <c r="O59" i="30"/>
  <c r="U59" i="30"/>
  <c r="T59" i="30"/>
  <c r="Q59" i="30"/>
  <c r="P59" i="30"/>
  <c r="V59" i="30"/>
  <c r="V24" i="30"/>
  <c r="S24" i="30"/>
  <c r="R24" i="30"/>
  <c r="Q24" i="30"/>
  <c r="P24" i="30"/>
  <c r="T24" i="30"/>
  <c r="O24" i="30"/>
  <c r="U24" i="30"/>
  <c r="V36" i="30"/>
  <c r="S36" i="30"/>
  <c r="R36" i="30"/>
  <c r="Q36" i="30"/>
  <c r="P36" i="30"/>
  <c r="T36" i="30"/>
  <c r="O36" i="30"/>
  <c r="U36" i="30"/>
  <c r="V60" i="30"/>
  <c r="S60" i="30"/>
  <c r="R60" i="30"/>
  <c r="Q60" i="30"/>
  <c r="P60" i="30"/>
  <c r="U60" i="30"/>
  <c r="T60" i="30"/>
  <c r="O60" i="30"/>
  <c r="O25" i="30"/>
  <c r="V25" i="30"/>
  <c r="U25" i="30"/>
  <c r="T25" i="30"/>
  <c r="Q25" i="30"/>
  <c r="S25" i="30"/>
  <c r="R25" i="30"/>
  <c r="P25" i="30"/>
  <c r="O37" i="30"/>
  <c r="V37" i="30"/>
  <c r="U37" i="30"/>
  <c r="T37" i="30"/>
  <c r="Q37" i="30"/>
  <c r="S37" i="30"/>
  <c r="R37" i="30"/>
  <c r="P37" i="30"/>
  <c r="O61" i="30"/>
  <c r="V61" i="30"/>
  <c r="S61" i="30"/>
  <c r="U61" i="30"/>
  <c r="T61" i="30"/>
  <c r="R61" i="30"/>
  <c r="Q61" i="30"/>
  <c r="P61" i="30"/>
  <c r="S15" i="30"/>
  <c r="R15" i="30"/>
  <c r="Q15" i="30"/>
  <c r="P15" i="30"/>
  <c r="V15" i="30"/>
  <c r="U15" i="30"/>
  <c r="T15" i="30"/>
  <c r="O15" i="30"/>
  <c r="V27" i="30"/>
  <c r="S27" i="30"/>
  <c r="R27" i="30"/>
  <c r="Q27" i="30"/>
  <c r="P27" i="30"/>
  <c r="T27" i="30"/>
  <c r="O27" i="30"/>
  <c r="U27" i="30"/>
  <c r="V39" i="30"/>
  <c r="S39" i="30"/>
  <c r="R39" i="30"/>
  <c r="Q39" i="30"/>
  <c r="P39" i="30"/>
  <c r="T39" i="30"/>
  <c r="O39" i="30"/>
  <c r="U39" i="30"/>
  <c r="V51" i="30"/>
  <c r="S51" i="30"/>
  <c r="R51" i="30"/>
  <c r="O51" i="30"/>
  <c r="Q51" i="30"/>
  <c r="P51" i="30"/>
  <c r="U51" i="30"/>
  <c r="T51" i="30"/>
  <c r="O10" i="30"/>
  <c r="V10" i="30"/>
  <c r="U10" i="30"/>
  <c r="T10" i="30"/>
  <c r="R10" i="30"/>
  <c r="Q10" i="30"/>
  <c r="P10" i="30"/>
  <c r="S10" i="30"/>
  <c r="S47" i="30"/>
  <c r="R47" i="30"/>
  <c r="O47" i="30"/>
  <c r="V47" i="30"/>
  <c r="U47" i="30"/>
  <c r="T47" i="30"/>
  <c r="Q47" i="30"/>
  <c r="P47" i="30"/>
  <c r="S12" i="30"/>
  <c r="R12" i="30"/>
  <c r="Q12" i="30"/>
  <c r="P12" i="30"/>
  <c r="V12" i="30"/>
  <c r="U12" i="30"/>
  <c r="T12" i="30"/>
  <c r="O12" i="30"/>
  <c r="V48" i="30"/>
  <c r="S48" i="30"/>
  <c r="R48" i="30"/>
  <c r="O48" i="30"/>
  <c r="Q48" i="30"/>
  <c r="P48" i="30"/>
  <c r="U48" i="30"/>
  <c r="T48" i="30"/>
  <c r="O49" i="30"/>
  <c r="V49" i="30"/>
  <c r="S49" i="30"/>
  <c r="U49" i="30"/>
  <c r="T49" i="30"/>
  <c r="P49" i="30"/>
  <c r="Q49" i="30"/>
  <c r="R49" i="30"/>
  <c r="O16" i="30"/>
  <c r="V16" i="30"/>
  <c r="U16" i="30"/>
  <c r="T16" i="30"/>
  <c r="R16" i="30"/>
  <c r="Q16" i="30"/>
  <c r="P16" i="30"/>
  <c r="S16" i="30"/>
  <c r="O28" i="30"/>
  <c r="V28" i="30"/>
  <c r="U28" i="30"/>
  <c r="T28" i="30"/>
  <c r="S28" i="30"/>
  <c r="R28" i="30"/>
  <c r="Q28" i="30"/>
  <c r="P28" i="30"/>
  <c r="O40" i="30"/>
  <c r="V40" i="30"/>
  <c r="U40" i="30"/>
  <c r="T40" i="30"/>
  <c r="S40" i="30"/>
  <c r="R40" i="30"/>
  <c r="Q40" i="30"/>
  <c r="P40" i="30"/>
  <c r="O52" i="30"/>
  <c r="V52" i="30"/>
  <c r="S52" i="30"/>
  <c r="U52" i="30"/>
  <c r="T52" i="30"/>
  <c r="R52" i="30"/>
  <c r="Q52" i="30"/>
  <c r="P52" i="30"/>
  <c r="S41" i="30"/>
  <c r="R41" i="30"/>
  <c r="O41" i="30"/>
  <c r="V41" i="30"/>
  <c r="U41" i="30"/>
  <c r="T41" i="30"/>
  <c r="Q41" i="30"/>
  <c r="P41" i="30"/>
  <c r="S17" i="30"/>
  <c r="O17" i="30"/>
  <c r="V17" i="30"/>
  <c r="U17" i="30"/>
  <c r="T17" i="30"/>
  <c r="R17" i="30"/>
  <c r="Q17" i="30"/>
  <c r="P17" i="30"/>
  <c r="S29" i="30"/>
  <c r="R29" i="30"/>
  <c r="O29" i="30"/>
  <c r="V29" i="30"/>
  <c r="U29" i="30"/>
  <c r="T29" i="30"/>
  <c r="Q29" i="30"/>
  <c r="P29" i="30"/>
  <c r="S53" i="30"/>
  <c r="R53" i="30"/>
  <c r="O53" i="30"/>
  <c r="V53" i="30"/>
  <c r="U53" i="30"/>
  <c r="T53" i="30"/>
  <c r="P53" i="30"/>
  <c r="Q53" i="30"/>
  <c r="S6" i="30"/>
  <c r="R6" i="30"/>
  <c r="Q6" i="30"/>
  <c r="P6" i="30"/>
  <c r="O6" i="30"/>
  <c r="T6" i="30"/>
  <c r="U6" i="30"/>
  <c r="V6" i="30"/>
  <c r="S18" i="30"/>
  <c r="R18" i="30"/>
  <c r="Q18" i="30"/>
  <c r="P18" i="30"/>
  <c r="V18" i="30"/>
  <c r="U18" i="30"/>
  <c r="T18" i="30"/>
  <c r="O18" i="30"/>
  <c r="V30" i="30"/>
  <c r="S30" i="30"/>
  <c r="R30" i="30"/>
  <c r="Q30" i="30"/>
  <c r="P30" i="30"/>
  <c r="T30" i="30"/>
  <c r="O30" i="30"/>
  <c r="U30" i="30"/>
  <c r="V42" i="30"/>
  <c r="S42" i="30"/>
  <c r="R42" i="30"/>
  <c r="Q42" i="30"/>
  <c r="P42" i="30"/>
  <c r="T42" i="30"/>
  <c r="O42" i="30"/>
  <c r="U42" i="30"/>
  <c r="V54" i="30"/>
  <c r="S54" i="30"/>
  <c r="R54" i="30"/>
  <c r="O54" i="30"/>
  <c r="Q54" i="30"/>
  <c r="P54" i="30"/>
  <c r="T54" i="30"/>
  <c r="U54" i="30"/>
  <c r="O7" i="30"/>
  <c r="V7" i="30"/>
  <c r="U7" i="30"/>
  <c r="T7" i="30"/>
  <c r="S7" i="30"/>
  <c r="R7" i="30"/>
  <c r="Q7" i="30"/>
  <c r="P7" i="30"/>
  <c r="O19" i="30"/>
  <c r="V19" i="30"/>
  <c r="U19" i="30"/>
  <c r="T19" i="30"/>
  <c r="P19" i="30"/>
  <c r="S19" i="30"/>
  <c r="R19" i="30"/>
  <c r="Q19" i="30"/>
  <c r="O31" i="30"/>
  <c r="V31" i="30"/>
  <c r="U31" i="30"/>
  <c r="T31" i="30"/>
  <c r="S31" i="30"/>
  <c r="R31" i="30"/>
  <c r="Q31" i="30"/>
  <c r="P31" i="30"/>
  <c r="O43" i="30"/>
  <c r="V43" i="30"/>
  <c r="U43" i="30"/>
  <c r="T43" i="30"/>
  <c r="S43" i="30"/>
  <c r="R43" i="30"/>
  <c r="Q43" i="30"/>
  <c r="P43" i="30"/>
  <c r="O55" i="30"/>
  <c r="V55" i="30"/>
  <c r="S55" i="30"/>
  <c r="U55" i="30"/>
  <c r="T55" i="30"/>
  <c r="R55" i="30"/>
  <c r="Q55" i="30"/>
  <c r="P55" i="30"/>
  <c r="S8" i="30"/>
  <c r="O8" i="30"/>
  <c r="U8" i="30"/>
  <c r="T8" i="30"/>
  <c r="R8" i="30"/>
  <c r="P8" i="30"/>
  <c r="V8" i="30"/>
  <c r="Q8" i="30"/>
  <c r="S20" i="30"/>
  <c r="O20" i="30"/>
  <c r="V20" i="30"/>
  <c r="U20" i="30"/>
  <c r="T20" i="30"/>
  <c r="R20" i="30"/>
  <c r="Q20" i="30"/>
  <c r="P20" i="30"/>
  <c r="S32" i="30"/>
  <c r="R32" i="30"/>
  <c r="O32" i="30"/>
  <c r="V32" i="30"/>
  <c r="U32" i="30"/>
  <c r="T32" i="30"/>
  <c r="Q32" i="30"/>
  <c r="P32" i="30"/>
  <c r="S44" i="30"/>
  <c r="R44" i="30"/>
  <c r="O44" i="30"/>
  <c r="V44" i="30"/>
  <c r="U44" i="30"/>
  <c r="T44" i="30"/>
  <c r="Q44" i="30"/>
  <c r="P44" i="30"/>
  <c r="S56" i="30"/>
  <c r="R56" i="30"/>
  <c r="O56" i="30"/>
  <c r="Q56" i="30"/>
  <c r="P56" i="30"/>
  <c r="V56" i="30"/>
  <c r="U56" i="30"/>
  <c r="T56" i="30"/>
  <c r="D84" i="32"/>
  <c r="E64" i="32"/>
  <c r="E87" i="32" s="1"/>
  <c r="D87" i="32"/>
  <c r="D85" i="32" s="1"/>
  <c r="M4" i="32"/>
  <c r="M3" i="32"/>
  <c r="G87" i="32"/>
  <c r="T29" i="31"/>
  <c r="Q52" i="31"/>
  <c r="U45" i="31"/>
  <c r="P52" i="31"/>
  <c r="T45" i="31"/>
  <c r="Q42" i="31"/>
  <c r="S42" i="31"/>
  <c r="T42" i="31"/>
  <c r="U42" i="31"/>
  <c r="O46" i="31"/>
  <c r="S26" i="31"/>
  <c r="T37" i="31"/>
  <c r="T26" i="31"/>
  <c r="V47" i="31"/>
  <c r="T11" i="31"/>
  <c r="U26" i="31"/>
  <c r="U11" i="31"/>
  <c r="V26" i="31"/>
  <c r="V39" i="31"/>
  <c r="P48" i="31"/>
  <c r="V11" i="31"/>
  <c r="S29" i="31"/>
  <c r="O42" i="31"/>
  <c r="S37" i="31"/>
  <c r="O18" i="31"/>
  <c r="O54" i="31"/>
  <c r="U18" i="31"/>
  <c r="S34" i="31"/>
  <c r="T34" i="31"/>
  <c r="P45" i="31"/>
  <c r="Q34" i="31"/>
  <c r="V18" i="31"/>
  <c r="U34" i="31"/>
  <c r="Q45" i="31"/>
  <c r="R37" i="31"/>
  <c r="V34" i="31"/>
  <c r="R45" i="31"/>
  <c r="T18" i="31"/>
  <c r="S45" i="31"/>
  <c r="P28" i="31"/>
  <c r="P6" i="31"/>
  <c r="Q14" i="31"/>
  <c r="Q28" i="31"/>
  <c r="P36" i="31"/>
  <c r="U50" i="31"/>
  <c r="S58" i="31"/>
  <c r="Q6" i="31"/>
  <c r="R14" i="31"/>
  <c r="P21" i="31"/>
  <c r="Q36" i="31"/>
  <c r="O44" i="31"/>
  <c r="V50" i="31"/>
  <c r="T58" i="31"/>
  <c r="R6" i="31"/>
  <c r="S14" i="31"/>
  <c r="Q21" i="31"/>
  <c r="P29" i="31"/>
  <c r="P44" i="31"/>
  <c r="U58" i="31"/>
  <c r="S6" i="31"/>
  <c r="T14" i="31"/>
  <c r="R21" i="31"/>
  <c r="Q29" i="31"/>
  <c r="P37" i="31"/>
  <c r="Q44" i="31"/>
  <c r="V58" i="31"/>
  <c r="T6" i="31"/>
  <c r="U14" i="31"/>
  <c r="S21" i="31"/>
  <c r="R29" i="31"/>
  <c r="Q37" i="31"/>
  <c r="O52" i="31"/>
  <c r="O6" i="31"/>
  <c r="P14" i="31"/>
  <c r="Q50" i="31"/>
  <c r="R53" i="31"/>
  <c r="V31" i="31"/>
  <c r="O38" i="31"/>
  <c r="V45" i="31"/>
  <c r="S53" i="31"/>
  <c r="Q61" i="31"/>
  <c r="V55" i="31"/>
  <c r="S50" i="31"/>
  <c r="T50" i="31"/>
  <c r="T21" i="31"/>
  <c r="U21" i="31"/>
  <c r="V21" i="31"/>
  <c r="V29" i="31"/>
  <c r="U37" i="31"/>
  <c r="V37" i="31"/>
  <c r="Q53" i="31"/>
  <c r="V8" i="31"/>
  <c r="V16" i="31"/>
  <c r="V23" i="31"/>
  <c r="P61" i="31"/>
  <c r="T53" i="31"/>
  <c r="R61" i="31"/>
  <c r="P20" i="31"/>
  <c r="Q20" i="31"/>
  <c r="S61" i="31"/>
  <c r="O50" i="31"/>
  <c r="O20" i="31"/>
  <c r="O58" i="31"/>
  <c r="O36" i="31"/>
  <c r="U6" i="31"/>
  <c r="P60" i="31"/>
  <c r="P53" i="31"/>
  <c r="U16" i="31"/>
  <c r="U53" i="31"/>
  <c r="R11" i="31"/>
  <c r="Q18" i="31"/>
  <c r="O26" i="31"/>
  <c r="V53" i="31"/>
  <c r="T61" i="31"/>
  <c r="O14" i="31"/>
  <c r="O60" i="31"/>
  <c r="U29" i="31"/>
  <c r="Q16" i="31"/>
  <c r="Q60" i="31"/>
  <c r="U8" i="31"/>
  <c r="S11" i="31"/>
  <c r="S18" i="31"/>
  <c r="Q26" i="31"/>
  <c r="O34" i="31"/>
  <c r="U61" i="31"/>
  <c r="O28" i="31"/>
  <c r="Q58" i="31"/>
  <c r="V61" i="31"/>
  <c r="Q48" i="31"/>
  <c r="P43" i="31"/>
  <c r="S9" i="31"/>
  <c r="P12" i="31"/>
  <c r="Q19" i="31"/>
  <c r="T24" i="31"/>
  <c r="Q27" i="31"/>
  <c r="T32" i="31"/>
  <c r="Q35" i="31"/>
  <c r="T40" i="31"/>
  <c r="Q43" i="31"/>
  <c r="T48" i="31"/>
  <c r="Q51" i="31"/>
  <c r="T56" i="31"/>
  <c r="Q59" i="31"/>
  <c r="L63" i="31"/>
  <c r="O48" i="31"/>
  <c r="O43" i="31"/>
  <c r="P35" i="31"/>
  <c r="P59" i="31"/>
  <c r="Q12" i="31"/>
  <c r="R19" i="31"/>
  <c r="U32" i="31"/>
  <c r="R43" i="31"/>
  <c r="R59" i="31"/>
  <c r="O7" i="31"/>
  <c r="O15" i="31"/>
  <c r="V32" i="31"/>
  <c r="S51" i="31"/>
  <c r="P7" i="31"/>
  <c r="Q30" i="31"/>
  <c r="Q38" i="31"/>
  <c r="Q7" i="31"/>
  <c r="T12" i="31"/>
  <c r="Q15" i="31"/>
  <c r="O17" i="31"/>
  <c r="U19" i="31"/>
  <c r="R22" i="31"/>
  <c r="O25" i="31"/>
  <c r="U27" i="31"/>
  <c r="R30" i="31"/>
  <c r="O33" i="31"/>
  <c r="U35" i="31"/>
  <c r="R38" i="31"/>
  <c r="O41" i="31"/>
  <c r="U43" i="31"/>
  <c r="R46" i="31"/>
  <c r="O49" i="31"/>
  <c r="U51" i="31"/>
  <c r="R54" i="31"/>
  <c r="O57" i="31"/>
  <c r="U59" i="31"/>
  <c r="R7" i="31"/>
  <c r="O10" i="31"/>
  <c r="U12" i="31"/>
  <c r="R15" i="31"/>
  <c r="P17" i="31"/>
  <c r="V19" i="31"/>
  <c r="S22" i="31"/>
  <c r="P25" i="31"/>
  <c r="V27" i="31"/>
  <c r="S30" i="31"/>
  <c r="P33" i="31"/>
  <c r="V35" i="31"/>
  <c r="S38" i="31"/>
  <c r="P41" i="31"/>
  <c r="V43" i="31"/>
  <c r="S46" i="31"/>
  <c r="P49" i="31"/>
  <c r="V51" i="31"/>
  <c r="S54" i="31"/>
  <c r="P57" i="31"/>
  <c r="V59" i="31"/>
  <c r="S7" i="31"/>
  <c r="P10" i="31"/>
  <c r="V12" i="31"/>
  <c r="S15" i="31"/>
  <c r="Q17" i="31"/>
  <c r="T22" i="31"/>
  <c r="Q25" i="31"/>
  <c r="T30" i="31"/>
  <c r="Q33" i="31"/>
  <c r="T38" i="31"/>
  <c r="Q41" i="31"/>
  <c r="T46" i="31"/>
  <c r="Q49" i="31"/>
  <c r="T54" i="31"/>
  <c r="Q57" i="31"/>
  <c r="O24" i="31"/>
  <c r="V48" i="31"/>
  <c r="S40" i="31"/>
  <c r="R27" i="31"/>
  <c r="T43" i="31"/>
  <c r="P24" i="31"/>
  <c r="Q24" i="31"/>
  <c r="Q40" i="31"/>
  <c r="O19" i="31"/>
  <c r="O35" i="31"/>
  <c r="O12" i="31"/>
  <c r="S24" i="31"/>
  <c r="S48" i="31"/>
  <c r="R51" i="31"/>
  <c r="P30" i="31"/>
  <c r="S35" i="31"/>
  <c r="P46" i="31"/>
  <c r="P54" i="31"/>
  <c r="P15" i="31"/>
  <c r="T51" i="31"/>
  <c r="T7" i="31"/>
  <c r="Q10" i="31"/>
  <c r="T15" i="31"/>
  <c r="R17" i="31"/>
  <c r="U22" i="31"/>
  <c r="R25" i="31"/>
  <c r="U30" i="31"/>
  <c r="U38" i="31"/>
  <c r="R41" i="31"/>
  <c r="U46" i="31"/>
  <c r="R49" i="31"/>
  <c r="U7" i="31"/>
  <c r="O13" i="31"/>
  <c r="S17" i="31"/>
  <c r="V22" i="31"/>
  <c r="S33" i="31"/>
  <c r="V38" i="31"/>
  <c r="S49" i="31"/>
  <c r="S57" i="31"/>
  <c r="S10" i="31"/>
  <c r="T10" i="31"/>
  <c r="Q13" i="31"/>
  <c r="U17" i="31"/>
  <c r="O23" i="31"/>
  <c r="R28" i="31"/>
  <c r="U33" i="31"/>
  <c r="O39" i="31"/>
  <c r="R44" i="31"/>
  <c r="U49" i="31"/>
  <c r="O55" i="31"/>
  <c r="O8" i="31"/>
  <c r="U10" i="31"/>
  <c r="R13" i="31"/>
  <c r="O16" i="31"/>
  <c r="V17" i="31"/>
  <c r="S20" i="31"/>
  <c r="P23" i="31"/>
  <c r="V25" i="31"/>
  <c r="S28" i="31"/>
  <c r="P31" i="31"/>
  <c r="V33" i="31"/>
  <c r="S36" i="31"/>
  <c r="P39" i="31"/>
  <c r="V41" i="31"/>
  <c r="S44" i="31"/>
  <c r="P47" i="31"/>
  <c r="V49" i="31"/>
  <c r="S52" i="31"/>
  <c r="P55" i="31"/>
  <c r="V57" i="31"/>
  <c r="S60" i="31"/>
  <c r="P56" i="31"/>
  <c r="Q32" i="31"/>
  <c r="Q9" i="31"/>
  <c r="O27" i="31"/>
  <c r="R40" i="31"/>
  <c r="R56" i="31"/>
  <c r="R9" i="31"/>
  <c r="P19" i="31"/>
  <c r="S32" i="31"/>
  <c r="U24" i="31"/>
  <c r="R35" i="31"/>
  <c r="U56" i="31"/>
  <c r="S19" i="31"/>
  <c r="S12" i="31"/>
  <c r="T59" i="31"/>
  <c r="R33" i="31"/>
  <c r="V15" i="31"/>
  <c r="R20" i="31"/>
  <c r="U25" i="31"/>
  <c r="O31" i="31"/>
  <c r="R36" i="31"/>
  <c r="U41" i="31"/>
  <c r="O47" i="31"/>
  <c r="R52" i="31"/>
  <c r="U57" i="31"/>
  <c r="R60" i="31"/>
  <c r="P8" i="31"/>
  <c r="V10" i="31"/>
  <c r="S13" i="31"/>
  <c r="P16" i="31"/>
  <c r="T20" i="31"/>
  <c r="Q23" i="31"/>
  <c r="T28" i="31"/>
  <c r="Q31" i="31"/>
  <c r="T36" i="31"/>
  <c r="Q39" i="31"/>
  <c r="T44" i="31"/>
  <c r="Q47" i="31"/>
  <c r="T52" i="31"/>
  <c r="Q55" i="31"/>
  <c r="T60" i="31"/>
  <c r="Q46" i="31"/>
  <c r="U54" i="31"/>
  <c r="R47" i="31"/>
  <c r="O40" i="31"/>
  <c r="P32" i="31"/>
  <c r="Q56" i="31"/>
  <c r="R32" i="31"/>
  <c r="O59" i="31"/>
  <c r="S56" i="31"/>
  <c r="O22" i="31"/>
  <c r="S27" i="31"/>
  <c r="V40" i="31"/>
  <c r="V56" i="31"/>
  <c r="T27" i="31"/>
  <c r="S25" i="31"/>
  <c r="V30" i="31"/>
  <c r="S41" i="31"/>
  <c r="P13" i="31"/>
  <c r="T57" i="31"/>
  <c r="Q8" i="31"/>
  <c r="T13" i="31"/>
  <c r="U20" i="31"/>
  <c r="R23" i="31"/>
  <c r="U28" i="31"/>
  <c r="R31" i="31"/>
  <c r="U36" i="31"/>
  <c r="R39" i="31"/>
  <c r="U44" i="31"/>
  <c r="U52" i="31"/>
  <c r="R55" i="31"/>
  <c r="U60" i="31"/>
  <c r="R8" i="31"/>
  <c r="O11" i="31"/>
  <c r="U13" i="31"/>
  <c r="R16" i="31"/>
  <c r="P18" i="31"/>
  <c r="S23" i="31"/>
  <c r="P26" i="31"/>
  <c r="S31" i="31"/>
  <c r="P34" i="31"/>
  <c r="S39" i="31"/>
  <c r="P42" i="31"/>
  <c r="S47" i="31"/>
  <c r="P50" i="31"/>
  <c r="S55" i="31"/>
  <c r="P58" i="31"/>
  <c r="O9" i="31"/>
  <c r="P9" i="31"/>
  <c r="R24" i="31"/>
  <c r="O51" i="31"/>
  <c r="U40" i="31"/>
  <c r="U48" i="31"/>
  <c r="U9" i="31"/>
  <c r="P22" i="31"/>
  <c r="V9" i="31"/>
  <c r="Q54" i="31"/>
  <c r="S8" i="31"/>
  <c r="S16" i="31"/>
  <c r="T23" i="31"/>
  <c r="T31" i="31"/>
  <c r="T47" i="31"/>
  <c r="T55" i="31"/>
  <c r="P11" i="31"/>
  <c r="T39" i="31"/>
  <c r="L63" i="30"/>
  <c r="M19" i="28"/>
  <c r="M15" i="28"/>
  <c r="S52" i="28"/>
  <c r="K10" i="28"/>
  <c r="M26" i="28"/>
  <c r="T52" i="28"/>
  <c r="L10" i="28"/>
  <c r="R15" i="28"/>
  <c r="M20" i="28"/>
  <c r="Q26" i="28"/>
  <c r="T31" i="28"/>
  <c r="T47" i="28"/>
  <c r="M58" i="28"/>
  <c r="M10" i="28"/>
  <c r="S15" i="28"/>
  <c r="S20" i="28"/>
  <c r="R26" i="28"/>
  <c r="Q58" i="28"/>
  <c r="Q10" i="28"/>
  <c r="T15" i="28"/>
  <c r="T20" i="28"/>
  <c r="S26" i="28"/>
  <c r="R58" i="28"/>
  <c r="R10" i="28"/>
  <c r="T26" i="28"/>
  <c r="L43" i="28"/>
  <c r="S58" i="28"/>
  <c r="S10" i="28"/>
  <c r="M16" i="28"/>
  <c r="M43" i="28"/>
  <c r="T58" i="28"/>
  <c r="T10" i="28"/>
  <c r="L22" i="28"/>
  <c r="Q43" i="28"/>
  <c r="S36" i="28"/>
  <c r="M55" i="28"/>
  <c r="Q15" i="28"/>
  <c r="M33" i="28"/>
  <c r="L55" i="28"/>
  <c r="M23" i="28"/>
  <c r="Q23" i="28"/>
  <c r="Q27" i="28"/>
  <c r="Q55" i="28"/>
  <c r="R55" i="28"/>
  <c r="Q31" i="28"/>
  <c r="S47" i="28"/>
  <c r="J58" i="28"/>
  <c r="S39" i="28"/>
  <c r="S50" i="28"/>
  <c r="S31" i="28"/>
  <c r="M18" i="28"/>
  <c r="R34" i="28"/>
  <c r="T39" i="28"/>
  <c r="T50" i="28"/>
  <c r="L19" i="28"/>
  <c r="Q19" i="28"/>
  <c r="K58" i="28"/>
  <c r="T36" i="28"/>
  <c r="R23" i="28"/>
  <c r="J18" i="28"/>
  <c r="S28" i="28"/>
  <c r="Q39" i="28"/>
  <c r="Q50" i="28"/>
  <c r="K18" i="28"/>
  <c r="T23" i="28"/>
  <c r="T28" i="28"/>
  <c r="T44" i="28"/>
  <c r="S12" i="28"/>
  <c r="L18" i="28"/>
  <c r="Q34" i="28"/>
  <c r="T12" i="28"/>
  <c r="Q7" i="28"/>
  <c r="Q18" i="28"/>
  <c r="S34" i="28"/>
  <c r="J26" i="28"/>
  <c r="R31" i="28"/>
  <c r="M47" i="28"/>
  <c r="K26" i="28"/>
  <c r="Q47" i="28"/>
  <c r="R47" i="28"/>
  <c r="Q11" i="28"/>
  <c r="S23" i="28"/>
  <c r="S44" i="28"/>
  <c r="S55" i="28"/>
  <c r="T55" i="28"/>
  <c r="R7" i="28"/>
  <c r="R18" i="28"/>
  <c r="J13" i="28"/>
  <c r="K21" i="28"/>
  <c r="K37" i="28"/>
  <c r="L29" i="28"/>
  <c r="J8" i="28"/>
  <c r="M13" i="28"/>
  <c r="J16" i="28"/>
  <c r="M21" i="28"/>
  <c r="J24" i="28"/>
  <c r="M29" i="28"/>
  <c r="M37" i="28"/>
  <c r="J40" i="28"/>
  <c r="J48" i="28"/>
  <c r="M53" i="28"/>
  <c r="J56" i="28"/>
  <c r="K8" i="28"/>
  <c r="Q13" i="28"/>
  <c r="K16" i="28"/>
  <c r="Q21" i="28"/>
  <c r="K24" i="28"/>
  <c r="Q29" i="28"/>
  <c r="Q37" i="28"/>
  <c r="K40" i="28"/>
  <c r="Q45" i="28"/>
  <c r="Q53" i="28"/>
  <c r="K56" i="28"/>
  <c r="Q61" i="28"/>
  <c r="L8" i="28"/>
  <c r="R13" i="28"/>
  <c r="L16" i="28"/>
  <c r="R21" i="28"/>
  <c r="L24" i="28"/>
  <c r="R29" i="28"/>
  <c r="R37" i="28"/>
  <c r="L40" i="28"/>
  <c r="R45" i="28"/>
  <c r="R53" i="28"/>
  <c r="L56" i="28"/>
  <c r="R61" i="28"/>
  <c r="M8" i="28"/>
  <c r="S13" i="28"/>
  <c r="J19" i="28"/>
  <c r="S21" i="28"/>
  <c r="M24" i="28"/>
  <c r="S29" i="28"/>
  <c r="J35" i="28"/>
  <c r="S37" i="28"/>
  <c r="M40" i="28"/>
  <c r="J43" i="28"/>
  <c r="S45" i="28"/>
  <c r="S53" i="28"/>
  <c r="J59" i="28"/>
  <c r="S61" i="28"/>
  <c r="Q8" i="28"/>
  <c r="T13" i="28"/>
  <c r="Q16" i="28"/>
  <c r="K19" i="28"/>
  <c r="T21" i="28"/>
  <c r="Q24" i="28"/>
  <c r="T29" i="28"/>
  <c r="Q32" i="28"/>
  <c r="K35" i="28"/>
  <c r="T37" i="28"/>
  <c r="Q40" i="28"/>
  <c r="K43" i="28"/>
  <c r="Q48" i="28"/>
  <c r="T53" i="28"/>
  <c r="Q56" i="28"/>
  <c r="K59" i="28"/>
  <c r="J21" i="28"/>
  <c r="J37" i="28"/>
  <c r="K13" i="28"/>
  <c r="K53" i="28"/>
  <c r="S24" i="28"/>
  <c r="S48" i="28"/>
  <c r="S56" i="28"/>
  <c r="T24" i="28"/>
  <c r="T32" i="28"/>
  <c r="T48" i="28"/>
  <c r="T56" i="28"/>
  <c r="L46" i="28"/>
  <c r="R59" i="28"/>
  <c r="S27" i="28"/>
  <c r="S43" i="28"/>
  <c r="J49" i="28"/>
  <c r="S59" i="28"/>
  <c r="T11" i="28"/>
  <c r="T19" i="28"/>
  <c r="K33" i="28"/>
  <c r="K49" i="28"/>
  <c r="R14" i="28"/>
  <c r="R38" i="28"/>
  <c r="R46" i="28"/>
  <c r="L49" i="28"/>
  <c r="R54" i="28"/>
  <c r="M9" i="28"/>
  <c r="S30" i="28"/>
  <c r="T6" i="28"/>
  <c r="Q9" i="28"/>
  <c r="K12" i="28"/>
  <c r="T14" i="28"/>
  <c r="Q17" i="28"/>
  <c r="K20" i="28"/>
  <c r="T22" i="28"/>
  <c r="Q25" i="28"/>
  <c r="K28" i="28"/>
  <c r="T30" i="28"/>
  <c r="Q33" i="28"/>
  <c r="K36" i="28"/>
  <c r="T38" i="28"/>
  <c r="Q41" i="28"/>
  <c r="T46" i="28"/>
  <c r="Q49" i="28"/>
  <c r="K52" i="28"/>
  <c r="T54" i="28"/>
  <c r="Q57" i="28"/>
  <c r="K60" i="28"/>
  <c r="H63" i="28"/>
  <c r="S8" i="28"/>
  <c r="S16" i="28"/>
  <c r="J46" i="28"/>
  <c r="K22" i="28"/>
  <c r="K46" i="28"/>
  <c r="J9" i="28"/>
  <c r="S51" i="28"/>
  <c r="R6" i="28"/>
  <c r="S6" i="28"/>
  <c r="S14" i="28"/>
  <c r="J28" i="28"/>
  <c r="J60" i="28"/>
  <c r="R9" i="28"/>
  <c r="L12" i="28"/>
  <c r="R17" i="28"/>
  <c r="L20" i="28"/>
  <c r="R25" i="28"/>
  <c r="L28" i="28"/>
  <c r="R33" i="28"/>
  <c r="L36" i="28"/>
  <c r="R41" i="28"/>
  <c r="R49" i="28"/>
  <c r="L52" i="28"/>
  <c r="R57" i="28"/>
  <c r="L60" i="28"/>
  <c r="L53" i="28"/>
  <c r="R16" i="28"/>
  <c r="R32" i="28"/>
  <c r="T8" i="28"/>
  <c r="T40" i="28"/>
  <c r="R51" i="28"/>
  <c r="Q22" i="28"/>
  <c r="T27" i="28"/>
  <c r="T35" i="28"/>
  <c r="T43" i="28"/>
  <c r="R22" i="28"/>
  <c r="L33" i="28"/>
  <c r="S22" i="28"/>
  <c r="S38" i="28"/>
  <c r="S46" i="28"/>
  <c r="J52" i="28"/>
  <c r="S9" i="28"/>
  <c r="M12" i="28"/>
  <c r="J15" i="28"/>
  <c r="S17" i="28"/>
  <c r="J23" i="28"/>
  <c r="S25" i="28"/>
  <c r="M28" i="28"/>
  <c r="J31" i="28"/>
  <c r="S33" i="28"/>
  <c r="M36" i="28"/>
  <c r="S41" i="28"/>
  <c r="J47" i="28"/>
  <c r="S49" i="28"/>
  <c r="M52" i="28"/>
  <c r="J55" i="28"/>
  <c r="S57" i="28"/>
  <c r="M60" i="28"/>
  <c r="R40" i="28"/>
  <c r="S11" i="28"/>
  <c r="S19" i="28"/>
  <c r="S35" i="28"/>
  <c r="J12" i="28"/>
  <c r="M41" i="28"/>
  <c r="T9" i="28"/>
  <c r="Q12" i="28"/>
  <c r="K15" i="28"/>
  <c r="Q20" i="28"/>
  <c r="K23" i="28"/>
  <c r="Q28" i="28"/>
  <c r="K31" i="28"/>
  <c r="T33" i="28"/>
  <c r="Q36" i="28"/>
  <c r="T41" i="28"/>
  <c r="Q44" i="28"/>
  <c r="K47" i="28"/>
  <c r="T49" i="28"/>
  <c r="Q52" i="28"/>
  <c r="Q60" i="28"/>
  <c r="J29" i="28"/>
  <c r="J41" i="28"/>
  <c r="M46" i="28"/>
  <c r="K9" i="28"/>
  <c r="Q30" i="28"/>
  <c r="K41" i="28"/>
  <c r="Q54" i="28"/>
  <c r="J20" i="28"/>
  <c r="J36" i="28"/>
  <c r="Q61" i="27"/>
  <c r="K29" i="27"/>
  <c r="L29" i="27"/>
  <c r="M21" i="27"/>
  <c r="R61" i="27"/>
  <c r="Q48" i="27"/>
  <c r="T48" i="27"/>
  <c r="R11" i="27"/>
  <c r="R19" i="27"/>
  <c r="R27" i="27"/>
  <c r="R35" i="27"/>
  <c r="R43" i="27"/>
  <c r="L46" i="27"/>
  <c r="R51" i="27"/>
  <c r="R59" i="27"/>
  <c r="S59" i="27"/>
  <c r="J29" i="27"/>
  <c r="K24" i="27"/>
  <c r="Q22" i="27"/>
  <c r="T59" i="27"/>
  <c r="K53" i="27"/>
  <c r="S53" i="27"/>
  <c r="L16" i="27"/>
  <c r="J21" i="27"/>
  <c r="K13" i="27"/>
  <c r="K37" i="27"/>
  <c r="M13" i="27"/>
  <c r="Q29" i="27"/>
  <c r="Q37" i="27"/>
  <c r="Q45" i="27"/>
  <c r="Q53" i="27"/>
  <c r="R29" i="27"/>
  <c r="R37" i="27"/>
  <c r="J19" i="27"/>
  <c r="S21" i="27"/>
  <c r="S29" i="27"/>
  <c r="M40" i="27"/>
  <c r="S45" i="27"/>
  <c r="Q8" i="27"/>
  <c r="Q16" i="27"/>
  <c r="Q24" i="27"/>
  <c r="Q32" i="27"/>
  <c r="Q40" i="27"/>
  <c r="T53" i="27"/>
  <c r="L35" i="27"/>
  <c r="R56" i="27"/>
  <c r="J22" i="27"/>
  <c r="S48" i="27"/>
  <c r="Q19" i="27"/>
  <c r="T24" i="27"/>
  <c r="T32" i="27"/>
  <c r="T40" i="27"/>
  <c r="Q6" i="27"/>
  <c r="T11" i="27"/>
  <c r="T19" i="27"/>
  <c r="Q30" i="27"/>
  <c r="K41" i="27"/>
  <c r="T51" i="27"/>
  <c r="L9" i="27"/>
  <c r="R14" i="27"/>
  <c r="R38" i="27"/>
  <c r="L41" i="27"/>
  <c r="L49" i="27"/>
  <c r="R54" i="27"/>
  <c r="M9" i="27"/>
  <c r="J28" i="27"/>
  <c r="S38" i="27"/>
  <c r="T6" i="27"/>
  <c r="Q9" i="27"/>
  <c r="K12" i="27"/>
  <c r="T14" i="27"/>
  <c r="Q17" i="27"/>
  <c r="K20" i="27"/>
  <c r="T22" i="27"/>
  <c r="Q25" i="27"/>
  <c r="K28" i="27"/>
  <c r="T30" i="27"/>
  <c r="Q33" i="27"/>
  <c r="K36" i="27"/>
  <c r="T38" i="27"/>
  <c r="Q41" i="27"/>
  <c r="T46" i="27"/>
  <c r="Q49" i="27"/>
  <c r="K52" i="27"/>
  <c r="T54" i="27"/>
  <c r="Q57" i="27"/>
  <c r="K60" i="27"/>
  <c r="J13" i="27"/>
  <c r="J37" i="27"/>
  <c r="L13" i="27"/>
  <c r="L53" i="27"/>
  <c r="J8" i="27"/>
  <c r="J24" i="27"/>
  <c r="M53" i="27"/>
  <c r="K8" i="27"/>
  <c r="K16" i="27"/>
  <c r="Q21" i="27"/>
  <c r="K40" i="27"/>
  <c r="L8" i="27"/>
  <c r="L24" i="27"/>
  <c r="K43" i="27"/>
  <c r="Q56" i="27"/>
  <c r="H63" i="27"/>
  <c r="S8" i="27"/>
  <c r="S16" i="27"/>
  <c r="M35" i="27"/>
  <c r="Q11" i="27"/>
  <c r="T16" i="27"/>
  <c r="Q27" i="27"/>
  <c r="Q35" i="27"/>
  <c r="K46" i="27"/>
  <c r="T56" i="27"/>
  <c r="S43" i="27"/>
  <c r="T43" i="27"/>
  <c r="S6" i="27"/>
  <c r="S14" i="27"/>
  <c r="S22" i="27"/>
  <c r="J36" i="27"/>
  <c r="S46" i="27"/>
  <c r="R9" i="27"/>
  <c r="R63" i="27" s="1"/>
  <c r="L12" i="27"/>
  <c r="R17" i="27"/>
  <c r="L20" i="27"/>
  <c r="R25" i="27"/>
  <c r="L28" i="27"/>
  <c r="R33" i="27"/>
  <c r="L36" i="27"/>
  <c r="R41" i="27"/>
  <c r="R49" i="27"/>
  <c r="L52" i="27"/>
  <c r="R57" i="27"/>
  <c r="L60" i="27"/>
  <c r="J53" i="27"/>
  <c r="K21" i="27"/>
  <c r="L37" i="27"/>
  <c r="J16" i="27"/>
  <c r="M29" i="27"/>
  <c r="J40" i="27"/>
  <c r="Q13" i="27"/>
  <c r="R21" i="27"/>
  <c r="L40" i="27"/>
  <c r="L56" i="27"/>
  <c r="J35" i="27"/>
  <c r="S37" i="27"/>
  <c r="S61" i="27"/>
  <c r="T13" i="27"/>
  <c r="T21" i="27"/>
  <c r="T37" i="27"/>
  <c r="S19" i="27"/>
  <c r="S27" i="27"/>
  <c r="S51" i="27"/>
  <c r="K33" i="27"/>
  <c r="Q54" i="27"/>
  <c r="R30" i="27"/>
  <c r="R46" i="27"/>
  <c r="J60" i="27"/>
  <c r="S9" i="27"/>
  <c r="M12" i="27"/>
  <c r="J15" i="27"/>
  <c r="S17" i="27"/>
  <c r="J23" i="27"/>
  <c r="S25" i="27"/>
  <c r="M28" i="27"/>
  <c r="J31" i="27"/>
  <c r="S33" i="27"/>
  <c r="M36" i="27"/>
  <c r="S41" i="27"/>
  <c r="J47" i="27"/>
  <c r="S49" i="27"/>
  <c r="M52" i="27"/>
  <c r="J55" i="27"/>
  <c r="S57" i="27"/>
  <c r="M60" i="27"/>
  <c r="J48" i="27"/>
  <c r="J56" i="27"/>
  <c r="K56" i="27"/>
  <c r="R13" i="27"/>
  <c r="R45" i="27"/>
  <c r="M8" i="27"/>
  <c r="M24" i="27"/>
  <c r="J43" i="27"/>
  <c r="J59" i="27"/>
  <c r="K19" i="27"/>
  <c r="K35" i="27"/>
  <c r="K59" i="27"/>
  <c r="R8" i="27"/>
  <c r="L19" i="27"/>
  <c r="R24" i="27"/>
  <c r="R40" i="27"/>
  <c r="L59" i="27"/>
  <c r="S32" i="27"/>
  <c r="J46" i="27"/>
  <c r="K22" i="27"/>
  <c r="S35" i="27"/>
  <c r="M46" i="27"/>
  <c r="K9" i="27"/>
  <c r="L33" i="27"/>
  <c r="J12" i="27"/>
  <c r="J63" i="27" s="1"/>
  <c r="M41" i="27"/>
  <c r="M49" i="27"/>
  <c r="Q12" i="27"/>
  <c r="K15" i="27"/>
  <c r="Q20" i="27"/>
  <c r="K23" i="27"/>
  <c r="Q28" i="27"/>
  <c r="K31" i="27"/>
  <c r="Q36" i="27"/>
  <c r="Q44" i="27"/>
  <c r="K47" i="27"/>
  <c r="Q52" i="27"/>
  <c r="K55" i="27"/>
  <c r="Q60" i="27"/>
  <c r="J20" i="27"/>
  <c r="J52" i="27"/>
  <c r="K24" i="26"/>
  <c r="K49" i="26"/>
  <c r="K26" i="26"/>
  <c r="K20" i="26"/>
  <c r="K21" i="26"/>
  <c r="K46" i="26"/>
  <c r="K52" i="26"/>
  <c r="K29" i="26"/>
  <c r="K31" i="26"/>
  <c r="K8" i="26"/>
  <c r="K10" i="26"/>
  <c r="K35" i="26"/>
  <c r="K59" i="26"/>
  <c r="K19" i="26"/>
  <c r="K47" i="26"/>
  <c r="K55" i="26"/>
  <c r="K56" i="26"/>
  <c r="K33" i="26"/>
  <c r="K12" i="26"/>
  <c r="K36" i="26"/>
  <c r="K60" i="26"/>
  <c r="K43" i="26"/>
  <c r="K22" i="26"/>
  <c r="K23" i="26"/>
  <c r="K28" i="26"/>
  <c r="K9" i="26"/>
  <c r="K13" i="26"/>
  <c r="K37" i="26"/>
  <c r="J16" i="26"/>
  <c r="J18" i="26"/>
  <c r="J41" i="26"/>
  <c r="J40" i="26"/>
  <c r="J19" i="26"/>
  <c r="J21" i="26"/>
  <c r="J20" i="26"/>
  <c r="J43" i="26"/>
  <c r="J15" i="26"/>
  <c r="J23" i="26"/>
  <c r="J47" i="26"/>
  <c r="J24" i="26"/>
  <c r="J48" i="26"/>
  <c r="J49" i="26"/>
  <c r="J46" i="26"/>
  <c r="J29" i="26"/>
  <c r="J9" i="26"/>
  <c r="J58" i="26"/>
  <c r="J35" i="26"/>
  <c r="J59" i="26"/>
  <c r="J28" i="26"/>
  <c r="J53" i="26"/>
  <c r="J56" i="26"/>
  <c r="J12" i="26"/>
  <c r="J36" i="26"/>
  <c r="J60" i="26"/>
  <c r="J52" i="26"/>
  <c r="J8" i="26"/>
  <c r="J33" i="26"/>
  <c r="J37" i="26"/>
  <c r="H63" i="26"/>
  <c r="Q31" i="26"/>
  <c r="Q34" i="26"/>
  <c r="Q40" i="26"/>
  <c r="Q10" i="26"/>
  <c r="Q49" i="26"/>
  <c r="Q19" i="26"/>
  <c r="Q52" i="26"/>
  <c r="Q7" i="26"/>
  <c r="Q61" i="26"/>
  <c r="Q8" i="26"/>
  <c r="Q32" i="26"/>
  <c r="Q28" i="26"/>
  <c r="Q58" i="26"/>
  <c r="Q17" i="26"/>
  <c r="Q20" i="26"/>
  <c r="Q23" i="26"/>
  <c r="Q29" i="26"/>
  <c r="Q38" i="26"/>
  <c r="Q41" i="26"/>
  <c r="Q44" i="26"/>
  <c r="Q47" i="26"/>
  <c r="Q50" i="26"/>
  <c r="Q59" i="26"/>
  <c r="Q6" i="26"/>
  <c r="Q9" i="26"/>
  <c r="Q12" i="26"/>
  <c r="Q15" i="26"/>
  <c r="Q18" i="26"/>
  <c r="Q21" i="26"/>
  <c r="Q24" i="26"/>
  <c r="Q27" i="26"/>
  <c r="Q30" i="26"/>
  <c r="Q33" i="26"/>
  <c r="Q36" i="26"/>
  <c r="Q39" i="26"/>
  <c r="Q42" i="26"/>
  <c r="Q45" i="26"/>
  <c r="Q48" i="26"/>
  <c r="Q51" i="26"/>
  <c r="Q54" i="26"/>
  <c r="Q57" i="26"/>
  <c r="Q60" i="26"/>
  <c r="Q13" i="26"/>
  <c r="Q26" i="26"/>
  <c r="Q53" i="26"/>
  <c r="Q22" i="26"/>
  <c r="Q55" i="26"/>
  <c r="Q14" i="26"/>
  <c r="Q35" i="26"/>
  <c r="Q16" i="26"/>
  <c r="Q11" i="26"/>
  <c r="M36" i="25"/>
  <c r="C66" i="25"/>
  <c r="D66" i="25"/>
  <c r="O63" i="25"/>
  <c r="M14" i="25"/>
  <c r="M33" i="25"/>
  <c r="M17" i="25"/>
  <c r="M57" i="25"/>
  <c r="M42" i="25"/>
  <c r="M11" i="25"/>
  <c r="M23" i="25"/>
  <c r="M50" i="25"/>
  <c r="M9" i="25"/>
  <c r="K63" i="25"/>
  <c r="M38" i="25"/>
  <c r="M8" i="25"/>
  <c r="M20" i="25"/>
  <c r="M47" i="25"/>
  <c r="M59" i="25"/>
  <c r="D67" i="25"/>
  <c r="M48" i="25"/>
  <c r="M41" i="25"/>
  <c r="M45" i="25"/>
  <c r="C67" i="25"/>
  <c r="M30" i="25"/>
  <c r="M27" i="25"/>
  <c r="M10" i="25"/>
  <c r="M13" i="25"/>
  <c r="M16" i="25"/>
  <c r="M19" i="25"/>
  <c r="M22" i="25"/>
  <c r="M37" i="25"/>
  <c r="M40" i="25"/>
  <c r="M43" i="25"/>
  <c r="M55" i="25"/>
  <c r="M58" i="25"/>
  <c r="M61" i="25"/>
  <c r="C66" i="24"/>
  <c r="M13" i="24"/>
  <c r="M55" i="24"/>
  <c r="M43" i="24"/>
  <c r="M37" i="24"/>
  <c r="M22" i="24"/>
  <c r="M40" i="24"/>
  <c r="M58" i="24"/>
  <c r="M16" i="24"/>
  <c r="M61" i="24"/>
  <c r="M10" i="24"/>
  <c r="M19" i="24"/>
  <c r="M17" i="24"/>
  <c r="K63" i="24"/>
  <c r="M14" i="24"/>
  <c r="M23" i="24"/>
  <c r="M59" i="24"/>
  <c r="M8" i="24"/>
  <c r="M11" i="24"/>
  <c r="M20" i="24"/>
  <c r="M38" i="24"/>
  <c r="M47" i="24"/>
  <c r="M50" i="24"/>
  <c r="M9" i="24"/>
  <c r="M15" i="24"/>
  <c r="M27" i="24"/>
  <c r="M30" i="24"/>
  <c r="M33" i="24"/>
  <c r="M36" i="24"/>
  <c r="M42" i="24"/>
  <c r="M45" i="24"/>
  <c r="M48" i="24"/>
  <c r="M57" i="24"/>
  <c r="O63" i="24"/>
  <c r="M41" i="24"/>
  <c r="N64" i="23"/>
  <c r="C80" i="13" s="1"/>
  <c r="K63" i="23"/>
  <c r="K61" i="23"/>
  <c r="K60" i="23"/>
  <c r="K59" i="23"/>
  <c r="K58" i="23"/>
  <c r="K57" i="23"/>
  <c r="K56" i="23"/>
  <c r="K55" i="23"/>
  <c r="K54" i="23"/>
  <c r="K53" i="23"/>
  <c r="K52" i="23"/>
  <c r="K51" i="23"/>
  <c r="K50" i="23"/>
  <c r="K49" i="23"/>
  <c r="K48" i="23"/>
  <c r="K47" i="23"/>
  <c r="K46" i="23"/>
  <c r="K45" i="23"/>
  <c r="K44" i="23"/>
  <c r="K43" i="23"/>
  <c r="K42" i="23"/>
  <c r="K41" i="23"/>
  <c r="K40" i="23"/>
  <c r="K39" i="23"/>
  <c r="K38" i="23"/>
  <c r="K37" i="23"/>
  <c r="K36" i="23"/>
  <c r="K35" i="23"/>
  <c r="K34" i="23"/>
  <c r="K33" i="23"/>
  <c r="K32" i="23"/>
  <c r="K31" i="23"/>
  <c r="K30" i="23"/>
  <c r="K29" i="23"/>
  <c r="K28" i="23"/>
  <c r="K27" i="23"/>
  <c r="K26" i="23"/>
  <c r="K25" i="23"/>
  <c r="K24" i="23"/>
  <c r="K23" i="23"/>
  <c r="K22" i="23"/>
  <c r="K21" i="23"/>
  <c r="K20" i="23"/>
  <c r="K19" i="23"/>
  <c r="K18" i="23"/>
  <c r="K17" i="23"/>
  <c r="K16" i="23"/>
  <c r="K15" i="23"/>
  <c r="K14" i="23"/>
  <c r="K13" i="23"/>
  <c r="K12" i="23"/>
  <c r="K11" i="23"/>
  <c r="K10" i="23"/>
  <c r="K9" i="23"/>
  <c r="K8" i="23"/>
  <c r="K7" i="23"/>
  <c r="K6" i="23"/>
  <c r="N63" i="23"/>
  <c r="I61" i="23"/>
  <c r="I60" i="23"/>
  <c r="I59" i="23"/>
  <c r="I58" i="23"/>
  <c r="I57" i="23"/>
  <c r="I56" i="23"/>
  <c r="I55" i="23"/>
  <c r="I54" i="23"/>
  <c r="I53" i="23"/>
  <c r="I52" i="23"/>
  <c r="I51" i="23"/>
  <c r="I50" i="23"/>
  <c r="I49" i="23"/>
  <c r="I48" i="23"/>
  <c r="I47" i="23"/>
  <c r="I46" i="23"/>
  <c r="I45" i="23"/>
  <c r="I44" i="23"/>
  <c r="I43" i="23"/>
  <c r="I42" i="23"/>
  <c r="I41" i="23"/>
  <c r="I40" i="23"/>
  <c r="I39" i="23"/>
  <c r="I38" i="23"/>
  <c r="I37" i="23"/>
  <c r="I36" i="23"/>
  <c r="I35" i="23"/>
  <c r="I34" i="23"/>
  <c r="I33" i="23"/>
  <c r="I32" i="23"/>
  <c r="I31" i="23"/>
  <c r="I30" i="23"/>
  <c r="I29" i="23"/>
  <c r="I28" i="23"/>
  <c r="I27" i="23"/>
  <c r="I26" i="23"/>
  <c r="I25" i="23"/>
  <c r="I24" i="23"/>
  <c r="I23" i="23"/>
  <c r="I22" i="23"/>
  <c r="I21" i="23"/>
  <c r="I20" i="23"/>
  <c r="I19" i="23"/>
  <c r="I18" i="23"/>
  <c r="I17" i="23"/>
  <c r="I16" i="23"/>
  <c r="I15" i="23"/>
  <c r="I14" i="23"/>
  <c r="I13" i="23"/>
  <c r="I12" i="23"/>
  <c r="I11" i="23"/>
  <c r="I10" i="23"/>
  <c r="I9" i="23"/>
  <c r="I8" i="23"/>
  <c r="I7" i="23"/>
  <c r="I6" i="23"/>
  <c r="C78" i="13"/>
  <c r="C77" i="13"/>
  <c r="C76" i="13"/>
  <c r="C77" i="22"/>
  <c r="D77" i="22"/>
  <c r="E77" i="22"/>
  <c r="E74" i="22"/>
  <c r="E73" i="22"/>
  <c r="E72" i="22"/>
  <c r="E71" i="22"/>
  <c r="D69" i="22"/>
  <c r="D68" i="22"/>
  <c r="C66" i="22"/>
  <c r="C65" i="22"/>
  <c r="C64" i="22"/>
  <c r="K61" i="22"/>
  <c r="H61" i="22"/>
  <c r="G61" i="22"/>
  <c r="H60" i="22"/>
  <c r="G60" i="22"/>
  <c r="K60" i="22" s="1"/>
  <c r="K59" i="22"/>
  <c r="H59" i="22"/>
  <c r="G59" i="22"/>
  <c r="H58" i="22"/>
  <c r="G58" i="22"/>
  <c r="K58" i="22" s="1"/>
  <c r="K57" i="22"/>
  <c r="H57" i="22"/>
  <c r="G57" i="22"/>
  <c r="H56" i="22"/>
  <c r="G56" i="22"/>
  <c r="K56" i="22" s="1"/>
  <c r="H55" i="22"/>
  <c r="G55" i="22"/>
  <c r="K55" i="22" s="1"/>
  <c r="H54" i="22"/>
  <c r="G54" i="22"/>
  <c r="K54" i="22" s="1"/>
  <c r="K53" i="22"/>
  <c r="H53" i="22"/>
  <c r="G53" i="22"/>
  <c r="H52" i="22"/>
  <c r="G52" i="22"/>
  <c r="K52" i="22" s="1"/>
  <c r="K51" i="22"/>
  <c r="H51" i="22"/>
  <c r="G51" i="22"/>
  <c r="H50" i="22"/>
  <c r="G50" i="22"/>
  <c r="K50" i="22" s="1"/>
  <c r="K49" i="22"/>
  <c r="H49" i="22"/>
  <c r="G49" i="22"/>
  <c r="H48" i="22"/>
  <c r="G48" i="22"/>
  <c r="K48" i="22" s="1"/>
  <c r="H47" i="22"/>
  <c r="G47" i="22"/>
  <c r="K47" i="22" s="1"/>
  <c r="H46" i="22"/>
  <c r="G46" i="22"/>
  <c r="K46" i="22" s="1"/>
  <c r="K45" i="22"/>
  <c r="H45" i="22"/>
  <c r="G45" i="22"/>
  <c r="H44" i="22"/>
  <c r="G44" i="22"/>
  <c r="K44" i="22" s="1"/>
  <c r="K43" i="22"/>
  <c r="H43" i="22"/>
  <c r="G43" i="22"/>
  <c r="H42" i="22"/>
  <c r="G42" i="22"/>
  <c r="K42" i="22" s="1"/>
  <c r="K41" i="22"/>
  <c r="H41" i="22"/>
  <c r="G41" i="22"/>
  <c r="H40" i="22"/>
  <c r="G40" i="22"/>
  <c r="K40" i="22" s="1"/>
  <c r="H39" i="22"/>
  <c r="G39" i="22"/>
  <c r="K39" i="22" s="1"/>
  <c r="H38" i="22"/>
  <c r="G38" i="22"/>
  <c r="K38" i="22" s="1"/>
  <c r="K37" i="22"/>
  <c r="H37" i="22"/>
  <c r="G37" i="22"/>
  <c r="H36" i="22"/>
  <c r="G36" i="22"/>
  <c r="K36" i="22" s="1"/>
  <c r="K35" i="22"/>
  <c r="H35" i="22"/>
  <c r="G35" i="22"/>
  <c r="H34" i="22"/>
  <c r="G34" i="22"/>
  <c r="K34" i="22" s="1"/>
  <c r="K33" i="22"/>
  <c r="H33" i="22"/>
  <c r="G33" i="22"/>
  <c r="H32" i="22"/>
  <c r="G32" i="22"/>
  <c r="K32" i="22" s="1"/>
  <c r="H31" i="22"/>
  <c r="G31" i="22"/>
  <c r="K31" i="22" s="1"/>
  <c r="H30" i="22"/>
  <c r="G30" i="22"/>
  <c r="K30" i="22" s="1"/>
  <c r="K29" i="22"/>
  <c r="H29" i="22"/>
  <c r="G29" i="22"/>
  <c r="H28" i="22"/>
  <c r="G28" i="22"/>
  <c r="K28" i="22" s="1"/>
  <c r="K27" i="22"/>
  <c r="H27" i="22"/>
  <c r="G27" i="22"/>
  <c r="H26" i="22"/>
  <c r="G26" i="22"/>
  <c r="K26" i="22" s="1"/>
  <c r="K25" i="22"/>
  <c r="H25" i="22"/>
  <c r="G25" i="22"/>
  <c r="H24" i="22"/>
  <c r="G24" i="22"/>
  <c r="K24" i="22" s="1"/>
  <c r="H23" i="22"/>
  <c r="G23" i="22"/>
  <c r="K23" i="22" s="1"/>
  <c r="H22" i="22"/>
  <c r="G22" i="22"/>
  <c r="K22" i="22" s="1"/>
  <c r="K21" i="22"/>
  <c r="H21" i="22"/>
  <c r="G21" i="22"/>
  <c r="H20" i="22"/>
  <c r="G20" i="22"/>
  <c r="K20" i="22" s="1"/>
  <c r="K19" i="22"/>
  <c r="H19" i="22"/>
  <c r="G19" i="22"/>
  <c r="H18" i="22"/>
  <c r="G18" i="22"/>
  <c r="K18" i="22" s="1"/>
  <c r="K17" i="22"/>
  <c r="H17" i="22"/>
  <c r="G17" i="22"/>
  <c r="H16" i="22"/>
  <c r="G16" i="22"/>
  <c r="K16" i="22" s="1"/>
  <c r="H15" i="22"/>
  <c r="G15" i="22"/>
  <c r="K15" i="22" s="1"/>
  <c r="H14" i="22"/>
  <c r="G14" i="22"/>
  <c r="K14" i="22" s="1"/>
  <c r="K13" i="22"/>
  <c r="H13" i="22"/>
  <c r="G13" i="22"/>
  <c r="H12" i="22"/>
  <c r="G12" i="22"/>
  <c r="K12" i="22" s="1"/>
  <c r="K11" i="22"/>
  <c r="H11" i="22"/>
  <c r="G11" i="22"/>
  <c r="H10" i="22"/>
  <c r="G10" i="22"/>
  <c r="K10" i="22" s="1"/>
  <c r="K9" i="22"/>
  <c r="H9" i="22"/>
  <c r="G9" i="22"/>
  <c r="H8" i="22"/>
  <c r="G8" i="22"/>
  <c r="K8" i="22" s="1"/>
  <c r="H7" i="22"/>
  <c r="G7" i="22"/>
  <c r="K7" i="22" s="1"/>
  <c r="H6" i="22"/>
  <c r="G6" i="22"/>
  <c r="K6" i="22" s="1"/>
  <c r="C74" i="13"/>
  <c r="C72" i="13"/>
  <c r="P65" i="21"/>
  <c r="P83" i="21"/>
  <c r="O83" i="21"/>
  <c r="O65" i="21"/>
  <c r="C71" i="13"/>
  <c r="C70" i="13"/>
  <c r="C69" i="13"/>
  <c r="C68" i="13"/>
  <c r="C67" i="13"/>
  <c r="C66" i="13"/>
  <c r="C65" i="13"/>
  <c r="C64" i="13"/>
  <c r="C63" i="13"/>
  <c r="C61" i="13"/>
  <c r="P81" i="21"/>
  <c r="P80" i="21"/>
  <c r="P79" i="21"/>
  <c r="P77" i="21"/>
  <c r="P76" i="21"/>
  <c r="P75" i="21"/>
  <c r="P72" i="21"/>
  <c r="P71" i="21"/>
  <c r="P69" i="21"/>
  <c r="P68" i="21"/>
  <c r="P67" i="21"/>
  <c r="P66" i="21"/>
  <c r="O81" i="21"/>
  <c r="O80" i="21"/>
  <c r="O79" i="21"/>
  <c r="O78" i="21"/>
  <c r="O76" i="21"/>
  <c r="O74" i="21"/>
  <c r="O73" i="21"/>
  <c r="O72" i="21"/>
  <c r="O71" i="21"/>
  <c r="O70" i="21"/>
  <c r="O69" i="21"/>
  <c r="O68" i="21"/>
  <c r="N80" i="21"/>
  <c r="N79" i="21"/>
  <c r="N78" i="21"/>
  <c r="N77" i="21"/>
  <c r="N76" i="21"/>
  <c r="N75" i="21"/>
  <c r="N74" i="21"/>
  <c r="N73" i="21"/>
  <c r="N72" i="21"/>
  <c r="N71" i="21"/>
  <c r="N70" i="21"/>
  <c r="N69" i="21"/>
  <c r="N68" i="21"/>
  <c r="N66" i="21"/>
  <c r="M81" i="21"/>
  <c r="M80" i="21"/>
  <c r="M79" i="21"/>
  <c r="M78" i="21"/>
  <c r="M77" i="21"/>
  <c r="M76" i="21"/>
  <c r="M75" i="21"/>
  <c r="M74" i="21"/>
  <c r="M73" i="21"/>
  <c r="M72" i="21"/>
  <c r="M71" i="21"/>
  <c r="M70" i="21"/>
  <c r="M69" i="21"/>
  <c r="M68" i="21"/>
  <c r="M66" i="21"/>
  <c r="L81" i="21"/>
  <c r="L80" i="21"/>
  <c r="L79" i="21"/>
  <c r="L78" i="21"/>
  <c r="L77" i="21"/>
  <c r="L76" i="21"/>
  <c r="L75" i="21"/>
  <c r="L74" i="21"/>
  <c r="L73" i="21"/>
  <c r="L72" i="21"/>
  <c r="L71" i="21"/>
  <c r="L70" i="21"/>
  <c r="L69" i="21"/>
  <c r="L68" i="21"/>
  <c r="L67" i="21"/>
  <c r="L66" i="21"/>
  <c r="K81" i="21"/>
  <c r="K80" i="21"/>
  <c r="K79" i="21"/>
  <c r="K78" i="21"/>
  <c r="K77" i="21"/>
  <c r="K76" i="21"/>
  <c r="K75" i="21"/>
  <c r="K74" i="21"/>
  <c r="K73" i="21"/>
  <c r="K72" i="21"/>
  <c r="K71" i="21"/>
  <c r="K70" i="21"/>
  <c r="K69" i="21"/>
  <c r="K68" i="21"/>
  <c r="K67" i="21"/>
  <c r="J80" i="21"/>
  <c r="J79" i="21"/>
  <c r="J78" i="21"/>
  <c r="J77" i="21"/>
  <c r="J76" i="21"/>
  <c r="J75" i="21"/>
  <c r="J74" i="21"/>
  <c r="J73" i="21"/>
  <c r="J72" i="21"/>
  <c r="J71" i="21"/>
  <c r="J70" i="21"/>
  <c r="J69" i="21"/>
  <c r="J68" i="21"/>
  <c r="J66" i="21"/>
  <c r="J64" i="21"/>
  <c r="I81" i="21"/>
  <c r="I80" i="21"/>
  <c r="I79" i="21"/>
  <c r="I78" i="21"/>
  <c r="I77" i="21"/>
  <c r="I76" i="21"/>
  <c r="I75" i="21"/>
  <c r="I74" i="21"/>
  <c r="I73" i="21"/>
  <c r="I72" i="21"/>
  <c r="I71" i="21"/>
  <c r="I70" i="21"/>
  <c r="I69" i="21"/>
  <c r="I68" i="21"/>
  <c r="I66" i="21"/>
  <c r="H80" i="21"/>
  <c r="H79" i="21"/>
  <c r="H78" i="21"/>
  <c r="H77" i="21"/>
  <c r="H76" i="21"/>
  <c r="H75" i="21"/>
  <c r="H74" i="21"/>
  <c r="H73" i="21"/>
  <c r="H72" i="21"/>
  <c r="H71" i="21"/>
  <c r="H70" i="21"/>
  <c r="H69" i="21"/>
  <c r="H68" i="21"/>
  <c r="H67" i="21"/>
  <c r="H66" i="21"/>
  <c r="G81" i="21"/>
  <c r="G80" i="21"/>
  <c r="G79" i="21"/>
  <c r="G78" i="21"/>
  <c r="G77" i="21"/>
  <c r="G76" i="21"/>
  <c r="G75" i="21"/>
  <c r="G74" i="21"/>
  <c r="G73" i="21"/>
  <c r="G72" i="21"/>
  <c r="G71" i="21"/>
  <c r="G70" i="21"/>
  <c r="G69" i="21"/>
  <c r="G68" i="21"/>
  <c r="G67" i="21"/>
  <c r="G66" i="21"/>
  <c r="F81" i="21"/>
  <c r="F80" i="21"/>
  <c r="F79" i="21"/>
  <c r="F78" i="21"/>
  <c r="F77" i="21"/>
  <c r="F76" i="21"/>
  <c r="F75" i="21"/>
  <c r="F74" i="21"/>
  <c r="F73" i="21"/>
  <c r="F72" i="21"/>
  <c r="F71" i="21"/>
  <c r="F70" i="21"/>
  <c r="F69" i="21"/>
  <c r="F68" i="21"/>
  <c r="F66" i="21"/>
  <c r="F64" i="21"/>
  <c r="E81" i="21"/>
  <c r="E80" i="21"/>
  <c r="E79" i="21"/>
  <c r="E78" i="21"/>
  <c r="E77" i="21"/>
  <c r="E76" i="21"/>
  <c r="E75" i="21"/>
  <c r="E74" i="21"/>
  <c r="E73" i="21"/>
  <c r="E72" i="21"/>
  <c r="E71" i="21"/>
  <c r="E70" i="21"/>
  <c r="E69" i="21"/>
  <c r="E68" i="21"/>
  <c r="D81" i="21"/>
  <c r="D80" i="21"/>
  <c r="D79" i="21"/>
  <c r="D78" i="21"/>
  <c r="D77" i="21"/>
  <c r="D76" i="21"/>
  <c r="D75" i="21"/>
  <c r="D74" i="21"/>
  <c r="D73" i="21"/>
  <c r="D72" i="21"/>
  <c r="D71" i="21"/>
  <c r="D70" i="21"/>
  <c r="D69" i="21"/>
  <c r="D68" i="21"/>
  <c r="C81" i="21"/>
  <c r="C80" i="21"/>
  <c r="C79" i="21"/>
  <c r="C78" i="21"/>
  <c r="C77" i="21"/>
  <c r="C76" i="21"/>
  <c r="C75" i="21"/>
  <c r="C74" i="21"/>
  <c r="C73" i="21"/>
  <c r="C72" i="21"/>
  <c r="C71" i="21"/>
  <c r="C70" i="21"/>
  <c r="C69" i="21"/>
  <c r="C68" i="21"/>
  <c r="S62" i="21"/>
  <c r="O67" i="21" s="1"/>
  <c r="R62" i="21"/>
  <c r="V62" i="21" s="1"/>
  <c r="S61" i="21"/>
  <c r="R61" i="21"/>
  <c r="V61" i="21" s="1"/>
  <c r="S60" i="21"/>
  <c r="R60" i="21"/>
  <c r="V60" i="21" s="1"/>
  <c r="S59" i="21"/>
  <c r="R59" i="21"/>
  <c r="V59" i="21" s="1"/>
  <c r="S58" i="21"/>
  <c r="R58" i="21"/>
  <c r="V58" i="21" s="1"/>
  <c r="S57" i="21"/>
  <c r="R57" i="21"/>
  <c r="V57" i="21" s="1"/>
  <c r="S56" i="21"/>
  <c r="R56" i="21"/>
  <c r="V56" i="21" s="1"/>
  <c r="S55" i="21"/>
  <c r="R55" i="21"/>
  <c r="V55" i="21" s="1"/>
  <c r="S54" i="21"/>
  <c r="R54" i="21"/>
  <c r="V54" i="21" s="1"/>
  <c r="S53" i="21"/>
  <c r="R53" i="21"/>
  <c r="V53" i="21" s="1"/>
  <c r="S52" i="21"/>
  <c r="R52" i="21"/>
  <c r="V52" i="21" s="1"/>
  <c r="S51" i="21"/>
  <c r="R51" i="21"/>
  <c r="V51" i="21" s="1"/>
  <c r="S50" i="21"/>
  <c r="M67" i="21" s="1"/>
  <c r="R50" i="21"/>
  <c r="V50" i="21" s="1"/>
  <c r="S49" i="21"/>
  <c r="R49" i="21"/>
  <c r="V49" i="21" s="1"/>
  <c r="S48" i="21"/>
  <c r="R48" i="21"/>
  <c r="V48" i="21" s="1"/>
  <c r="S47" i="21"/>
  <c r="R47" i="21"/>
  <c r="V47" i="21" s="1"/>
  <c r="S46" i="21"/>
  <c r="R46" i="21"/>
  <c r="V46" i="21" s="1"/>
  <c r="S45" i="21"/>
  <c r="R45" i="21"/>
  <c r="V45" i="21" s="1"/>
  <c r="S44" i="21"/>
  <c r="R44" i="21"/>
  <c r="V44" i="21" s="1"/>
  <c r="S43" i="21"/>
  <c r="R43" i="21"/>
  <c r="V43" i="21" s="1"/>
  <c r="S42" i="21"/>
  <c r="R42" i="21"/>
  <c r="V42" i="21" s="1"/>
  <c r="S41" i="21"/>
  <c r="R41" i="21"/>
  <c r="V41" i="21" s="1"/>
  <c r="S40" i="21"/>
  <c r="R40" i="21"/>
  <c r="V40" i="21" s="1"/>
  <c r="S39" i="21"/>
  <c r="R39" i="21"/>
  <c r="V39" i="21" s="1"/>
  <c r="S38" i="21"/>
  <c r="R38" i="21"/>
  <c r="V38" i="21" s="1"/>
  <c r="S37" i="21"/>
  <c r="R37" i="21"/>
  <c r="V37" i="21" s="1"/>
  <c r="S36" i="21"/>
  <c r="R36" i="21"/>
  <c r="V36" i="21" s="1"/>
  <c r="S35" i="21"/>
  <c r="P70" i="21" s="1"/>
  <c r="R35" i="21"/>
  <c r="V35" i="21" s="1"/>
  <c r="S34" i="21"/>
  <c r="R34" i="21"/>
  <c r="V34" i="21" s="1"/>
  <c r="S33" i="21"/>
  <c r="R33" i="21"/>
  <c r="V33" i="21" s="1"/>
  <c r="S32" i="21"/>
  <c r="R32" i="21"/>
  <c r="V32" i="21" s="1"/>
  <c r="S31" i="21"/>
  <c r="P73" i="21" s="1"/>
  <c r="R31" i="21"/>
  <c r="V31" i="21" s="1"/>
  <c r="S30" i="21"/>
  <c r="R30" i="21"/>
  <c r="V30" i="21" s="1"/>
  <c r="S29" i="21"/>
  <c r="I64" i="21" s="1"/>
  <c r="R29" i="21"/>
  <c r="V29" i="21" s="1"/>
  <c r="S28" i="21"/>
  <c r="N67" i="21" s="1"/>
  <c r="R28" i="21"/>
  <c r="V28" i="21" s="1"/>
  <c r="S27" i="21"/>
  <c r="J81" i="21" s="1"/>
  <c r="R27" i="21"/>
  <c r="V27" i="21" s="1"/>
  <c r="S26" i="21"/>
  <c r="C66" i="21" s="1"/>
  <c r="R26" i="21"/>
  <c r="V26" i="21" s="1"/>
  <c r="S25" i="21"/>
  <c r="R25" i="21"/>
  <c r="V25" i="21" s="1"/>
  <c r="S24" i="21"/>
  <c r="R24" i="21"/>
  <c r="V24" i="21" s="1"/>
  <c r="S23" i="21"/>
  <c r="R23" i="21"/>
  <c r="V23" i="21" s="1"/>
  <c r="S22" i="21"/>
  <c r="R22" i="21"/>
  <c r="V22" i="21" s="1"/>
  <c r="S21" i="21"/>
  <c r="R21" i="21"/>
  <c r="V21" i="21" s="1"/>
  <c r="S20" i="21"/>
  <c r="R20" i="21"/>
  <c r="V20" i="21" s="1"/>
  <c r="S19" i="21"/>
  <c r="R19" i="21"/>
  <c r="V19" i="21" s="1"/>
  <c r="S18" i="21"/>
  <c r="R18" i="21"/>
  <c r="V18" i="21" s="1"/>
  <c r="S17" i="21"/>
  <c r="E66" i="21" s="1"/>
  <c r="R17" i="21"/>
  <c r="V17" i="21" s="1"/>
  <c r="S16" i="21"/>
  <c r="D64" i="21" s="1"/>
  <c r="R16" i="21"/>
  <c r="V16" i="21" s="1"/>
  <c r="S15" i="21"/>
  <c r="P64" i="21" s="1"/>
  <c r="R15" i="21"/>
  <c r="V15" i="21" s="1"/>
  <c r="S14" i="21"/>
  <c r="F67" i="21" s="1"/>
  <c r="F83" i="21" s="1"/>
  <c r="R14" i="21"/>
  <c r="V14" i="21" s="1"/>
  <c r="S13" i="21"/>
  <c r="R13" i="21"/>
  <c r="V13" i="21" s="1"/>
  <c r="S12" i="21"/>
  <c r="N64" i="21" s="1"/>
  <c r="R12" i="21"/>
  <c r="V12" i="21" s="1"/>
  <c r="S11" i="21"/>
  <c r="D66" i="21" s="1"/>
  <c r="R11" i="21"/>
  <c r="V11" i="21" s="1"/>
  <c r="S10" i="21"/>
  <c r="K64" i="21" s="1"/>
  <c r="R10" i="21"/>
  <c r="V10" i="21" s="1"/>
  <c r="S9" i="21"/>
  <c r="R9" i="21"/>
  <c r="V9" i="21" s="1"/>
  <c r="S8" i="21"/>
  <c r="O75" i="21" s="1"/>
  <c r="R8" i="21"/>
  <c r="V8" i="21" s="1"/>
  <c r="S7" i="21"/>
  <c r="G64" i="21" s="1"/>
  <c r="G83" i="21" s="1"/>
  <c r="R7" i="21"/>
  <c r="V7" i="21" s="1"/>
  <c r="C59" i="13"/>
  <c r="C57" i="13"/>
  <c r="C58" i="13"/>
  <c r="C56" i="13"/>
  <c r="F67" i="20"/>
  <c r="I61" i="20"/>
  <c r="H61" i="20"/>
  <c r="L61" i="20" s="1"/>
  <c r="I60" i="20"/>
  <c r="H60" i="20"/>
  <c r="L60" i="20" s="1"/>
  <c r="I59" i="20"/>
  <c r="H59" i="20"/>
  <c r="L59" i="20" s="1"/>
  <c r="I58" i="20"/>
  <c r="H58" i="20"/>
  <c r="L58" i="20" s="1"/>
  <c r="I57" i="20"/>
  <c r="H57" i="20"/>
  <c r="L57" i="20" s="1"/>
  <c r="I56" i="20"/>
  <c r="H56" i="20"/>
  <c r="L56" i="20" s="1"/>
  <c r="I55" i="20"/>
  <c r="H55" i="20"/>
  <c r="L55" i="20" s="1"/>
  <c r="I54" i="20"/>
  <c r="H54" i="20"/>
  <c r="L54" i="20" s="1"/>
  <c r="I53" i="20"/>
  <c r="H53" i="20"/>
  <c r="L53" i="20" s="1"/>
  <c r="I52" i="20"/>
  <c r="H52" i="20"/>
  <c r="L52" i="20" s="1"/>
  <c r="I51" i="20"/>
  <c r="H51" i="20"/>
  <c r="L51" i="20" s="1"/>
  <c r="I50" i="20"/>
  <c r="H50" i="20"/>
  <c r="L50" i="20" s="1"/>
  <c r="I49" i="20"/>
  <c r="H49" i="20"/>
  <c r="L49" i="20" s="1"/>
  <c r="I48" i="20"/>
  <c r="H48" i="20"/>
  <c r="L48" i="20" s="1"/>
  <c r="I47" i="20"/>
  <c r="H47" i="20"/>
  <c r="L47" i="20" s="1"/>
  <c r="I46" i="20"/>
  <c r="H46" i="20"/>
  <c r="L46" i="20" s="1"/>
  <c r="I45" i="20"/>
  <c r="H45" i="20"/>
  <c r="L45" i="20" s="1"/>
  <c r="I44" i="20"/>
  <c r="H44" i="20"/>
  <c r="L44" i="20" s="1"/>
  <c r="I43" i="20"/>
  <c r="H43" i="20"/>
  <c r="L43" i="20" s="1"/>
  <c r="I42" i="20"/>
  <c r="H42" i="20"/>
  <c r="L42" i="20" s="1"/>
  <c r="I41" i="20"/>
  <c r="H41" i="20"/>
  <c r="L41" i="20" s="1"/>
  <c r="I40" i="20"/>
  <c r="H40" i="20"/>
  <c r="L40" i="20" s="1"/>
  <c r="I39" i="20"/>
  <c r="D67" i="20" s="1"/>
  <c r="H39" i="20"/>
  <c r="L39" i="20" s="1"/>
  <c r="I38" i="20"/>
  <c r="E64" i="20" s="1"/>
  <c r="H38" i="20"/>
  <c r="L38" i="20" s="1"/>
  <c r="I37" i="20"/>
  <c r="H37" i="20"/>
  <c r="L37" i="20" s="1"/>
  <c r="I36" i="20"/>
  <c r="H36" i="20"/>
  <c r="L36" i="20" s="1"/>
  <c r="I35" i="20"/>
  <c r="H35" i="20"/>
  <c r="L35" i="20" s="1"/>
  <c r="I34" i="20"/>
  <c r="H34" i="20"/>
  <c r="L34" i="20" s="1"/>
  <c r="I33" i="20"/>
  <c r="H33" i="20"/>
  <c r="L33" i="20" s="1"/>
  <c r="I32" i="20"/>
  <c r="H32" i="20"/>
  <c r="L32" i="20" s="1"/>
  <c r="I31" i="20"/>
  <c r="H31" i="20"/>
  <c r="L31" i="20" s="1"/>
  <c r="I30" i="20"/>
  <c r="H30" i="20"/>
  <c r="L30" i="20" s="1"/>
  <c r="I29" i="20"/>
  <c r="H29" i="20"/>
  <c r="L29" i="20" s="1"/>
  <c r="I28" i="20"/>
  <c r="H28" i="20"/>
  <c r="L28" i="20" s="1"/>
  <c r="I27" i="20"/>
  <c r="H27" i="20"/>
  <c r="L27" i="20" s="1"/>
  <c r="I26" i="20"/>
  <c r="H26" i="20"/>
  <c r="L26" i="20" s="1"/>
  <c r="I25" i="20"/>
  <c r="H25" i="20"/>
  <c r="L25" i="20" s="1"/>
  <c r="I24" i="20"/>
  <c r="H24" i="20"/>
  <c r="L24" i="20" s="1"/>
  <c r="I23" i="20"/>
  <c r="H23" i="20"/>
  <c r="L23" i="20" s="1"/>
  <c r="I22" i="20"/>
  <c r="H22" i="20"/>
  <c r="L22" i="20" s="1"/>
  <c r="I21" i="20"/>
  <c r="H21" i="20"/>
  <c r="L21" i="20" s="1"/>
  <c r="I20" i="20"/>
  <c r="H20" i="20"/>
  <c r="L20" i="20" s="1"/>
  <c r="I19" i="20"/>
  <c r="H19" i="20"/>
  <c r="L19" i="20" s="1"/>
  <c r="I18" i="20"/>
  <c r="H18" i="20"/>
  <c r="L18" i="20" s="1"/>
  <c r="I17" i="20"/>
  <c r="H17" i="20"/>
  <c r="L17" i="20" s="1"/>
  <c r="I16" i="20"/>
  <c r="F66" i="20" s="1"/>
  <c r="F70" i="20" s="1"/>
  <c r="H16" i="20"/>
  <c r="L16" i="20" s="1"/>
  <c r="I15" i="20"/>
  <c r="H15" i="20"/>
  <c r="L15" i="20" s="1"/>
  <c r="I14" i="20"/>
  <c r="H14" i="20"/>
  <c r="L14" i="20" s="1"/>
  <c r="I13" i="20"/>
  <c r="H13" i="20"/>
  <c r="L13" i="20" s="1"/>
  <c r="I12" i="20"/>
  <c r="H12" i="20"/>
  <c r="L12" i="20" s="1"/>
  <c r="I11" i="20"/>
  <c r="D68" i="20" s="1"/>
  <c r="H11" i="20"/>
  <c r="L11" i="20" s="1"/>
  <c r="I10" i="20"/>
  <c r="H10" i="20"/>
  <c r="L10" i="20" s="1"/>
  <c r="I9" i="20"/>
  <c r="D66" i="20" s="1"/>
  <c r="H9" i="20"/>
  <c r="L9" i="20" s="1"/>
  <c r="I8" i="20"/>
  <c r="H8" i="20"/>
  <c r="L8" i="20" s="1"/>
  <c r="I7" i="20"/>
  <c r="H7" i="20"/>
  <c r="L7" i="20" s="1"/>
  <c r="I6" i="20"/>
  <c r="F68" i="20" s="1"/>
  <c r="H6" i="20"/>
  <c r="L6" i="20" s="1"/>
  <c r="C54" i="13"/>
  <c r="C53" i="13"/>
  <c r="C52" i="13"/>
  <c r="C51" i="13"/>
  <c r="C50" i="13"/>
  <c r="C49" i="13"/>
  <c r="H77" i="19"/>
  <c r="G77" i="19"/>
  <c r="E77" i="19"/>
  <c r="D77" i="19"/>
  <c r="F77" i="19"/>
  <c r="C77" i="19"/>
  <c r="H75" i="19"/>
  <c r="H74" i="19"/>
  <c r="H73" i="19"/>
  <c r="H72" i="19"/>
  <c r="E75" i="19"/>
  <c r="E74" i="19"/>
  <c r="E73" i="19"/>
  <c r="E72" i="19"/>
  <c r="G70" i="19"/>
  <c r="G69" i="19"/>
  <c r="G68" i="19"/>
  <c r="D70" i="19"/>
  <c r="D69" i="19"/>
  <c r="D68" i="19"/>
  <c r="F66" i="19"/>
  <c r="F65" i="19"/>
  <c r="F64" i="19"/>
  <c r="F63" i="19"/>
  <c r="K61" i="19"/>
  <c r="J61" i="19"/>
  <c r="N61" i="19" s="1"/>
  <c r="K60" i="19"/>
  <c r="J60" i="19"/>
  <c r="N60" i="19" s="1"/>
  <c r="K59" i="19"/>
  <c r="J59" i="19"/>
  <c r="N59" i="19" s="1"/>
  <c r="K58" i="19"/>
  <c r="J58" i="19"/>
  <c r="N58" i="19" s="1"/>
  <c r="K57" i="19"/>
  <c r="J57" i="19"/>
  <c r="N57" i="19" s="1"/>
  <c r="K56" i="19"/>
  <c r="J56" i="19"/>
  <c r="N56" i="19" s="1"/>
  <c r="K55" i="19"/>
  <c r="J55" i="19"/>
  <c r="N55" i="19" s="1"/>
  <c r="K54" i="19"/>
  <c r="J54" i="19"/>
  <c r="N54" i="19" s="1"/>
  <c r="K53" i="19"/>
  <c r="J53" i="19"/>
  <c r="N53" i="19" s="1"/>
  <c r="K52" i="19"/>
  <c r="J52" i="19"/>
  <c r="N52" i="19" s="1"/>
  <c r="K51" i="19"/>
  <c r="J51" i="19"/>
  <c r="N51" i="19" s="1"/>
  <c r="K50" i="19"/>
  <c r="J50" i="19"/>
  <c r="N50" i="19" s="1"/>
  <c r="K49" i="19"/>
  <c r="J49" i="19"/>
  <c r="N49" i="19" s="1"/>
  <c r="K48" i="19"/>
  <c r="J48" i="19"/>
  <c r="N48" i="19" s="1"/>
  <c r="K47" i="19"/>
  <c r="J47" i="19"/>
  <c r="N47" i="19" s="1"/>
  <c r="K46" i="19"/>
  <c r="J46" i="19"/>
  <c r="N46" i="19" s="1"/>
  <c r="K45" i="19"/>
  <c r="J45" i="19"/>
  <c r="N45" i="19" s="1"/>
  <c r="K44" i="19"/>
  <c r="J44" i="19"/>
  <c r="N44" i="19" s="1"/>
  <c r="K43" i="19"/>
  <c r="J43" i="19"/>
  <c r="N43" i="19" s="1"/>
  <c r="K42" i="19"/>
  <c r="J42" i="19"/>
  <c r="N42" i="19" s="1"/>
  <c r="K41" i="19"/>
  <c r="J41" i="19"/>
  <c r="N41" i="19" s="1"/>
  <c r="K40" i="19"/>
  <c r="J40" i="19"/>
  <c r="N40" i="19" s="1"/>
  <c r="K39" i="19"/>
  <c r="J39" i="19"/>
  <c r="N39" i="19" s="1"/>
  <c r="K38" i="19"/>
  <c r="J38" i="19"/>
  <c r="N38" i="19" s="1"/>
  <c r="K37" i="19"/>
  <c r="J37" i="19"/>
  <c r="N37" i="19" s="1"/>
  <c r="K36" i="19"/>
  <c r="J36" i="19"/>
  <c r="N36" i="19" s="1"/>
  <c r="K35" i="19"/>
  <c r="J35" i="19"/>
  <c r="N35" i="19" s="1"/>
  <c r="K34" i="19"/>
  <c r="J34" i="19"/>
  <c r="N34" i="19" s="1"/>
  <c r="K33" i="19"/>
  <c r="J33" i="19"/>
  <c r="N33" i="19" s="1"/>
  <c r="K32" i="19"/>
  <c r="J32" i="19"/>
  <c r="N32" i="19" s="1"/>
  <c r="K31" i="19"/>
  <c r="J31" i="19"/>
  <c r="N31" i="19" s="1"/>
  <c r="K30" i="19"/>
  <c r="J30" i="19"/>
  <c r="N30" i="19" s="1"/>
  <c r="K29" i="19"/>
  <c r="J29" i="19"/>
  <c r="N29" i="19" s="1"/>
  <c r="K28" i="19"/>
  <c r="J28" i="19"/>
  <c r="N28" i="19" s="1"/>
  <c r="K27" i="19"/>
  <c r="J27" i="19"/>
  <c r="N27" i="19" s="1"/>
  <c r="K26" i="19"/>
  <c r="J26" i="19"/>
  <c r="N26" i="19" s="1"/>
  <c r="K25" i="19"/>
  <c r="J25" i="19"/>
  <c r="N25" i="19" s="1"/>
  <c r="K24" i="19"/>
  <c r="J24" i="19"/>
  <c r="N24" i="19" s="1"/>
  <c r="K23" i="19"/>
  <c r="J23" i="19"/>
  <c r="N23" i="19" s="1"/>
  <c r="K22" i="19"/>
  <c r="J22" i="19"/>
  <c r="N22" i="19" s="1"/>
  <c r="K21" i="19"/>
  <c r="J21" i="19"/>
  <c r="N21" i="19" s="1"/>
  <c r="K20" i="19"/>
  <c r="J20" i="19"/>
  <c r="N20" i="19" s="1"/>
  <c r="K19" i="19"/>
  <c r="J19" i="19"/>
  <c r="N19" i="19" s="1"/>
  <c r="K18" i="19"/>
  <c r="J18" i="19"/>
  <c r="N18" i="19" s="1"/>
  <c r="K17" i="19"/>
  <c r="J17" i="19"/>
  <c r="N17" i="19" s="1"/>
  <c r="K16" i="19"/>
  <c r="J16" i="19"/>
  <c r="N16" i="19" s="1"/>
  <c r="K15" i="19"/>
  <c r="J15" i="19"/>
  <c r="N15" i="19" s="1"/>
  <c r="K14" i="19"/>
  <c r="J14" i="19"/>
  <c r="N14" i="19" s="1"/>
  <c r="K13" i="19"/>
  <c r="J13" i="19"/>
  <c r="N13" i="19" s="1"/>
  <c r="K12" i="19"/>
  <c r="J12" i="19"/>
  <c r="N12" i="19" s="1"/>
  <c r="K11" i="19"/>
  <c r="J11" i="19"/>
  <c r="N11" i="19" s="1"/>
  <c r="K10" i="19"/>
  <c r="J10" i="19"/>
  <c r="N10" i="19" s="1"/>
  <c r="K9" i="19"/>
  <c r="J9" i="19"/>
  <c r="N9" i="19" s="1"/>
  <c r="K8" i="19"/>
  <c r="J8" i="19"/>
  <c r="N8" i="19" s="1"/>
  <c r="K7" i="19"/>
  <c r="J7" i="19"/>
  <c r="N7" i="19" s="1"/>
  <c r="K6" i="19"/>
  <c r="J6" i="19"/>
  <c r="N6" i="19" s="1"/>
  <c r="E77" i="17"/>
  <c r="D77" i="17"/>
  <c r="C77" i="17"/>
  <c r="C47" i="13"/>
  <c r="C46" i="13"/>
  <c r="C45" i="13"/>
  <c r="C44" i="13"/>
  <c r="I61" i="18"/>
  <c r="H61" i="18"/>
  <c r="L61" i="18" s="1"/>
  <c r="I60" i="18"/>
  <c r="H60" i="18"/>
  <c r="L60" i="18" s="1"/>
  <c r="I59" i="18"/>
  <c r="H59" i="18"/>
  <c r="L59" i="18" s="1"/>
  <c r="I58" i="18"/>
  <c r="C67" i="18" s="1"/>
  <c r="H58" i="18"/>
  <c r="L58" i="18" s="1"/>
  <c r="I57" i="18"/>
  <c r="D71" i="18" s="1"/>
  <c r="H57" i="18"/>
  <c r="L57" i="18" s="1"/>
  <c r="I56" i="18"/>
  <c r="H56" i="18"/>
  <c r="L56" i="18" s="1"/>
  <c r="I55" i="18"/>
  <c r="H55" i="18"/>
  <c r="L55" i="18" s="1"/>
  <c r="I54" i="18"/>
  <c r="H54" i="18"/>
  <c r="L54" i="18" s="1"/>
  <c r="I53" i="18"/>
  <c r="H53" i="18"/>
  <c r="L53" i="18" s="1"/>
  <c r="I52" i="18"/>
  <c r="H52" i="18"/>
  <c r="L52" i="18" s="1"/>
  <c r="I51" i="18"/>
  <c r="H51" i="18"/>
  <c r="L51" i="18" s="1"/>
  <c r="I50" i="18"/>
  <c r="H50" i="18"/>
  <c r="L50" i="18" s="1"/>
  <c r="I49" i="18"/>
  <c r="H49" i="18"/>
  <c r="L49" i="18" s="1"/>
  <c r="I48" i="18"/>
  <c r="H48" i="18"/>
  <c r="L48" i="18" s="1"/>
  <c r="I47" i="18"/>
  <c r="H47" i="18"/>
  <c r="L47" i="18" s="1"/>
  <c r="I46" i="18"/>
  <c r="H46" i="18"/>
  <c r="L46" i="18" s="1"/>
  <c r="I45" i="18"/>
  <c r="H45" i="18"/>
  <c r="L45" i="18" s="1"/>
  <c r="I44" i="18"/>
  <c r="H44" i="18"/>
  <c r="L44" i="18" s="1"/>
  <c r="I43" i="18"/>
  <c r="H43" i="18"/>
  <c r="L43" i="18" s="1"/>
  <c r="I42" i="18"/>
  <c r="H42" i="18"/>
  <c r="L42" i="18" s="1"/>
  <c r="I41" i="18"/>
  <c r="H41" i="18"/>
  <c r="L41" i="18" s="1"/>
  <c r="I40" i="18"/>
  <c r="H40" i="18"/>
  <c r="L40" i="18" s="1"/>
  <c r="I39" i="18"/>
  <c r="H39" i="18"/>
  <c r="L39" i="18" s="1"/>
  <c r="I38" i="18"/>
  <c r="H38" i="18"/>
  <c r="L38" i="18" s="1"/>
  <c r="I37" i="18"/>
  <c r="H37" i="18"/>
  <c r="L37" i="18" s="1"/>
  <c r="I36" i="18"/>
  <c r="F77" i="18" s="1"/>
  <c r="H36" i="18"/>
  <c r="L36" i="18" s="1"/>
  <c r="I35" i="18"/>
  <c r="H35" i="18"/>
  <c r="L35" i="18" s="1"/>
  <c r="I34" i="18"/>
  <c r="H34" i="18"/>
  <c r="L34" i="18" s="1"/>
  <c r="I33" i="18"/>
  <c r="H33" i="18"/>
  <c r="L33" i="18" s="1"/>
  <c r="I32" i="18"/>
  <c r="H32" i="18"/>
  <c r="L32" i="18" s="1"/>
  <c r="I31" i="18"/>
  <c r="H31" i="18"/>
  <c r="L31" i="18" s="1"/>
  <c r="I30" i="18"/>
  <c r="H30" i="18"/>
  <c r="L30" i="18" s="1"/>
  <c r="I29" i="18"/>
  <c r="H29" i="18"/>
  <c r="L29" i="18" s="1"/>
  <c r="I28" i="18"/>
  <c r="H28" i="18"/>
  <c r="L28" i="18" s="1"/>
  <c r="I27" i="18"/>
  <c r="H27" i="18"/>
  <c r="L27" i="18" s="1"/>
  <c r="I26" i="18"/>
  <c r="H26" i="18"/>
  <c r="L26" i="18" s="1"/>
  <c r="I25" i="18"/>
  <c r="H25" i="18"/>
  <c r="L25" i="18" s="1"/>
  <c r="I24" i="18"/>
  <c r="H24" i="18"/>
  <c r="L24" i="18" s="1"/>
  <c r="I23" i="18"/>
  <c r="H23" i="18"/>
  <c r="L23" i="18" s="1"/>
  <c r="I22" i="18"/>
  <c r="H22" i="18"/>
  <c r="L22" i="18" s="1"/>
  <c r="I21" i="18"/>
  <c r="H21" i="18"/>
  <c r="L21" i="18" s="1"/>
  <c r="I20" i="18"/>
  <c r="H20" i="18"/>
  <c r="L20" i="18" s="1"/>
  <c r="I19" i="18"/>
  <c r="H19" i="18"/>
  <c r="L19" i="18" s="1"/>
  <c r="I18" i="18"/>
  <c r="H18" i="18"/>
  <c r="L18" i="18" s="1"/>
  <c r="I17" i="18"/>
  <c r="H17" i="18"/>
  <c r="L17" i="18" s="1"/>
  <c r="I16" i="18"/>
  <c r="H16" i="18"/>
  <c r="L16" i="18" s="1"/>
  <c r="I15" i="18"/>
  <c r="H15" i="18"/>
  <c r="L15" i="18" s="1"/>
  <c r="I14" i="18"/>
  <c r="H14" i="18"/>
  <c r="L14" i="18" s="1"/>
  <c r="I13" i="18"/>
  <c r="E75" i="18" s="1"/>
  <c r="H13" i="18"/>
  <c r="L13" i="18" s="1"/>
  <c r="I12" i="18"/>
  <c r="H12" i="18"/>
  <c r="L12" i="18" s="1"/>
  <c r="I11" i="18"/>
  <c r="H11" i="18"/>
  <c r="L11" i="18" s="1"/>
  <c r="I10" i="18"/>
  <c r="F79" i="18" s="1"/>
  <c r="H10" i="18"/>
  <c r="L10" i="18" s="1"/>
  <c r="I9" i="18"/>
  <c r="F80" i="18" s="1"/>
  <c r="H9" i="18"/>
  <c r="L9" i="18" s="1"/>
  <c r="I8" i="18"/>
  <c r="H8" i="18"/>
  <c r="L8" i="18" s="1"/>
  <c r="I7" i="18"/>
  <c r="H7" i="18"/>
  <c r="L7" i="18" s="1"/>
  <c r="I6" i="18"/>
  <c r="H6" i="18"/>
  <c r="L6" i="18" s="1"/>
  <c r="C42" i="13"/>
  <c r="C41" i="13"/>
  <c r="C40" i="13"/>
  <c r="E75" i="17"/>
  <c r="D66" i="17"/>
  <c r="C68" i="17"/>
  <c r="C67" i="17"/>
  <c r="C66" i="17"/>
  <c r="C65" i="17"/>
  <c r="H61" i="17"/>
  <c r="G61" i="17"/>
  <c r="K61" i="17" s="1"/>
  <c r="H60" i="17"/>
  <c r="G60" i="17"/>
  <c r="K60" i="17" s="1"/>
  <c r="H59" i="17"/>
  <c r="G59" i="17"/>
  <c r="K59" i="17" s="1"/>
  <c r="H58" i="17"/>
  <c r="G58" i="17"/>
  <c r="K58" i="17" s="1"/>
  <c r="H57" i="17"/>
  <c r="G57" i="17"/>
  <c r="K57" i="17" s="1"/>
  <c r="H56" i="17"/>
  <c r="G56" i="17"/>
  <c r="K56" i="17" s="1"/>
  <c r="H55" i="17"/>
  <c r="G55" i="17"/>
  <c r="K55" i="17" s="1"/>
  <c r="H54" i="17"/>
  <c r="G54" i="17"/>
  <c r="K54" i="17" s="1"/>
  <c r="H53" i="17"/>
  <c r="G53" i="17"/>
  <c r="K53" i="17" s="1"/>
  <c r="H52" i="17"/>
  <c r="G52" i="17"/>
  <c r="K52" i="17" s="1"/>
  <c r="H51" i="17"/>
  <c r="G51" i="17"/>
  <c r="K51" i="17" s="1"/>
  <c r="H50" i="17"/>
  <c r="G50" i="17"/>
  <c r="K50" i="17" s="1"/>
  <c r="H49" i="17"/>
  <c r="G49" i="17"/>
  <c r="K49" i="17" s="1"/>
  <c r="H48" i="17"/>
  <c r="G48" i="17"/>
  <c r="K48" i="17" s="1"/>
  <c r="H47" i="17"/>
  <c r="G47" i="17"/>
  <c r="K47" i="17" s="1"/>
  <c r="H46" i="17"/>
  <c r="G46" i="17"/>
  <c r="K46" i="17" s="1"/>
  <c r="H45" i="17"/>
  <c r="G45" i="17"/>
  <c r="K45" i="17" s="1"/>
  <c r="H44" i="17"/>
  <c r="G44" i="17"/>
  <c r="K44" i="17" s="1"/>
  <c r="H43" i="17"/>
  <c r="G43" i="17"/>
  <c r="K43" i="17" s="1"/>
  <c r="H42" i="17"/>
  <c r="G42" i="17"/>
  <c r="K42" i="17" s="1"/>
  <c r="H41" i="17"/>
  <c r="G41" i="17"/>
  <c r="K41" i="17" s="1"/>
  <c r="H40" i="17"/>
  <c r="G40" i="17"/>
  <c r="K40" i="17" s="1"/>
  <c r="H39" i="17"/>
  <c r="G39" i="17"/>
  <c r="K39" i="17" s="1"/>
  <c r="H38" i="17"/>
  <c r="G38" i="17"/>
  <c r="K38" i="17" s="1"/>
  <c r="H37" i="17"/>
  <c r="D65" i="17" s="1"/>
  <c r="G37" i="17"/>
  <c r="K37" i="17" s="1"/>
  <c r="H36" i="17"/>
  <c r="G36" i="17"/>
  <c r="K36" i="17" s="1"/>
  <c r="H35" i="17"/>
  <c r="G35" i="17"/>
  <c r="K35" i="17" s="1"/>
  <c r="H34" i="17"/>
  <c r="G34" i="17"/>
  <c r="K34" i="17" s="1"/>
  <c r="H33" i="17"/>
  <c r="G33" i="17"/>
  <c r="K33" i="17" s="1"/>
  <c r="H32" i="17"/>
  <c r="G32" i="17"/>
  <c r="K32" i="17" s="1"/>
  <c r="H31" i="17"/>
  <c r="G31" i="17"/>
  <c r="K31" i="17" s="1"/>
  <c r="H30" i="17"/>
  <c r="G30" i="17"/>
  <c r="K30" i="17" s="1"/>
  <c r="H29" i="17"/>
  <c r="D68" i="17" s="1"/>
  <c r="G29" i="17"/>
  <c r="K29" i="17" s="1"/>
  <c r="H28" i="17"/>
  <c r="G28" i="17"/>
  <c r="K28" i="17" s="1"/>
  <c r="H27" i="17"/>
  <c r="G27" i="17"/>
  <c r="K27" i="17" s="1"/>
  <c r="H26" i="17"/>
  <c r="G26" i="17"/>
  <c r="K26" i="17" s="1"/>
  <c r="H25" i="17"/>
  <c r="C64" i="17" s="1"/>
  <c r="G25" i="17"/>
  <c r="K25" i="17" s="1"/>
  <c r="H24" i="17"/>
  <c r="G24" i="17"/>
  <c r="K24" i="17" s="1"/>
  <c r="H23" i="17"/>
  <c r="E73" i="17" s="1"/>
  <c r="G23" i="17"/>
  <c r="K23" i="17" s="1"/>
  <c r="H22" i="17"/>
  <c r="G22" i="17"/>
  <c r="K22" i="17" s="1"/>
  <c r="H21" i="17"/>
  <c r="G21" i="17"/>
  <c r="K21" i="17" s="1"/>
  <c r="H20" i="17"/>
  <c r="G20" i="17"/>
  <c r="K20" i="17" s="1"/>
  <c r="H19" i="17"/>
  <c r="G19" i="17"/>
  <c r="K19" i="17" s="1"/>
  <c r="H18" i="17"/>
  <c r="G18" i="17"/>
  <c r="K18" i="17" s="1"/>
  <c r="H17" i="17"/>
  <c r="G17" i="17"/>
  <c r="K17" i="17" s="1"/>
  <c r="H16" i="17"/>
  <c r="C69" i="17" s="1"/>
  <c r="G16" i="17"/>
  <c r="K16" i="17" s="1"/>
  <c r="H15" i="17"/>
  <c r="D67" i="17" s="1"/>
  <c r="G15" i="17"/>
  <c r="K15" i="17" s="1"/>
  <c r="H14" i="17"/>
  <c r="G14" i="17"/>
  <c r="K14" i="17" s="1"/>
  <c r="H13" i="17"/>
  <c r="D63" i="17" s="1"/>
  <c r="G13" i="17"/>
  <c r="K13" i="17" s="1"/>
  <c r="H12" i="17"/>
  <c r="G12" i="17"/>
  <c r="K12" i="17" s="1"/>
  <c r="H11" i="17"/>
  <c r="D64" i="17" s="1"/>
  <c r="G11" i="17"/>
  <c r="K11" i="17" s="1"/>
  <c r="H10" i="17"/>
  <c r="E74" i="17" s="1"/>
  <c r="G10" i="17"/>
  <c r="K10" i="17" s="1"/>
  <c r="H9" i="17"/>
  <c r="G9" i="17"/>
  <c r="K9" i="17" s="1"/>
  <c r="H8" i="17"/>
  <c r="G8" i="17"/>
  <c r="K8" i="17" s="1"/>
  <c r="H7" i="17"/>
  <c r="E71" i="17" s="1"/>
  <c r="G7" i="17"/>
  <c r="K7" i="17" s="1"/>
  <c r="H6" i="17"/>
  <c r="E72" i="17" s="1"/>
  <c r="G6" i="17"/>
  <c r="K6" i="17" s="1"/>
  <c r="C32" i="13"/>
  <c r="C31" i="13"/>
  <c r="C33" i="13"/>
  <c r="C30" i="13"/>
  <c r="F69" i="16"/>
  <c r="F67" i="16"/>
  <c r="F66" i="16"/>
  <c r="E69" i="16"/>
  <c r="E66" i="16"/>
  <c r="D69" i="16"/>
  <c r="D67" i="16"/>
  <c r="D66" i="16"/>
  <c r="D65" i="16"/>
  <c r="C67" i="16"/>
  <c r="C65" i="16"/>
  <c r="C64" i="16"/>
  <c r="I61" i="16"/>
  <c r="H61" i="16"/>
  <c r="L61" i="16" s="1"/>
  <c r="I60" i="16"/>
  <c r="H60" i="16"/>
  <c r="L60" i="16" s="1"/>
  <c r="I59" i="16"/>
  <c r="H59" i="16"/>
  <c r="L59" i="16" s="1"/>
  <c r="I58" i="16"/>
  <c r="H58" i="16"/>
  <c r="L58" i="16" s="1"/>
  <c r="I57" i="16"/>
  <c r="H57" i="16"/>
  <c r="L57" i="16" s="1"/>
  <c r="I56" i="16"/>
  <c r="H56" i="16"/>
  <c r="L56" i="16" s="1"/>
  <c r="I55" i="16"/>
  <c r="H55" i="16"/>
  <c r="L55" i="16" s="1"/>
  <c r="I54" i="16"/>
  <c r="H54" i="16"/>
  <c r="L54" i="16" s="1"/>
  <c r="I53" i="16"/>
  <c r="H53" i="16"/>
  <c r="L53" i="16" s="1"/>
  <c r="I52" i="16"/>
  <c r="H52" i="16"/>
  <c r="L52" i="16" s="1"/>
  <c r="I51" i="16"/>
  <c r="H51" i="16"/>
  <c r="L51" i="16" s="1"/>
  <c r="I50" i="16"/>
  <c r="H50" i="16"/>
  <c r="L50" i="16" s="1"/>
  <c r="I49" i="16"/>
  <c r="H49" i="16"/>
  <c r="L49" i="16" s="1"/>
  <c r="I48" i="16"/>
  <c r="H48" i="16"/>
  <c r="L48" i="16" s="1"/>
  <c r="I47" i="16"/>
  <c r="H47" i="16"/>
  <c r="L47" i="16" s="1"/>
  <c r="I46" i="16"/>
  <c r="H46" i="16"/>
  <c r="L46" i="16" s="1"/>
  <c r="I45" i="16"/>
  <c r="H45" i="16"/>
  <c r="L45" i="16" s="1"/>
  <c r="I44" i="16"/>
  <c r="H44" i="16"/>
  <c r="L44" i="16" s="1"/>
  <c r="I43" i="16"/>
  <c r="H43" i="16"/>
  <c r="L43" i="16" s="1"/>
  <c r="I42" i="16"/>
  <c r="H42" i="16"/>
  <c r="L42" i="16" s="1"/>
  <c r="I41" i="16"/>
  <c r="H41" i="16"/>
  <c r="L41" i="16" s="1"/>
  <c r="I40" i="16"/>
  <c r="H40" i="16"/>
  <c r="L40" i="16" s="1"/>
  <c r="I39" i="16"/>
  <c r="H39" i="16"/>
  <c r="L39" i="16" s="1"/>
  <c r="I38" i="16"/>
  <c r="H38" i="16"/>
  <c r="L38" i="16" s="1"/>
  <c r="I37" i="16"/>
  <c r="H37" i="16"/>
  <c r="L37" i="16" s="1"/>
  <c r="I36" i="16"/>
  <c r="H36" i="16"/>
  <c r="L36" i="16" s="1"/>
  <c r="I35" i="16"/>
  <c r="H35" i="16"/>
  <c r="L35" i="16" s="1"/>
  <c r="I34" i="16"/>
  <c r="H34" i="16"/>
  <c r="L34" i="16" s="1"/>
  <c r="I33" i="16"/>
  <c r="H33" i="16"/>
  <c r="L33" i="16" s="1"/>
  <c r="I32" i="16"/>
  <c r="H32" i="16"/>
  <c r="L32" i="16" s="1"/>
  <c r="I31" i="16"/>
  <c r="H31" i="16"/>
  <c r="L31" i="16" s="1"/>
  <c r="I30" i="16"/>
  <c r="H30" i="16"/>
  <c r="L30" i="16" s="1"/>
  <c r="I29" i="16"/>
  <c r="H29" i="16"/>
  <c r="L29" i="16" s="1"/>
  <c r="I28" i="16"/>
  <c r="H28" i="16"/>
  <c r="L28" i="16" s="1"/>
  <c r="I27" i="16"/>
  <c r="H27" i="16"/>
  <c r="L27" i="16" s="1"/>
  <c r="I26" i="16"/>
  <c r="C66" i="16" s="1"/>
  <c r="H26" i="16"/>
  <c r="L26" i="16" s="1"/>
  <c r="I25" i="16"/>
  <c r="H25" i="16"/>
  <c r="L25" i="16" s="1"/>
  <c r="I24" i="16"/>
  <c r="H24" i="16"/>
  <c r="L24" i="16" s="1"/>
  <c r="I23" i="16"/>
  <c r="H23" i="16"/>
  <c r="L23" i="16" s="1"/>
  <c r="I22" i="16"/>
  <c r="H22" i="16"/>
  <c r="L22" i="16" s="1"/>
  <c r="I21" i="16"/>
  <c r="H21" i="16"/>
  <c r="L21" i="16" s="1"/>
  <c r="I20" i="16"/>
  <c r="H20" i="16"/>
  <c r="L20" i="16" s="1"/>
  <c r="I19" i="16"/>
  <c r="H19" i="16"/>
  <c r="L19" i="16" s="1"/>
  <c r="I18" i="16"/>
  <c r="H18" i="16"/>
  <c r="L18" i="16" s="1"/>
  <c r="I17" i="16"/>
  <c r="H17" i="16"/>
  <c r="L17" i="16" s="1"/>
  <c r="I16" i="16"/>
  <c r="H16" i="16"/>
  <c r="L16" i="16" s="1"/>
  <c r="I15" i="16"/>
  <c r="H15" i="16"/>
  <c r="L15" i="16" s="1"/>
  <c r="I14" i="16"/>
  <c r="H14" i="16"/>
  <c r="L14" i="16" s="1"/>
  <c r="I13" i="16"/>
  <c r="H13" i="16"/>
  <c r="L13" i="16" s="1"/>
  <c r="I12" i="16"/>
  <c r="H12" i="16"/>
  <c r="L12" i="16" s="1"/>
  <c r="I11" i="16"/>
  <c r="H11" i="16"/>
  <c r="L11" i="16" s="1"/>
  <c r="I10" i="16"/>
  <c r="H10" i="16"/>
  <c r="L10" i="16" s="1"/>
  <c r="I9" i="16"/>
  <c r="C68" i="16" s="1"/>
  <c r="H9" i="16"/>
  <c r="L9" i="16" s="1"/>
  <c r="I8" i="16"/>
  <c r="H8" i="16"/>
  <c r="L8" i="16" s="1"/>
  <c r="I7" i="16"/>
  <c r="F63" i="16" s="1"/>
  <c r="H7" i="16"/>
  <c r="L7" i="16" s="1"/>
  <c r="I6" i="16"/>
  <c r="H6" i="16"/>
  <c r="L6" i="16" s="1"/>
  <c r="C38" i="13"/>
  <c r="C37" i="13"/>
  <c r="C36" i="13"/>
  <c r="C35" i="13"/>
  <c r="F81" i="15"/>
  <c r="F80" i="15"/>
  <c r="F79" i="15"/>
  <c r="F78" i="15"/>
  <c r="F77" i="15"/>
  <c r="F76" i="15"/>
  <c r="F75" i="15"/>
  <c r="F74" i="15"/>
  <c r="F73" i="15"/>
  <c r="F72" i="15"/>
  <c r="F71" i="15"/>
  <c r="F70" i="15"/>
  <c r="F69" i="15"/>
  <c r="F66" i="15"/>
  <c r="F65" i="15"/>
  <c r="E83" i="15"/>
  <c r="E82" i="15"/>
  <c r="E81" i="15"/>
  <c r="E80" i="15"/>
  <c r="E79" i="15"/>
  <c r="E78" i="15"/>
  <c r="E77" i="15"/>
  <c r="E76" i="15"/>
  <c r="E75" i="15"/>
  <c r="E74" i="15"/>
  <c r="E73" i="15"/>
  <c r="E72" i="15"/>
  <c r="E71" i="15"/>
  <c r="E70" i="15"/>
  <c r="E69" i="15"/>
  <c r="E68" i="15"/>
  <c r="E67" i="15"/>
  <c r="E66" i="15"/>
  <c r="E65" i="15"/>
  <c r="E64" i="15" s="1"/>
  <c r="D83" i="15"/>
  <c r="D82" i="15"/>
  <c r="D79" i="15"/>
  <c r="D78" i="15"/>
  <c r="D77" i="15"/>
  <c r="D76" i="15"/>
  <c r="D72" i="15"/>
  <c r="D71" i="15"/>
  <c r="D70" i="15"/>
  <c r="D69" i="15"/>
  <c r="D68" i="15"/>
  <c r="D67" i="15"/>
  <c r="D66" i="15"/>
  <c r="D65" i="15"/>
  <c r="C83" i="15"/>
  <c r="C82" i="15"/>
  <c r="C81" i="15"/>
  <c r="C80" i="15"/>
  <c r="C79" i="15"/>
  <c r="C78" i="15"/>
  <c r="C77" i="15"/>
  <c r="C76" i="15"/>
  <c r="C75" i="15"/>
  <c r="C74" i="15"/>
  <c r="C73" i="15"/>
  <c r="C66" i="15"/>
  <c r="C65" i="15"/>
  <c r="I61" i="15"/>
  <c r="H61" i="15"/>
  <c r="L61" i="15" s="1"/>
  <c r="I60" i="15"/>
  <c r="H60" i="15"/>
  <c r="L60" i="15" s="1"/>
  <c r="I59" i="15"/>
  <c r="H59" i="15"/>
  <c r="L59" i="15" s="1"/>
  <c r="I58" i="15"/>
  <c r="H58" i="15"/>
  <c r="L58" i="15" s="1"/>
  <c r="I57" i="15"/>
  <c r="H57" i="15"/>
  <c r="L57" i="15" s="1"/>
  <c r="I56" i="15"/>
  <c r="H56" i="15"/>
  <c r="L56" i="15" s="1"/>
  <c r="I55" i="15"/>
  <c r="H55" i="15"/>
  <c r="L55" i="15" s="1"/>
  <c r="I54" i="15"/>
  <c r="D81" i="15" s="1"/>
  <c r="H54" i="15"/>
  <c r="L54" i="15" s="1"/>
  <c r="I53" i="15"/>
  <c r="H53" i="15"/>
  <c r="L53" i="15" s="1"/>
  <c r="I52" i="15"/>
  <c r="H52" i="15"/>
  <c r="L52" i="15" s="1"/>
  <c r="I51" i="15"/>
  <c r="H51" i="15"/>
  <c r="L51" i="15" s="1"/>
  <c r="I50" i="15"/>
  <c r="H50" i="15"/>
  <c r="L50" i="15" s="1"/>
  <c r="I49" i="15"/>
  <c r="H49" i="15"/>
  <c r="L49" i="15" s="1"/>
  <c r="I48" i="15"/>
  <c r="H48" i="15"/>
  <c r="L48" i="15" s="1"/>
  <c r="I47" i="15"/>
  <c r="H47" i="15"/>
  <c r="L47" i="15" s="1"/>
  <c r="I46" i="15"/>
  <c r="H46" i="15"/>
  <c r="L46" i="15" s="1"/>
  <c r="I45" i="15"/>
  <c r="H45" i="15"/>
  <c r="L45" i="15" s="1"/>
  <c r="I44" i="15"/>
  <c r="H44" i="15"/>
  <c r="L44" i="15" s="1"/>
  <c r="I43" i="15"/>
  <c r="H43" i="15"/>
  <c r="L43" i="15" s="1"/>
  <c r="I42" i="15"/>
  <c r="H42" i="15"/>
  <c r="L42" i="15" s="1"/>
  <c r="I41" i="15"/>
  <c r="H41" i="15"/>
  <c r="L41" i="15" s="1"/>
  <c r="I40" i="15"/>
  <c r="D74" i="15" s="1"/>
  <c r="H40" i="15"/>
  <c r="L40" i="15" s="1"/>
  <c r="I39" i="15"/>
  <c r="H39" i="15"/>
  <c r="L39" i="15" s="1"/>
  <c r="I38" i="15"/>
  <c r="D80" i="15" s="1"/>
  <c r="H38" i="15"/>
  <c r="L38" i="15" s="1"/>
  <c r="I37" i="15"/>
  <c r="H37" i="15"/>
  <c r="L37" i="15" s="1"/>
  <c r="I36" i="15"/>
  <c r="H36" i="15"/>
  <c r="L36" i="15" s="1"/>
  <c r="I35" i="15"/>
  <c r="H35" i="15"/>
  <c r="L35" i="15" s="1"/>
  <c r="I34" i="15"/>
  <c r="F82" i="15" s="1"/>
  <c r="H34" i="15"/>
  <c r="L34" i="15" s="1"/>
  <c r="I33" i="15"/>
  <c r="H33" i="15"/>
  <c r="L33" i="15" s="1"/>
  <c r="I32" i="15"/>
  <c r="C70" i="15" s="1"/>
  <c r="H32" i="15"/>
  <c r="L32" i="15" s="1"/>
  <c r="I31" i="15"/>
  <c r="H31" i="15"/>
  <c r="L31" i="15" s="1"/>
  <c r="I30" i="15"/>
  <c r="H30" i="15"/>
  <c r="L30" i="15" s="1"/>
  <c r="I29" i="15"/>
  <c r="H29" i="15"/>
  <c r="L29" i="15" s="1"/>
  <c r="I28" i="15"/>
  <c r="H28" i="15"/>
  <c r="L28" i="15" s="1"/>
  <c r="I27" i="15"/>
  <c r="H27" i="15"/>
  <c r="L27" i="15" s="1"/>
  <c r="I26" i="15"/>
  <c r="H26" i="15"/>
  <c r="L26" i="15" s="1"/>
  <c r="I25" i="15"/>
  <c r="H25" i="15"/>
  <c r="L25" i="15" s="1"/>
  <c r="I24" i="15"/>
  <c r="H24" i="15"/>
  <c r="L24" i="15" s="1"/>
  <c r="I23" i="15"/>
  <c r="C71" i="15" s="1"/>
  <c r="H23" i="15"/>
  <c r="L23" i="15" s="1"/>
  <c r="I22" i="15"/>
  <c r="H22" i="15"/>
  <c r="L22" i="15" s="1"/>
  <c r="I21" i="15"/>
  <c r="H21" i="15"/>
  <c r="L21" i="15" s="1"/>
  <c r="I20" i="15"/>
  <c r="H20" i="15"/>
  <c r="L20" i="15" s="1"/>
  <c r="I19" i="15"/>
  <c r="H19" i="15"/>
  <c r="L19" i="15" s="1"/>
  <c r="I18" i="15"/>
  <c r="H18" i="15"/>
  <c r="L18" i="15" s="1"/>
  <c r="I17" i="15"/>
  <c r="C69" i="15" s="1"/>
  <c r="H17" i="15"/>
  <c r="L17" i="15" s="1"/>
  <c r="I16" i="15"/>
  <c r="H16" i="15"/>
  <c r="L16" i="15" s="1"/>
  <c r="I15" i="15"/>
  <c r="H15" i="15"/>
  <c r="L15" i="15" s="1"/>
  <c r="I14" i="15"/>
  <c r="F83" i="15" s="1"/>
  <c r="H14" i="15"/>
  <c r="L14" i="15" s="1"/>
  <c r="I13" i="15"/>
  <c r="H13" i="15"/>
  <c r="L13" i="15" s="1"/>
  <c r="I12" i="15"/>
  <c r="H12" i="15"/>
  <c r="L12" i="15" s="1"/>
  <c r="I11" i="15"/>
  <c r="H11" i="15"/>
  <c r="L11" i="15" s="1"/>
  <c r="I10" i="15"/>
  <c r="H10" i="15"/>
  <c r="L10" i="15" s="1"/>
  <c r="I9" i="15"/>
  <c r="F68" i="15" s="1"/>
  <c r="H9" i="15"/>
  <c r="L9" i="15" s="1"/>
  <c r="I8" i="15"/>
  <c r="H8" i="15"/>
  <c r="L8" i="15" s="1"/>
  <c r="I7" i="15"/>
  <c r="H7" i="15"/>
  <c r="L7" i="15" s="1"/>
  <c r="I6" i="15"/>
  <c r="H6" i="15"/>
  <c r="L6" i="15" s="1"/>
  <c r="C20" i="13"/>
  <c r="C18" i="13"/>
  <c r="C17" i="13"/>
  <c r="C28" i="13"/>
  <c r="C27" i="13"/>
  <c r="C26" i="13"/>
  <c r="C25" i="13"/>
  <c r="C24" i="13"/>
  <c r="C23" i="13"/>
  <c r="C22" i="13"/>
  <c r="C21" i="13"/>
  <c r="C19" i="13"/>
  <c r="C16" i="13"/>
  <c r="E84" i="14"/>
  <c r="E83" i="14"/>
  <c r="E82" i="14"/>
  <c r="E81" i="14"/>
  <c r="O66" i="14"/>
  <c r="N66" i="14"/>
  <c r="M66" i="14"/>
  <c r="M65" i="14"/>
  <c r="M64" i="14"/>
  <c r="L66" i="14"/>
  <c r="K66" i="14"/>
  <c r="J66" i="14"/>
  <c r="I66" i="14"/>
  <c r="H66" i="14"/>
  <c r="H65" i="14"/>
  <c r="G66" i="14"/>
  <c r="C66" i="14"/>
  <c r="C65" i="14"/>
  <c r="R62" i="14"/>
  <c r="Q62" i="14"/>
  <c r="U62" i="14" s="1"/>
  <c r="R61" i="14"/>
  <c r="Q61" i="14"/>
  <c r="U61" i="14" s="1"/>
  <c r="R60" i="14"/>
  <c r="Q60" i="14"/>
  <c r="U60" i="14" s="1"/>
  <c r="R59" i="14"/>
  <c r="Q59" i="14"/>
  <c r="U59" i="14" s="1"/>
  <c r="R58" i="14"/>
  <c r="Q58" i="14"/>
  <c r="U58" i="14" s="1"/>
  <c r="R57" i="14"/>
  <c r="Q57" i="14"/>
  <c r="U57" i="14" s="1"/>
  <c r="R56" i="14"/>
  <c r="Q56" i="14"/>
  <c r="U56" i="14" s="1"/>
  <c r="R55" i="14"/>
  <c r="Q55" i="14"/>
  <c r="U55" i="14" s="1"/>
  <c r="R54" i="14"/>
  <c r="Q54" i="14"/>
  <c r="U54" i="14" s="1"/>
  <c r="R53" i="14"/>
  <c r="Q53" i="14"/>
  <c r="U53" i="14" s="1"/>
  <c r="R52" i="14"/>
  <c r="Q52" i="14"/>
  <c r="U52" i="14" s="1"/>
  <c r="R51" i="14"/>
  <c r="Q51" i="14"/>
  <c r="U51" i="14" s="1"/>
  <c r="R50" i="14"/>
  <c r="Q50" i="14"/>
  <c r="U50" i="14" s="1"/>
  <c r="R49" i="14"/>
  <c r="Q49" i="14"/>
  <c r="U49" i="14" s="1"/>
  <c r="R48" i="14"/>
  <c r="Q48" i="14"/>
  <c r="U48" i="14" s="1"/>
  <c r="R47" i="14"/>
  <c r="Q47" i="14"/>
  <c r="U47" i="14" s="1"/>
  <c r="R46" i="14"/>
  <c r="Q46" i="14"/>
  <c r="U46" i="14" s="1"/>
  <c r="R45" i="14"/>
  <c r="Q45" i="14"/>
  <c r="U45" i="14" s="1"/>
  <c r="R44" i="14"/>
  <c r="Q44" i="14"/>
  <c r="U44" i="14" s="1"/>
  <c r="R43" i="14"/>
  <c r="Q43" i="14"/>
  <c r="U43" i="14" s="1"/>
  <c r="R42" i="14"/>
  <c r="Q42" i="14"/>
  <c r="U42" i="14" s="1"/>
  <c r="R41" i="14"/>
  <c r="Q41" i="14"/>
  <c r="U41" i="14" s="1"/>
  <c r="R40" i="14"/>
  <c r="Q40" i="14"/>
  <c r="U40" i="14" s="1"/>
  <c r="R39" i="14"/>
  <c r="K65" i="14" s="1"/>
  <c r="Q39" i="14"/>
  <c r="U39" i="14" s="1"/>
  <c r="R38" i="14"/>
  <c r="E79" i="14" s="1"/>
  <c r="Q38" i="14"/>
  <c r="U38" i="14" s="1"/>
  <c r="R37" i="14"/>
  <c r="E75" i="14" s="1"/>
  <c r="Q37" i="14"/>
  <c r="U37" i="14" s="1"/>
  <c r="R36" i="14"/>
  <c r="Q36" i="14"/>
  <c r="U36" i="14" s="1"/>
  <c r="R35" i="14"/>
  <c r="Q35" i="14"/>
  <c r="U35" i="14" s="1"/>
  <c r="R34" i="14"/>
  <c r="Q34" i="14"/>
  <c r="U34" i="14" s="1"/>
  <c r="R33" i="14"/>
  <c r="Q33" i="14"/>
  <c r="U33" i="14" s="1"/>
  <c r="R32" i="14"/>
  <c r="E78" i="14" s="1"/>
  <c r="Q32" i="14"/>
  <c r="U32" i="14" s="1"/>
  <c r="R31" i="14"/>
  <c r="Q31" i="14"/>
  <c r="U31" i="14" s="1"/>
  <c r="R30" i="14"/>
  <c r="Q30" i="14"/>
  <c r="U30" i="14" s="1"/>
  <c r="R29" i="14"/>
  <c r="Q29" i="14"/>
  <c r="U29" i="14" s="1"/>
  <c r="R28" i="14"/>
  <c r="E77" i="14" s="1"/>
  <c r="Q28" i="14"/>
  <c r="U28" i="14" s="1"/>
  <c r="R27" i="14"/>
  <c r="Q27" i="14"/>
  <c r="U27" i="14" s="1"/>
  <c r="R26" i="14"/>
  <c r="Q26" i="14"/>
  <c r="U26" i="14" s="1"/>
  <c r="R25" i="14"/>
  <c r="Q25" i="14"/>
  <c r="U25" i="14" s="1"/>
  <c r="R24" i="14"/>
  <c r="Q24" i="14"/>
  <c r="U24" i="14" s="1"/>
  <c r="R23" i="14"/>
  <c r="E80" i="14" s="1"/>
  <c r="Q23" i="14"/>
  <c r="U23" i="14" s="1"/>
  <c r="R22" i="14"/>
  <c r="Q22" i="14"/>
  <c r="U22" i="14" s="1"/>
  <c r="R21" i="14"/>
  <c r="Q21" i="14"/>
  <c r="U21" i="14" s="1"/>
  <c r="R20" i="14"/>
  <c r="E76" i="14" s="1"/>
  <c r="Q20" i="14"/>
  <c r="U20" i="14" s="1"/>
  <c r="R19" i="14"/>
  <c r="Q19" i="14"/>
  <c r="U19" i="14" s="1"/>
  <c r="R18" i="14"/>
  <c r="Q18" i="14"/>
  <c r="U18" i="14" s="1"/>
  <c r="R17" i="14"/>
  <c r="Q17" i="14"/>
  <c r="U17" i="14" s="1"/>
  <c r="R16" i="14"/>
  <c r="Q16" i="14"/>
  <c r="U16" i="14" s="1"/>
  <c r="R15" i="14"/>
  <c r="D69" i="14" s="1"/>
  <c r="Q15" i="14"/>
  <c r="U15" i="14" s="1"/>
  <c r="R14" i="14"/>
  <c r="G65" i="14" s="1"/>
  <c r="Q14" i="14"/>
  <c r="U14" i="14" s="1"/>
  <c r="R13" i="14"/>
  <c r="E72" i="14" s="1"/>
  <c r="Q13" i="14"/>
  <c r="U13" i="14" s="1"/>
  <c r="R12" i="14"/>
  <c r="Q12" i="14"/>
  <c r="U12" i="14" s="1"/>
  <c r="R11" i="14"/>
  <c r="E74" i="14" s="1"/>
  <c r="Q11" i="14"/>
  <c r="U11" i="14" s="1"/>
  <c r="R10" i="14"/>
  <c r="Q10" i="14"/>
  <c r="U10" i="14" s="1"/>
  <c r="R9" i="14"/>
  <c r="Q9" i="14"/>
  <c r="U9" i="14" s="1"/>
  <c r="R8" i="14"/>
  <c r="E73" i="14" s="1"/>
  <c r="Q8" i="14"/>
  <c r="U8" i="14" s="1"/>
  <c r="R7" i="14"/>
  <c r="E71" i="14" s="1"/>
  <c r="Q7" i="14"/>
  <c r="U7" i="14" s="1"/>
  <c r="C14" i="13"/>
  <c r="C13" i="13"/>
  <c r="C12" i="13"/>
  <c r="C11" i="13"/>
  <c r="C10" i="13"/>
  <c r="C9" i="13"/>
  <c r="C7" i="13"/>
  <c r="C6" i="13"/>
  <c r="C5" i="13"/>
  <c r="C4" i="13"/>
  <c r="C3" i="13"/>
  <c r="C2" i="13"/>
  <c r="H77" i="12"/>
  <c r="H76" i="12"/>
  <c r="H75" i="12"/>
  <c r="H74" i="12"/>
  <c r="H73" i="12"/>
  <c r="F77" i="12"/>
  <c r="F76" i="12"/>
  <c r="F75" i="12"/>
  <c r="F74" i="12"/>
  <c r="F73" i="12"/>
  <c r="D77" i="12"/>
  <c r="D76" i="12"/>
  <c r="D75" i="12"/>
  <c r="D74" i="12"/>
  <c r="D73" i="12"/>
  <c r="G71" i="12"/>
  <c r="G70" i="12"/>
  <c r="G69" i="12"/>
  <c r="G68" i="12"/>
  <c r="G67" i="12"/>
  <c r="G66" i="12"/>
  <c r="G65" i="12"/>
  <c r="G64" i="12"/>
  <c r="G63" i="12"/>
  <c r="E71" i="12"/>
  <c r="E70" i="12"/>
  <c r="E69" i="12"/>
  <c r="E68" i="12"/>
  <c r="E67" i="12"/>
  <c r="E66" i="12"/>
  <c r="E65" i="12"/>
  <c r="E64" i="12"/>
  <c r="E63" i="12"/>
  <c r="C71" i="12"/>
  <c r="C70" i="12"/>
  <c r="C69" i="12"/>
  <c r="C68" i="12"/>
  <c r="C67" i="12"/>
  <c r="C66" i="12"/>
  <c r="C65" i="12"/>
  <c r="K61" i="12"/>
  <c r="J61" i="12"/>
  <c r="N61" i="12" s="1"/>
  <c r="K60" i="12"/>
  <c r="J60" i="12"/>
  <c r="N60" i="12" s="1"/>
  <c r="K59" i="12"/>
  <c r="J59" i="12"/>
  <c r="N59" i="12" s="1"/>
  <c r="K58" i="12"/>
  <c r="J58" i="12"/>
  <c r="N58" i="12" s="1"/>
  <c r="K57" i="12"/>
  <c r="J57" i="12"/>
  <c r="N57" i="12" s="1"/>
  <c r="K56" i="12"/>
  <c r="J56" i="12"/>
  <c r="N56" i="12" s="1"/>
  <c r="K55" i="12"/>
  <c r="J55" i="12"/>
  <c r="N55" i="12" s="1"/>
  <c r="K54" i="12"/>
  <c r="J54" i="12"/>
  <c r="N54" i="12" s="1"/>
  <c r="K53" i="12"/>
  <c r="J53" i="12"/>
  <c r="N53" i="12" s="1"/>
  <c r="K52" i="12"/>
  <c r="J52" i="12"/>
  <c r="N52" i="12" s="1"/>
  <c r="K51" i="12"/>
  <c r="J51" i="12"/>
  <c r="N51" i="12" s="1"/>
  <c r="N50" i="12"/>
  <c r="K50" i="12"/>
  <c r="J50" i="12"/>
  <c r="K49" i="12"/>
  <c r="J49" i="12"/>
  <c r="N49" i="12" s="1"/>
  <c r="K48" i="12"/>
  <c r="J48" i="12"/>
  <c r="N48" i="12" s="1"/>
  <c r="K47" i="12"/>
  <c r="J47" i="12"/>
  <c r="N47" i="12" s="1"/>
  <c r="K46" i="12"/>
  <c r="J46" i="12"/>
  <c r="N46" i="12" s="1"/>
  <c r="K45" i="12"/>
  <c r="J45" i="12"/>
  <c r="N45" i="12" s="1"/>
  <c r="K44" i="12"/>
  <c r="J44" i="12"/>
  <c r="N44" i="12" s="1"/>
  <c r="K43" i="12"/>
  <c r="J43" i="12"/>
  <c r="N43" i="12" s="1"/>
  <c r="K42" i="12"/>
  <c r="J42" i="12"/>
  <c r="N42" i="12" s="1"/>
  <c r="K41" i="12"/>
  <c r="J41" i="12"/>
  <c r="N41" i="12" s="1"/>
  <c r="K40" i="12"/>
  <c r="J40" i="12"/>
  <c r="N40" i="12" s="1"/>
  <c r="K39" i="12"/>
  <c r="J39" i="12"/>
  <c r="N39" i="12" s="1"/>
  <c r="K38" i="12"/>
  <c r="J38" i="12"/>
  <c r="N38" i="12" s="1"/>
  <c r="K37" i="12"/>
  <c r="J37" i="12"/>
  <c r="N37" i="12" s="1"/>
  <c r="K36" i="12"/>
  <c r="J36" i="12"/>
  <c r="N36" i="12" s="1"/>
  <c r="K35" i="12"/>
  <c r="J35" i="12"/>
  <c r="N35" i="12" s="1"/>
  <c r="K34" i="12"/>
  <c r="J34" i="12"/>
  <c r="N34" i="12" s="1"/>
  <c r="K33" i="12"/>
  <c r="J33" i="12"/>
  <c r="N33" i="12" s="1"/>
  <c r="K32" i="12"/>
  <c r="J32" i="12"/>
  <c r="N32" i="12" s="1"/>
  <c r="K31" i="12"/>
  <c r="J31" i="12"/>
  <c r="N31" i="12" s="1"/>
  <c r="K30" i="12"/>
  <c r="J30" i="12"/>
  <c r="N30" i="12" s="1"/>
  <c r="K29" i="12"/>
  <c r="J29" i="12"/>
  <c r="N29" i="12" s="1"/>
  <c r="K28" i="12"/>
  <c r="J28" i="12"/>
  <c r="N28" i="12" s="1"/>
  <c r="K27" i="12"/>
  <c r="J27" i="12"/>
  <c r="N27" i="12" s="1"/>
  <c r="K26" i="12"/>
  <c r="J26" i="12"/>
  <c r="N26" i="12" s="1"/>
  <c r="K25" i="12"/>
  <c r="J25" i="12"/>
  <c r="N25" i="12" s="1"/>
  <c r="K24" i="12"/>
  <c r="J24" i="12"/>
  <c r="N24" i="12" s="1"/>
  <c r="K23" i="12"/>
  <c r="J23" i="12"/>
  <c r="N23" i="12" s="1"/>
  <c r="K22" i="12"/>
  <c r="J22" i="12"/>
  <c r="N22" i="12" s="1"/>
  <c r="K21" i="12"/>
  <c r="J21" i="12"/>
  <c r="N21" i="12" s="1"/>
  <c r="K20" i="12"/>
  <c r="J20" i="12"/>
  <c r="N20" i="12" s="1"/>
  <c r="K19" i="12"/>
  <c r="J19" i="12"/>
  <c r="N19" i="12" s="1"/>
  <c r="N18" i="12"/>
  <c r="K18" i="12"/>
  <c r="J18" i="12"/>
  <c r="K17" i="12"/>
  <c r="J17" i="12"/>
  <c r="N17" i="12" s="1"/>
  <c r="K16" i="12"/>
  <c r="J16" i="12"/>
  <c r="N16" i="12" s="1"/>
  <c r="K15" i="12"/>
  <c r="J15" i="12"/>
  <c r="N15" i="12" s="1"/>
  <c r="K14" i="12"/>
  <c r="J14" i="12"/>
  <c r="N14" i="12" s="1"/>
  <c r="K13" i="12"/>
  <c r="J13" i="12"/>
  <c r="N13" i="12" s="1"/>
  <c r="K12" i="12"/>
  <c r="J12" i="12"/>
  <c r="N12" i="12" s="1"/>
  <c r="K11" i="12"/>
  <c r="J11" i="12"/>
  <c r="N11" i="12" s="1"/>
  <c r="K10" i="12"/>
  <c r="J10" i="12"/>
  <c r="N10" i="12" s="1"/>
  <c r="K9" i="12"/>
  <c r="J9" i="12"/>
  <c r="N9" i="12" s="1"/>
  <c r="K8" i="12"/>
  <c r="J8" i="12"/>
  <c r="N8" i="12" s="1"/>
  <c r="K7" i="12"/>
  <c r="J7" i="12"/>
  <c r="N7" i="12" s="1"/>
  <c r="K6" i="12"/>
  <c r="J6" i="12"/>
  <c r="N6" i="12" s="1"/>
  <c r="G105" i="11"/>
  <c r="G104" i="11"/>
  <c r="G103" i="11"/>
  <c r="G102" i="11"/>
  <c r="F98" i="11"/>
  <c r="F97" i="11"/>
  <c r="F96" i="11"/>
  <c r="F95" i="11"/>
  <c r="F94" i="11"/>
  <c r="F92" i="11"/>
  <c r="F91" i="11"/>
  <c r="E83" i="11"/>
  <c r="D77" i="11"/>
  <c r="J61" i="11"/>
  <c r="I61" i="11"/>
  <c r="M61" i="11" s="1"/>
  <c r="J60" i="11"/>
  <c r="I60" i="11"/>
  <c r="M60" i="11" s="1"/>
  <c r="J59" i="11"/>
  <c r="I59" i="11"/>
  <c r="M59" i="11" s="1"/>
  <c r="J58" i="11"/>
  <c r="I58" i="11"/>
  <c r="M58" i="11" s="1"/>
  <c r="J57" i="11"/>
  <c r="I57" i="11"/>
  <c r="M57" i="11" s="1"/>
  <c r="J56" i="11"/>
  <c r="I56" i="11"/>
  <c r="M56" i="11" s="1"/>
  <c r="J55" i="11"/>
  <c r="I55" i="11"/>
  <c r="M55" i="11" s="1"/>
  <c r="J54" i="11"/>
  <c r="I54" i="11"/>
  <c r="M54" i="11" s="1"/>
  <c r="J53" i="11"/>
  <c r="I53" i="11"/>
  <c r="M53" i="11" s="1"/>
  <c r="J52" i="11"/>
  <c r="F99" i="11" s="1"/>
  <c r="I52" i="11"/>
  <c r="M52" i="11" s="1"/>
  <c r="J51" i="11"/>
  <c r="I51" i="11"/>
  <c r="M51" i="11" s="1"/>
  <c r="J50" i="11"/>
  <c r="I50" i="11"/>
  <c r="M50" i="11" s="1"/>
  <c r="J49" i="11"/>
  <c r="I49" i="11"/>
  <c r="M49" i="11" s="1"/>
  <c r="J48" i="11"/>
  <c r="I48" i="11"/>
  <c r="M48" i="11" s="1"/>
  <c r="J47" i="11"/>
  <c r="I47" i="11"/>
  <c r="M47" i="11" s="1"/>
  <c r="J46" i="11"/>
  <c r="I46" i="11"/>
  <c r="M46" i="11" s="1"/>
  <c r="J45" i="11"/>
  <c r="I45" i="11"/>
  <c r="M45" i="11" s="1"/>
  <c r="J44" i="11"/>
  <c r="I44" i="11"/>
  <c r="M44" i="11" s="1"/>
  <c r="J43" i="11"/>
  <c r="I43" i="11"/>
  <c r="M43" i="11" s="1"/>
  <c r="J42" i="11"/>
  <c r="I42" i="11"/>
  <c r="M42" i="11" s="1"/>
  <c r="J41" i="11"/>
  <c r="I41" i="11"/>
  <c r="M41" i="11" s="1"/>
  <c r="J40" i="11"/>
  <c r="I40" i="11"/>
  <c r="M40" i="11" s="1"/>
  <c r="J39" i="11"/>
  <c r="E87" i="11" s="1"/>
  <c r="I39" i="11"/>
  <c r="M39" i="11" s="1"/>
  <c r="J38" i="11"/>
  <c r="C70" i="11" s="1"/>
  <c r="I38" i="11"/>
  <c r="M38" i="11" s="1"/>
  <c r="J37" i="11"/>
  <c r="I37" i="11"/>
  <c r="M37" i="11" s="1"/>
  <c r="J36" i="11"/>
  <c r="I36" i="11"/>
  <c r="M36" i="11" s="1"/>
  <c r="J35" i="11"/>
  <c r="I35" i="11"/>
  <c r="M35" i="11" s="1"/>
  <c r="J34" i="11"/>
  <c r="I34" i="11"/>
  <c r="M34" i="11" s="1"/>
  <c r="J33" i="11"/>
  <c r="I33" i="11"/>
  <c r="M33" i="11" s="1"/>
  <c r="J32" i="11"/>
  <c r="I32" i="11"/>
  <c r="M32" i="11" s="1"/>
  <c r="J31" i="11"/>
  <c r="I31" i="11"/>
  <c r="M31" i="11" s="1"/>
  <c r="J30" i="11"/>
  <c r="I30" i="11"/>
  <c r="M30" i="11" s="1"/>
  <c r="J29" i="11"/>
  <c r="D79" i="11" s="1"/>
  <c r="I29" i="11"/>
  <c r="M29" i="11" s="1"/>
  <c r="J28" i="11"/>
  <c r="D72" i="11" s="1"/>
  <c r="I28" i="11"/>
  <c r="M28" i="11" s="1"/>
  <c r="J27" i="11"/>
  <c r="I27" i="11"/>
  <c r="M27" i="11" s="1"/>
  <c r="J26" i="11"/>
  <c r="I26" i="11"/>
  <c r="M26" i="11" s="1"/>
  <c r="J25" i="11"/>
  <c r="I25" i="11"/>
  <c r="M25" i="11" s="1"/>
  <c r="J24" i="11"/>
  <c r="I24" i="11"/>
  <c r="M24" i="11" s="1"/>
  <c r="J23" i="11"/>
  <c r="D78" i="11" s="1"/>
  <c r="I23" i="11"/>
  <c r="M23" i="11" s="1"/>
  <c r="J22" i="11"/>
  <c r="I22" i="11"/>
  <c r="M22" i="11" s="1"/>
  <c r="J21" i="11"/>
  <c r="I21" i="11"/>
  <c r="M21" i="11" s="1"/>
  <c r="J20" i="11"/>
  <c r="E86" i="11" s="1"/>
  <c r="I20" i="11"/>
  <c r="M20" i="11" s="1"/>
  <c r="J19" i="11"/>
  <c r="I19" i="11"/>
  <c r="M19" i="11" s="1"/>
  <c r="J18" i="11"/>
  <c r="I18" i="11"/>
  <c r="M18" i="11" s="1"/>
  <c r="J17" i="11"/>
  <c r="I17" i="11"/>
  <c r="M17" i="11" s="1"/>
  <c r="J16" i="11"/>
  <c r="C69" i="11" s="1"/>
  <c r="I16" i="11"/>
  <c r="M16" i="11" s="1"/>
  <c r="J15" i="11"/>
  <c r="I15" i="11"/>
  <c r="M15" i="11" s="1"/>
  <c r="J14" i="11"/>
  <c r="I14" i="11"/>
  <c r="M14" i="11" s="1"/>
  <c r="J13" i="11"/>
  <c r="E82" i="11" s="1"/>
  <c r="I13" i="11"/>
  <c r="M13" i="11" s="1"/>
  <c r="J12" i="11"/>
  <c r="D76" i="11" s="1"/>
  <c r="I12" i="11"/>
  <c r="M12" i="11" s="1"/>
  <c r="J11" i="11"/>
  <c r="E81" i="11" s="1"/>
  <c r="I11" i="11"/>
  <c r="M11" i="11" s="1"/>
  <c r="J10" i="11"/>
  <c r="E84" i="11" s="1"/>
  <c r="I10" i="11"/>
  <c r="M10" i="11" s="1"/>
  <c r="J9" i="11"/>
  <c r="I9" i="11"/>
  <c r="M9" i="11" s="1"/>
  <c r="J8" i="11"/>
  <c r="I8" i="11"/>
  <c r="M8" i="11" s="1"/>
  <c r="J7" i="11"/>
  <c r="F90" i="11" s="1"/>
  <c r="I7" i="11"/>
  <c r="M7" i="11" s="1"/>
  <c r="J6" i="11"/>
  <c r="F89" i="11" s="1"/>
  <c r="I6" i="11"/>
  <c r="M6" i="11" s="1"/>
  <c r="E78" i="10"/>
  <c r="E77" i="10"/>
  <c r="E76" i="10"/>
  <c r="E75" i="10"/>
  <c r="E74" i="10"/>
  <c r="E73" i="10"/>
  <c r="D71" i="10"/>
  <c r="D70" i="10"/>
  <c r="D69" i="10"/>
  <c r="C64" i="10"/>
  <c r="H61" i="10"/>
  <c r="G61" i="10"/>
  <c r="K61" i="10" s="1"/>
  <c r="H60" i="10"/>
  <c r="G60" i="10"/>
  <c r="K60" i="10" s="1"/>
  <c r="H59" i="10"/>
  <c r="G59" i="10"/>
  <c r="K59" i="10" s="1"/>
  <c r="H58" i="10"/>
  <c r="G58" i="10"/>
  <c r="K58" i="10" s="1"/>
  <c r="H57" i="10"/>
  <c r="G57" i="10"/>
  <c r="K57" i="10" s="1"/>
  <c r="H56" i="10"/>
  <c r="G56" i="10"/>
  <c r="K56" i="10" s="1"/>
  <c r="H55" i="10"/>
  <c r="G55" i="10"/>
  <c r="K55" i="10" s="1"/>
  <c r="H54" i="10"/>
  <c r="G54" i="10"/>
  <c r="K54" i="10" s="1"/>
  <c r="H53" i="10"/>
  <c r="G53" i="10"/>
  <c r="K53" i="10" s="1"/>
  <c r="H52" i="10"/>
  <c r="G52" i="10"/>
  <c r="K52" i="10" s="1"/>
  <c r="K51" i="10"/>
  <c r="H51" i="10"/>
  <c r="G51" i="10"/>
  <c r="H50" i="10"/>
  <c r="G50" i="10"/>
  <c r="K50" i="10" s="1"/>
  <c r="H49" i="10"/>
  <c r="G49" i="10"/>
  <c r="K49" i="10" s="1"/>
  <c r="H48" i="10"/>
  <c r="G48" i="10"/>
  <c r="K48" i="10" s="1"/>
  <c r="H47" i="10"/>
  <c r="G47" i="10"/>
  <c r="K47" i="10" s="1"/>
  <c r="H46" i="10"/>
  <c r="G46" i="10"/>
  <c r="K46" i="10" s="1"/>
  <c r="H45" i="10"/>
  <c r="G45" i="10"/>
  <c r="K45" i="10" s="1"/>
  <c r="H44" i="10"/>
  <c r="G44" i="10"/>
  <c r="K44" i="10" s="1"/>
  <c r="H43" i="10"/>
  <c r="G43" i="10"/>
  <c r="K43" i="10" s="1"/>
  <c r="H42" i="10"/>
  <c r="G42" i="10"/>
  <c r="K42" i="10" s="1"/>
  <c r="H41" i="10"/>
  <c r="G41" i="10"/>
  <c r="K41" i="10" s="1"/>
  <c r="H40" i="10"/>
  <c r="G40" i="10"/>
  <c r="K40" i="10" s="1"/>
  <c r="H39" i="10"/>
  <c r="G39" i="10"/>
  <c r="K39" i="10" s="1"/>
  <c r="H38" i="10"/>
  <c r="G38" i="10"/>
  <c r="K38" i="10" s="1"/>
  <c r="H37" i="10"/>
  <c r="G37" i="10"/>
  <c r="K37" i="10" s="1"/>
  <c r="H36" i="10"/>
  <c r="G36" i="10"/>
  <c r="K36" i="10" s="1"/>
  <c r="H35" i="10"/>
  <c r="G35" i="10"/>
  <c r="K35" i="10" s="1"/>
  <c r="H34" i="10"/>
  <c r="G34" i="10"/>
  <c r="K34" i="10" s="1"/>
  <c r="H33" i="10"/>
  <c r="G33" i="10"/>
  <c r="K33" i="10" s="1"/>
  <c r="H32" i="10"/>
  <c r="G32" i="10"/>
  <c r="K32" i="10" s="1"/>
  <c r="H31" i="10"/>
  <c r="G31" i="10"/>
  <c r="K31" i="10" s="1"/>
  <c r="H30" i="10"/>
  <c r="G30" i="10"/>
  <c r="K30" i="10" s="1"/>
  <c r="H29" i="10"/>
  <c r="G29" i="10"/>
  <c r="K29" i="10" s="1"/>
  <c r="H28" i="10"/>
  <c r="G28" i="10"/>
  <c r="K28" i="10" s="1"/>
  <c r="H27" i="10"/>
  <c r="G27" i="10"/>
  <c r="K27" i="10" s="1"/>
  <c r="H26" i="10"/>
  <c r="G26" i="10"/>
  <c r="K26" i="10" s="1"/>
  <c r="H25" i="10"/>
  <c r="G25" i="10"/>
  <c r="K25" i="10" s="1"/>
  <c r="H24" i="10"/>
  <c r="G24" i="10"/>
  <c r="K24" i="10" s="1"/>
  <c r="H23" i="10"/>
  <c r="G23" i="10"/>
  <c r="K23" i="10" s="1"/>
  <c r="H22" i="10"/>
  <c r="G22" i="10"/>
  <c r="K22" i="10" s="1"/>
  <c r="H21" i="10"/>
  <c r="G21" i="10"/>
  <c r="K21" i="10" s="1"/>
  <c r="H20" i="10"/>
  <c r="G20" i="10"/>
  <c r="K20" i="10" s="1"/>
  <c r="H19" i="10"/>
  <c r="G19" i="10"/>
  <c r="K19" i="10" s="1"/>
  <c r="H18" i="10"/>
  <c r="G18" i="10"/>
  <c r="K18" i="10" s="1"/>
  <c r="H17" i="10"/>
  <c r="G17" i="10"/>
  <c r="K17" i="10" s="1"/>
  <c r="H16" i="10"/>
  <c r="G16" i="10"/>
  <c r="K16" i="10" s="1"/>
  <c r="H15" i="10"/>
  <c r="G15" i="10"/>
  <c r="K15" i="10" s="1"/>
  <c r="H14" i="10"/>
  <c r="G14" i="10"/>
  <c r="K14" i="10" s="1"/>
  <c r="H13" i="10"/>
  <c r="C67" i="10" s="1"/>
  <c r="G13" i="10"/>
  <c r="K13" i="10" s="1"/>
  <c r="H12" i="10"/>
  <c r="G12" i="10"/>
  <c r="K12" i="10" s="1"/>
  <c r="H11" i="10"/>
  <c r="G11" i="10"/>
  <c r="K11" i="10" s="1"/>
  <c r="H10" i="10"/>
  <c r="C65" i="10" s="1"/>
  <c r="G10" i="10"/>
  <c r="K10" i="10" s="1"/>
  <c r="H9" i="10"/>
  <c r="G9" i="10"/>
  <c r="K9" i="10" s="1"/>
  <c r="H8" i="10"/>
  <c r="G8" i="10"/>
  <c r="K8" i="10" s="1"/>
  <c r="H7" i="10"/>
  <c r="G7" i="10"/>
  <c r="K7" i="10" s="1"/>
  <c r="H6" i="10"/>
  <c r="G6" i="10"/>
  <c r="K6" i="10" s="1"/>
  <c r="O61" i="9"/>
  <c r="O60" i="9"/>
  <c r="O59" i="9"/>
  <c r="O58" i="9"/>
  <c r="O57" i="9"/>
  <c r="O54" i="9"/>
  <c r="O53" i="9"/>
  <c r="O42" i="9"/>
  <c r="O41" i="9"/>
  <c r="O40" i="9"/>
  <c r="O39" i="9"/>
  <c r="O38" i="9"/>
  <c r="O37" i="9"/>
  <c r="O36" i="9"/>
  <c r="O35" i="9"/>
  <c r="O34" i="9"/>
  <c r="O33" i="9"/>
  <c r="O30" i="9"/>
  <c r="O29" i="9"/>
  <c r="O18" i="9"/>
  <c r="O17" i="9"/>
  <c r="O16" i="9"/>
  <c r="O15" i="9"/>
  <c r="O14" i="9"/>
  <c r="O13" i="9"/>
  <c r="O12" i="9"/>
  <c r="O11" i="9"/>
  <c r="O10" i="9"/>
  <c r="O9" i="9"/>
  <c r="O6" i="9"/>
  <c r="I66" i="9"/>
  <c r="C66" i="9"/>
  <c r="I65" i="9"/>
  <c r="H65" i="9"/>
  <c r="E65" i="9"/>
  <c r="C65" i="9"/>
  <c r="L61" i="9"/>
  <c r="K61" i="9"/>
  <c r="L60" i="9"/>
  <c r="K60" i="9"/>
  <c r="L59" i="9"/>
  <c r="K59" i="9"/>
  <c r="L58" i="9"/>
  <c r="K58" i="9"/>
  <c r="L57" i="9"/>
  <c r="G66" i="9" s="1"/>
  <c r="K57" i="9"/>
  <c r="L56" i="9"/>
  <c r="K56" i="9"/>
  <c r="O56" i="9" s="1"/>
  <c r="L55" i="9"/>
  <c r="K55" i="9"/>
  <c r="O55" i="9" s="1"/>
  <c r="L54" i="9"/>
  <c r="K54" i="9"/>
  <c r="L53" i="9"/>
  <c r="K53" i="9"/>
  <c r="L52" i="9"/>
  <c r="K52" i="9"/>
  <c r="O52" i="9" s="1"/>
  <c r="L51" i="9"/>
  <c r="K51" i="9"/>
  <c r="O51" i="9" s="1"/>
  <c r="L50" i="9"/>
  <c r="K50" i="9"/>
  <c r="O50" i="9" s="1"/>
  <c r="L49" i="9"/>
  <c r="K49" i="9"/>
  <c r="O49" i="9" s="1"/>
  <c r="L48" i="9"/>
  <c r="K48" i="9"/>
  <c r="O48" i="9" s="1"/>
  <c r="L47" i="9"/>
  <c r="K47" i="9"/>
  <c r="O47" i="9" s="1"/>
  <c r="L46" i="9"/>
  <c r="K46" i="9"/>
  <c r="O46" i="9" s="1"/>
  <c r="L45" i="9"/>
  <c r="K45" i="9"/>
  <c r="O45" i="9" s="1"/>
  <c r="L44" i="9"/>
  <c r="K44" i="9"/>
  <c r="O44" i="9" s="1"/>
  <c r="L43" i="9"/>
  <c r="K43" i="9"/>
  <c r="O43" i="9" s="1"/>
  <c r="L42" i="9"/>
  <c r="K42" i="9"/>
  <c r="L41" i="9"/>
  <c r="K41" i="9"/>
  <c r="L40" i="9"/>
  <c r="K40" i="9"/>
  <c r="L39" i="9"/>
  <c r="K39" i="9"/>
  <c r="L38" i="9"/>
  <c r="K38" i="9"/>
  <c r="L37" i="9"/>
  <c r="K37" i="9"/>
  <c r="L36" i="9"/>
  <c r="K36" i="9"/>
  <c r="L35" i="9"/>
  <c r="K35" i="9"/>
  <c r="L34" i="9"/>
  <c r="K34" i="9"/>
  <c r="L33" i="9"/>
  <c r="K33" i="9"/>
  <c r="L32" i="9"/>
  <c r="K32" i="9"/>
  <c r="O32" i="9" s="1"/>
  <c r="L31" i="9"/>
  <c r="K31" i="9"/>
  <c r="O31" i="9" s="1"/>
  <c r="L30" i="9"/>
  <c r="K30" i="9"/>
  <c r="L29" i="9"/>
  <c r="K29" i="9"/>
  <c r="L28" i="9"/>
  <c r="K28" i="9"/>
  <c r="O28" i="9" s="1"/>
  <c r="L27" i="9"/>
  <c r="K27" i="9"/>
  <c r="O27" i="9" s="1"/>
  <c r="L26" i="9"/>
  <c r="K26" i="9"/>
  <c r="O26" i="9" s="1"/>
  <c r="L25" i="9"/>
  <c r="K25" i="9"/>
  <c r="O25" i="9" s="1"/>
  <c r="L24" i="9"/>
  <c r="K24" i="9"/>
  <c r="O24" i="9" s="1"/>
  <c r="L23" i="9"/>
  <c r="K23" i="9"/>
  <c r="O23" i="9" s="1"/>
  <c r="L22" i="9"/>
  <c r="K22" i="9"/>
  <c r="O22" i="9" s="1"/>
  <c r="L21" i="9"/>
  <c r="K21" i="9"/>
  <c r="O21" i="9" s="1"/>
  <c r="L20" i="9"/>
  <c r="K20" i="9"/>
  <c r="O20" i="9" s="1"/>
  <c r="L19" i="9"/>
  <c r="K19" i="9"/>
  <c r="O19" i="9" s="1"/>
  <c r="L18" i="9"/>
  <c r="K18" i="9"/>
  <c r="L17" i="9"/>
  <c r="K17" i="9"/>
  <c r="L16" i="9"/>
  <c r="K16" i="9"/>
  <c r="L15" i="9"/>
  <c r="K15" i="9"/>
  <c r="L14" i="9"/>
  <c r="K14" i="9"/>
  <c r="L13" i="9"/>
  <c r="K13" i="9"/>
  <c r="L12" i="9"/>
  <c r="E66" i="9" s="1"/>
  <c r="K12" i="9"/>
  <c r="L11" i="9"/>
  <c r="G65" i="9" s="1"/>
  <c r="K11" i="9"/>
  <c r="L10" i="9"/>
  <c r="K10" i="9"/>
  <c r="L9" i="9"/>
  <c r="D66" i="9" s="1"/>
  <c r="K9" i="9"/>
  <c r="L8" i="9"/>
  <c r="K8" i="9"/>
  <c r="O8" i="9" s="1"/>
  <c r="L7" i="9"/>
  <c r="D63" i="9" s="1"/>
  <c r="K7" i="9"/>
  <c r="O7" i="9" s="1"/>
  <c r="L6" i="9"/>
  <c r="K6" i="9"/>
  <c r="P63" i="30" l="1"/>
  <c r="P64" i="30" s="1"/>
  <c r="U63" i="31"/>
  <c r="U64" i="31" s="1"/>
  <c r="T63" i="31"/>
  <c r="T64" i="31" s="1"/>
  <c r="R63" i="31"/>
  <c r="R64" i="31" s="1"/>
  <c r="Q63" i="31"/>
  <c r="Q64" i="31" s="1"/>
  <c r="P63" i="31"/>
  <c r="P64" i="31" s="1"/>
  <c r="S63" i="31"/>
  <c r="S64" i="31" s="1"/>
  <c r="O63" i="31"/>
  <c r="O64" i="31" s="1"/>
  <c r="V63" i="31"/>
  <c r="V64" i="31" s="1"/>
  <c r="R63" i="30"/>
  <c r="R64" i="30" s="1"/>
  <c r="Q63" i="30"/>
  <c r="Q64" i="30" s="1"/>
  <c r="V63" i="30"/>
  <c r="V64" i="30" s="1"/>
  <c r="U63" i="30"/>
  <c r="U64" i="30" s="1"/>
  <c r="O63" i="30"/>
  <c r="O64" i="30" s="1"/>
  <c r="S63" i="30"/>
  <c r="S64" i="30" s="1"/>
  <c r="T63" i="30"/>
  <c r="T64" i="30" s="1"/>
  <c r="J63" i="28"/>
  <c r="M63" i="28"/>
  <c r="L63" i="28"/>
  <c r="Q63" i="28"/>
  <c r="Q64" i="28" s="1"/>
  <c r="K63" i="28"/>
  <c r="R63" i="28"/>
  <c r="R64" i="28" s="1"/>
  <c r="T63" i="28"/>
  <c r="T64" i="28" s="1"/>
  <c r="S63" i="28"/>
  <c r="S64" i="28" s="1"/>
  <c r="T63" i="27"/>
  <c r="L63" i="27"/>
  <c r="M63" i="27"/>
  <c r="T64" i="27" s="1"/>
  <c r="K63" i="27"/>
  <c r="R64" i="27" s="1"/>
  <c r="Q63" i="27"/>
  <c r="Q64" i="27" s="1"/>
  <c r="S63" i="27"/>
  <c r="S64" i="27" s="1"/>
  <c r="K63" i="26"/>
  <c r="J63" i="26"/>
  <c r="T63" i="26"/>
  <c r="Q63" i="26"/>
  <c r="R63" i="26"/>
  <c r="S63" i="26"/>
  <c r="O3" i="9"/>
  <c r="I64" i="9"/>
  <c r="I63" i="9"/>
  <c r="O4" i="9"/>
  <c r="C63" i="9"/>
  <c r="H63" i="9"/>
  <c r="D64" i="9"/>
  <c r="E63" i="9"/>
  <c r="C72" i="15"/>
  <c r="C68" i="15"/>
  <c r="D73" i="15"/>
  <c r="D64" i="15" s="1"/>
  <c r="C63" i="15"/>
  <c r="D75" i="15"/>
  <c r="E68" i="16"/>
  <c r="E65" i="16"/>
  <c r="E67" i="16"/>
  <c r="F65" i="16"/>
  <c r="C69" i="16"/>
  <c r="D63" i="16"/>
  <c r="D64" i="16"/>
  <c r="F64" i="16"/>
  <c r="F71" i="16" s="1"/>
  <c r="C63" i="16"/>
  <c r="C71" i="16" s="1"/>
  <c r="F68" i="16"/>
  <c r="D68" i="16"/>
  <c r="E63" i="16"/>
  <c r="E64" i="16"/>
  <c r="F66" i="14"/>
  <c r="L64" i="14"/>
  <c r="L65" i="14"/>
  <c r="F64" i="14"/>
  <c r="N64" i="14"/>
  <c r="F65" i="14"/>
  <c r="N65" i="14"/>
  <c r="H64" i="14"/>
  <c r="D68" i="14"/>
  <c r="O64" i="14"/>
  <c r="I65" i="14"/>
  <c r="I64" i="14"/>
  <c r="J64" i="14"/>
  <c r="J65" i="14"/>
  <c r="O65" i="14"/>
  <c r="G64" i="14"/>
  <c r="K64" i="14"/>
  <c r="F93" i="11"/>
  <c r="D73" i="11"/>
  <c r="D74" i="11"/>
  <c r="G101" i="11"/>
  <c r="C68" i="11"/>
  <c r="D75" i="11"/>
  <c r="E85" i="11"/>
  <c r="M63" i="25"/>
  <c r="P63" i="25"/>
  <c r="P64" i="25" s="1"/>
  <c r="C96" i="13" s="1"/>
  <c r="O64" i="25"/>
  <c r="D69" i="25"/>
  <c r="S63" i="25"/>
  <c r="S64" i="25" s="1"/>
  <c r="C99" i="13" s="1"/>
  <c r="Q63" i="25"/>
  <c r="Q64" i="25" s="1"/>
  <c r="C97" i="13" s="1"/>
  <c r="C69" i="25"/>
  <c r="T63" i="25"/>
  <c r="T64" i="25" s="1"/>
  <c r="C100" i="13" s="1"/>
  <c r="R63" i="25"/>
  <c r="R64" i="25" s="1"/>
  <c r="C98" i="13" s="1"/>
  <c r="R63" i="24"/>
  <c r="R64" i="24" s="1"/>
  <c r="C90" i="13" s="1"/>
  <c r="Q63" i="24"/>
  <c r="Q64" i="24" s="1"/>
  <c r="C89" i="13" s="1"/>
  <c r="S63" i="24"/>
  <c r="S64" i="24" s="1"/>
  <c r="C91" i="13" s="1"/>
  <c r="M63" i="24"/>
  <c r="T63" i="24"/>
  <c r="T64" i="24" s="1"/>
  <c r="C92" i="13" s="1"/>
  <c r="P63" i="24"/>
  <c r="P64" i="24" s="1"/>
  <c r="C88" i="13" s="1"/>
  <c r="O64" i="24"/>
  <c r="I63" i="23"/>
  <c r="K4" i="22"/>
  <c r="K3" i="22"/>
  <c r="C63" i="22"/>
  <c r="C67" i="21"/>
  <c r="H81" i="21"/>
  <c r="I67" i="21"/>
  <c r="I83" i="21" s="1"/>
  <c r="L64" i="21"/>
  <c r="L83" i="21" s="1"/>
  <c r="E64" i="21"/>
  <c r="M64" i="21"/>
  <c r="M83" i="21" s="1"/>
  <c r="N81" i="21"/>
  <c r="N83" i="21" s="1"/>
  <c r="E67" i="21"/>
  <c r="O64" i="21"/>
  <c r="H64" i="21"/>
  <c r="H83" i="21" s="1"/>
  <c r="O66" i="21"/>
  <c r="J67" i="21"/>
  <c r="J83" i="21" s="1"/>
  <c r="P74" i="21"/>
  <c r="O77" i="21"/>
  <c r="P78" i="21"/>
  <c r="D67" i="21"/>
  <c r="D83" i="21" s="1"/>
  <c r="K66" i="21"/>
  <c r="K83" i="21" s="1"/>
  <c r="V4" i="21"/>
  <c r="V5" i="21"/>
  <c r="C64" i="21"/>
  <c r="D70" i="20"/>
  <c r="E63" i="20"/>
  <c r="E70" i="20" s="1"/>
  <c r="C64" i="20"/>
  <c r="L4" i="20"/>
  <c r="L3" i="20"/>
  <c r="C63" i="20"/>
  <c r="C70" i="20" s="1"/>
  <c r="C66" i="19"/>
  <c r="C65" i="19"/>
  <c r="C63" i="19"/>
  <c r="N3" i="19"/>
  <c r="N4" i="19"/>
  <c r="C64" i="19"/>
  <c r="C63" i="17"/>
  <c r="D69" i="17"/>
  <c r="D70" i="18"/>
  <c r="E74" i="18"/>
  <c r="D69" i="18"/>
  <c r="D82" i="18" s="1"/>
  <c r="E73" i="18"/>
  <c r="E82" i="18" s="1"/>
  <c r="F78" i="18"/>
  <c r="F82" i="18" s="1"/>
  <c r="C65" i="18"/>
  <c r="C63" i="18"/>
  <c r="C64" i="18"/>
  <c r="L3" i="18"/>
  <c r="L4" i="18"/>
  <c r="C66" i="18"/>
  <c r="K4" i="17"/>
  <c r="K3" i="17"/>
  <c r="L4" i="16"/>
  <c r="L3" i="16"/>
  <c r="F67" i="15"/>
  <c r="F64" i="15" s="1"/>
  <c r="E63" i="15"/>
  <c r="E86" i="15" s="1"/>
  <c r="F63" i="15"/>
  <c r="C67" i="15"/>
  <c r="C64" i="15" s="1"/>
  <c r="D63" i="15"/>
  <c r="L4" i="15"/>
  <c r="L3" i="15"/>
  <c r="U5" i="14"/>
  <c r="U4" i="14"/>
  <c r="C64" i="14"/>
  <c r="C64" i="12"/>
  <c r="N4" i="12"/>
  <c r="N3" i="12"/>
  <c r="C63" i="12"/>
  <c r="C64" i="11"/>
  <c r="C67" i="11"/>
  <c r="C66" i="11"/>
  <c r="C65" i="11"/>
  <c r="M4" i="11"/>
  <c r="M3" i="11"/>
  <c r="C63" i="11"/>
  <c r="C66" i="10"/>
  <c r="K4" i="10"/>
  <c r="K3" i="10"/>
  <c r="C63" i="10"/>
  <c r="H66" i="9"/>
  <c r="F65" i="9"/>
  <c r="F64" i="9"/>
  <c r="D65" i="9"/>
  <c r="G63" i="9"/>
  <c r="F66" i="9"/>
  <c r="C64" i="9"/>
  <c r="E64" i="9"/>
  <c r="G64" i="9"/>
  <c r="H64" i="9"/>
  <c r="F63" i="9"/>
  <c r="I66" i="8"/>
  <c r="E66" i="8"/>
  <c r="D66" i="8"/>
  <c r="C66" i="8"/>
  <c r="K65" i="8"/>
  <c r="I65" i="8"/>
  <c r="H65" i="8"/>
  <c r="E65" i="8"/>
  <c r="C65" i="8"/>
  <c r="D64" i="8"/>
  <c r="I63" i="8"/>
  <c r="E63" i="8"/>
  <c r="D63" i="8"/>
  <c r="N61" i="8"/>
  <c r="M61" i="8"/>
  <c r="Q61" i="8" s="1"/>
  <c r="N60" i="8"/>
  <c r="M60" i="8"/>
  <c r="Q60" i="8" s="1"/>
  <c r="N59" i="8"/>
  <c r="M59" i="8"/>
  <c r="Q59" i="8" s="1"/>
  <c r="N58" i="8"/>
  <c r="M58" i="8"/>
  <c r="Q58" i="8" s="1"/>
  <c r="N57" i="8"/>
  <c r="G66" i="8" s="1"/>
  <c r="M57" i="8"/>
  <c r="Q57" i="8" s="1"/>
  <c r="N56" i="8"/>
  <c r="M56" i="8"/>
  <c r="Q56" i="8" s="1"/>
  <c r="N55" i="8"/>
  <c r="M55" i="8"/>
  <c r="Q55" i="8" s="1"/>
  <c r="N54" i="8"/>
  <c r="M54" i="8"/>
  <c r="Q54" i="8" s="1"/>
  <c r="N53" i="8"/>
  <c r="M53" i="8"/>
  <c r="Q53" i="8" s="1"/>
  <c r="N52" i="8"/>
  <c r="M52" i="8"/>
  <c r="Q52" i="8" s="1"/>
  <c r="N51" i="8"/>
  <c r="M51" i="8"/>
  <c r="Q51" i="8" s="1"/>
  <c r="N50" i="8"/>
  <c r="M50" i="8"/>
  <c r="Q50" i="8" s="1"/>
  <c r="N49" i="8"/>
  <c r="M49" i="8"/>
  <c r="Q49" i="8" s="1"/>
  <c r="N48" i="8"/>
  <c r="M48" i="8"/>
  <c r="Q48" i="8" s="1"/>
  <c r="N47" i="8"/>
  <c r="M47" i="8"/>
  <c r="Q47" i="8" s="1"/>
  <c r="N46" i="8"/>
  <c r="M46" i="8"/>
  <c r="Q46" i="8" s="1"/>
  <c r="N45" i="8"/>
  <c r="M45" i="8"/>
  <c r="Q45" i="8" s="1"/>
  <c r="N44" i="8"/>
  <c r="M44" i="8"/>
  <c r="Q44" i="8" s="1"/>
  <c r="N43" i="8"/>
  <c r="M43" i="8"/>
  <c r="Q43" i="8" s="1"/>
  <c r="N42" i="8"/>
  <c r="M42" i="8"/>
  <c r="Q42" i="8" s="1"/>
  <c r="N41" i="8"/>
  <c r="M41" i="8"/>
  <c r="Q41" i="8" s="1"/>
  <c r="N40" i="8"/>
  <c r="M40" i="8"/>
  <c r="Q40" i="8" s="1"/>
  <c r="N39" i="8"/>
  <c r="M39" i="8"/>
  <c r="Q39" i="8" s="1"/>
  <c r="N38" i="8"/>
  <c r="M38" i="8"/>
  <c r="Q38" i="8" s="1"/>
  <c r="N37" i="8"/>
  <c r="M37" i="8"/>
  <c r="Q37" i="8" s="1"/>
  <c r="N36" i="8"/>
  <c r="M36" i="8"/>
  <c r="Q36" i="8" s="1"/>
  <c r="N35" i="8"/>
  <c r="M35" i="8"/>
  <c r="Q35" i="8" s="1"/>
  <c r="N34" i="8"/>
  <c r="M34" i="8"/>
  <c r="Q34" i="8" s="1"/>
  <c r="N33" i="8"/>
  <c r="M33" i="8"/>
  <c r="Q33" i="8" s="1"/>
  <c r="N32" i="8"/>
  <c r="M32" i="8"/>
  <c r="Q32" i="8" s="1"/>
  <c r="N31" i="8"/>
  <c r="M31" i="8"/>
  <c r="Q31" i="8" s="1"/>
  <c r="N30" i="8"/>
  <c r="M30" i="8"/>
  <c r="Q30" i="8" s="1"/>
  <c r="N29" i="8"/>
  <c r="M29" i="8"/>
  <c r="Q29" i="8" s="1"/>
  <c r="N28" i="8"/>
  <c r="J65" i="8" s="1"/>
  <c r="M28" i="8"/>
  <c r="Q28" i="8" s="1"/>
  <c r="N27" i="8"/>
  <c r="M27" i="8"/>
  <c r="Q27" i="8" s="1"/>
  <c r="N26" i="8"/>
  <c r="M26" i="8"/>
  <c r="Q26" i="8" s="1"/>
  <c r="N25" i="8"/>
  <c r="F65" i="8" s="1"/>
  <c r="M25" i="8"/>
  <c r="Q25" i="8" s="1"/>
  <c r="N24" i="8"/>
  <c r="M24" i="8"/>
  <c r="Q24" i="8" s="1"/>
  <c r="N23" i="8"/>
  <c r="M23" i="8"/>
  <c r="Q23" i="8" s="1"/>
  <c r="N22" i="8"/>
  <c r="M22" i="8"/>
  <c r="Q22" i="8" s="1"/>
  <c r="N21" i="8"/>
  <c r="M21" i="8"/>
  <c r="Q21" i="8" s="1"/>
  <c r="N20" i="8"/>
  <c r="M20" i="8"/>
  <c r="Q20" i="8" s="1"/>
  <c r="N19" i="8"/>
  <c r="D67" i="8" s="1"/>
  <c r="M19" i="8"/>
  <c r="Q19" i="8" s="1"/>
  <c r="N18" i="8"/>
  <c r="M18" i="8"/>
  <c r="Q18" i="8" s="1"/>
  <c r="N17" i="8"/>
  <c r="M17" i="8"/>
  <c r="Q17" i="8" s="1"/>
  <c r="N16" i="8"/>
  <c r="M16" i="8"/>
  <c r="Q16" i="8" s="1"/>
  <c r="N15" i="8"/>
  <c r="H63" i="8" s="1"/>
  <c r="M15" i="8"/>
  <c r="Q15" i="8" s="1"/>
  <c r="N14" i="8"/>
  <c r="F63" i="8" s="1"/>
  <c r="M14" i="8"/>
  <c r="Q14" i="8" s="1"/>
  <c r="N13" i="8"/>
  <c r="M13" i="8"/>
  <c r="Q13" i="8" s="1"/>
  <c r="N12" i="8"/>
  <c r="M12" i="8"/>
  <c r="Q12" i="8" s="1"/>
  <c r="N11" i="8"/>
  <c r="M11" i="8"/>
  <c r="Q11" i="8" s="1"/>
  <c r="N10" i="8"/>
  <c r="M10" i="8"/>
  <c r="Q10" i="8" s="1"/>
  <c r="N9" i="8"/>
  <c r="M9" i="8"/>
  <c r="Q9" i="8" s="1"/>
  <c r="N8" i="8"/>
  <c r="M8" i="8"/>
  <c r="Q8" i="8" s="1"/>
  <c r="N7" i="8"/>
  <c r="M7" i="8"/>
  <c r="Q7" i="8" s="1"/>
  <c r="N6" i="8"/>
  <c r="M6" i="8"/>
  <c r="Q6" i="8" s="1"/>
  <c r="J17" i="6"/>
  <c r="I17" i="6"/>
  <c r="H17" i="6"/>
  <c r="G17" i="6"/>
  <c r="F17" i="6"/>
  <c r="E17" i="6"/>
  <c r="D17" i="6"/>
  <c r="C17" i="6"/>
  <c r="AA7" i="7" a="1"/>
  <c r="AA7" i="7" s="1"/>
  <c r="Z7" i="7" a="1"/>
  <c r="Z7" i="7" s="1"/>
  <c r="Y7" i="7" a="1"/>
  <c r="Y7" i="7" s="1"/>
  <c r="X7" i="7" a="1"/>
  <c r="X7" i="7" s="1"/>
  <c r="W7" i="7" a="1"/>
  <c r="W7" i="7" s="1"/>
  <c r="V7" i="7" a="1"/>
  <c r="V7" i="7" s="1"/>
  <c r="U7" i="7" a="1"/>
  <c r="U7" i="7" s="1"/>
  <c r="AA6" i="7" a="1"/>
  <c r="AA6" i="7" s="1"/>
  <c r="Z6" i="7" a="1"/>
  <c r="Z6" i="7" s="1"/>
  <c r="Y6" i="7" a="1"/>
  <c r="Y6" i="7" s="1"/>
  <c r="X6" i="7" a="1"/>
  <c r="X6" i="7" s="1"/>
  <c r="W6" i="7" a="1"/>
  <c r="W6" i="7" s="1"/>
  <c r="V6" i="7" a="1"/>
  <c r="V6" i="7" s="1"/>
  <c r="U6" i="7" a="1"/>
  <c r="U6" i="7" s="1"/>
  <c r="T7" i="7" a="1"/>
  <c r="T7" i="7" s="1"/>
  <c r="T6" i="7" a="1"/>
  <c r="T6" i="7" s="1"/>
  <c r="C161" i="13" l="1"/>
  <c r="C163" i="13"/>
  <c r="C166" i="13"/>
  <c r="C162" i="13"/>
  <c r="C164" i="13"/>
  <c r="C159" i="13"/>
  <c r="C165" i="13"/>
  <c r="C160" i="13"/>
  <c r="D68" i="8"/>
  <c r="D69" i="8"/>
  <c r="H64" i="8"/>
  <c r="D65" i="8"/>
  <c r="D72" i="8" s="1"/>
  <c r="G63" i="8"/>
  <c r="C64" i="8"/>
  <c r="C63" i="8"/>
  <c r="K63" i="8"/>
  <c r="J66" i="8"/>
  <c r="I64" i="8"/>
  <c r="I72" i="8" s="1"/>
  <c r="F66" i="8"/>
  <c r="Q4" i="8"/>
  <c r="Q3" i="8"/>
  <c r="H66" i="8"/>
  <c r="G64" i="8"/>
  <c r="J64" i="8"/>
  <c r="G65" i="8"/>
  <c r="J63" i="8"/>
  <c r="J72" i="8" s="1"/>
  <c r="E64" i="8"/>
  <c r="E72" i="8" s="1"/>
  <c r="F64" i="8"/>
  <c r="F72" i="8" s="1"/>
  <c r="K64" i="8"/>
  <c r="K66" i="8"/>
  <c r="C86" i="15"/>
  <c r="D86" i="15"/>
  <c r="F86" i="15"/>
  <c r="D71" i="16"/>
  <c r="E71" i="16"/>
  <c r="O63" i="23"/>
  <c r="O64" i="23" s="1"/>
  <c r="C81" i="13" s="1"/>
  <c r="Q63" i="23"/>
  <c r="Q64" i="23" s="1"/>
  <c r="C83" i="13" s="1"/>
  <c r="P63" i="23"/>
  <c r="P64" i="23" s="1"/>
  <c r="C82" i="13" s="1"/>
  <c r="M63" i="23"/>
  <c r="M64" i="23" s="1"/>
  <c r="R63" i="23"/>
  <c r="R64" i="23" s="1"/>
  <c r="C84" i="13" s="1"/>
  <c r="E83" i="21"/>
  <c r="C83" i="21"/>
  <c r="C82" i="18"/>
  <c r="L61" i="6"/>
  <c r="V61" i="6" s="1"/>
  <c r="L60" i="6"/>
  <c r="Q60" i="6" s="1"/>
  <c r="L59" i="6"/>
  <c r="V59" i="6" s="1"/>
  <c r="L58" i="6"/>
  <c r="V58" i="6" s="1"/>
  <c r="L57" i="6"/>
  <c r="Q57" i="6" s="1"/>
  <c r="L56" i="6"/>
  <c r="V56" i="6" s="1"/>
  <c r="L55" i="6"/>
  <c r="V55" i="6" s="1"/>
  <c r="L54" i="6"/>
  <c r="Q54" i="6" s="1"/>
  <c r="L53" i="6"/>
  <c r="V53" i="6" s="1"/>
  <c r="L52" i="6"/>
  <c r="V52" i="6" s="1"/>
  <c r="L51" i="6"/>
  <c r="Q51" i="6" s="1"/>
  <c r="L50" i="6"/>
  <c r="V50" i="6" s="1"/>
  <c r="L49" i="6"/>
  <c r="V49" i="6" s="1"/>
  <c r="L48" i="6"/>
  <c r="Q48" i="6" s="1"/>
  <c r="L47" i="6"/>
  <c r="V47" i="6" s="1"/>
  <c r="L46" i="6"/>
  <c r="V46" i="6" s="1"/>
  <c r="L45" i="6"/>
  <c r="Q45" i="6" s="1"/>
  <c r="L44" i="6"/>
  <c r="V44" i="6" s="1"/>
  <c r="L43" i="6"/>
  <c r="V43" i="6" s="1"/>
  <c r="L42" i="6"/>
  <c r="Q42" i="6" s="1"/>
  <c r="L41" i="6"/>
  <c r="V41" i="6" s="1"/>
  <c r="L40" i="6"/>
  <c r="V40" i="6" s="1"/>
  <c r="L39" i="6"/>
  <c r="Q39" i="6" s="1"/>
  <c r="L38" i="6"/>
  <c r="V38" i="6" s="1"/>
  <c r="L37" i="6"/>
  <c r="V37" i="6" s="1"/>
  <c r="L36" i="6"/>
  <c r="Q36" i="6" s="1"/>
  <c r="L35" i="6"/>
  <c r="V35" i="6" s="1"/>
  <c r="L34" i="6"/>
  <c r="V34" i="6" s="1"/>
  <c r="L33" i="6"/>
  <c r="Q33" i="6" s="1"/>
  <c r="L32" i="6"/>
  <c r="V32" i="6" s="1"/>
  <c r="L31" i="6"/>
  <c r="V31" i="6" s="1"/>
  <c r="L30" i="6"/>
  <c r="Q30" i="6" s="1"/>
  <c r="L29" i="6"/>
  <c r="V29" i="6" s="1"/>
  <c r="L28" i="6"/>
  <c r="P28" i="6" s="1"/>
  <c r="L27" i="6"/>
  <c r="Q27" i="6" s="1"/>
  <c r="L26" i="6"/>
  <c r="V26" i="6" s="1"/>
  <c r="L25" i="6"/>
  <c r="V25" i="6" s="1"/>
  <c r="L24" i="6"/>
  <c r="Q24" i="6" s="1"/>
  <c r="L23" i="6"/>
  <c r="V23" i="6" s="1"/>
  <c r="L22" i="6"/>
  <c r="V22" i="6" s="1"/>
  <c r="L21" i="6"/>
  <c r="Q21" i="6" s="1"/>
  <c r="L20" i="6"/>
  <c r="S20" i="6" s="1"/>
  <c r="L19" i="6"/>
  <c r="V19" i="6" s="1"/>
  <c r="L18" i="6"/>
  <c r="Q18" i="6" s="1"/>
  <c r="L17" i="6"/>
  <c r="L16" i="6"/>
  <c r="R16" i="6" s="1"/>
  <c r="L15" i="6"/>
  <c r="V15" i="6" s="1"/>
  <c r="L14" i="6"/>
  <c r="Q14" i="6" s="1"/>
  <c r="L13" i="6"/>
  <c r="R13" i="6" s="1"/>
  <c r="L12" i="6"/>
  <c r="V12" i="6" s="1"/>
  <c r="L11" i="6"/>
  <c r="Q11" i="6" s="1"/>
  <c r="L10" i="6"/>
  <c r="S10" i="6" s="1"/>
  <c r="L9" i="6"/>
  <c r="L8" i="6"/>
  <c r="Q8" i="6" s="1"/>
  <c r="L7" i="6"/>
  <c r="V7" i="6" s="1"/>
  <c r="L6" i="6"/>
  <c r="V6" i="6" s="1"/>
  <c r="C64" i="4"/>
  <c r="C63" i="4"/>
  <c r="R41" i="4"/>
  <c r="S62" i="4"/>
  <c r="S61" i="4"/>
  <c r="S60" i="4"/>
  <c r="S59" i="4"/>
  <c r="S58" i="4"/>
  <c r="S57" i="4"/>
  <c r="S56" i="4"/>
  <c r="S55" i="4"/>
  <c r="S54" i="4"/>
  <c r="S53" i="4"/>
  <c r="S52" i="4"/>
  <c r="S51" i="4"/>
  <c r="S50" i="4"/>
  <c r="S49" i="4"/>
  <c r="S48" i="4"/>
  <c r="S47" i="4"/>
  <c r="S46" i="4"/>
  <c r="S45" i="4"/>
  <c r="S44" i="4"/>
  <c r="S43" i="4"/>
  <c r="S42" i="4"/>
  <c r="S41" i="4"/>
  <c r="S40" i="4"/>
  <c r="S39" i="4"/>
  <c r="S38" i="4"/>
  <c r="S37" i="4"/>
  <c r="S36" i="4"/>
  <c r="S35" i="4"/>
  <c r="S34" i="4"/>
  <c r="S33" i="4"/>
  <c r="S32" i="4"/>
  <c r="S31" i="4"/>
  <c r="S30" i="4"/>
  <c r="S29" i="4"/>
  <c r="S28" i="4"/>
  <c r="S27" i="4"/>
  <c r="S26" i="4"/>
  <c r="S25" i="4"/>
  <c r="S24" i="4"/>
  <c r="S23" i="4"/>
  <c r="S22" i="4"/>
  <c r="S21" i="4"/>
  <c r="S20" i="4"/>
  <c r="S19" i="4"/>
  <c r="S18" i="4"/>
  <c r="S17" i="4"/>
  <c r="S16" i="4"/>
  <c r="S15" i="4"/>
  <c r="S14" i="4"/>
  <c r="S13" i="4"/>
  <c r="S12" i="4"/>
  <c r="S11" i="4"/>
  <c r="S10" i="4"/>
  <c r="S9" i="4"/>
  <c r="S8" i="4"/>
  <c r="S7" i="4"/>
  <c r="S6" i="4"/>
  <c r="E62" i="4"/>
  <c r="D62" i="4"/>
  <c r="G62" i="4"/>
  <c r="F62" i="4" s="1"/>
  <c r="G61" i="4"/>
  <c r="G60" i="4"/>
  <c r="G59" i="4"/>
  <c r="G58" i="4"/>
  <c r="G57" i="4"/>
  <c r="G56" i="4"/>
  <c r="F56" i="4" s="1"/>
  <c r="G55" i="4"/>
  <c r="G54" i="4"/>
  <c r="G53" i="4"/>
  <c r="G52" i="4"/>
  <c r="G51" i="4"/>
  <c r="G50" i="4"/>
  <c r="G49" i="4"/>
  <c r="F49" i="4" s="1"/>
  <c r="G48" i="4"/>
  <c r="F48" i="4" s="1"/>
  <c r="G47" i="4"/>
  <c r="G46" i="4"/>
  <c r="F46" i="4" s="1"/>
  <c r="G45" i="4"/>
  <c r="H45" i="4" s="1"/>
  <c r="G44" i="4"/>
  <c r="G43" i="4"/>
  <c r="G42" i="4"/>
  <c r="G41" i="4"/>
  <c r="F41" i="4" s="1"/>
  <c r="G40" i="4"/>
  <c r="F40" i="4" s="1"/>
  <c r="G39" i="4"/>
  <c r="G38" i="4"/>
  <c r="G37" i="4"/>
  <c r="G36" i="4"/>
  <c r="G35" i="4"/>
  <c r="G34" i="4"/>
  <c r="G33" i="4"/>
  <c r="G32" i="4"/>
  <c r="G31" i="4"/>
  <c r="G30" i="4"/>
  <c r="G29" i="4"/>
  <c r="G28" i="4"/>
  <c r="G27" i="4"/>
  <c r="G26" i="4"/>
  <c r="G25" i="4"/>
  <c r="G24" i="4"/>
  <c r="G23" i="4"/>
  <c r="G22" i="4"/>
  <c r="G21" i="4"/>
  <c r="G20" i="4"/>
  <c r="G19" i="4"/>
  <c r="G18" i="4"/>
  <c r="F18" i="4" s="1"/>
  <c r="G17" i="4"/>
  <c r="G16" i="4"/>
  <c r="G15" i="4"/>
  <c r="G14" i="4"/>
  <c r="G13" i="4"/>
  <c r="G12" i="4"/>
  <c r="G11" i="4"/>
  <c r="G10" i="4"/>
  <c r="G9" i="4"/>
  <c r="G8" i="4"/>
  <c r="F8" i="4" s="1"/>
  <c r="G7" i="4"/>
  <c r="G6" i="4"/>
  <c r="G63" i="4" s="1"/>
  <c r="N62" i="4"/>
  <c r="M62" i="4"/>
  <c r="L62" i="4"/>
  <c r="K62" i="4"/>
  <c r="N61" i="4"/>
  <c r="M61" i="4"/>
  <c r="L61" i="4"/>
  <c r="K61" i="4"/>
  <c r="E61" i="4"/>
  <c r="D61" i="4"/>
  <c r="B61" i="4"/>
  <c r="N60" i="4"/>
  <c r="M60" i="4"/>
  <c r="L60" i="4"/>
  <c r="K60" i="4"/>
  <c r="E60" i="4"/>
  <c r="D60" i="4"/>
  <c r="B60" i="4"/>
  <c r="N59" i="4"/>
  <c r="M59" i="4"/>
  <c r="L59" i="4"/>
  <c r="K59" i="4"/>
  <c r="E59" i="4"/>
  <c r="D59" i="4"/>
  <c r="B59" i="4"/>
  <c r="N58" i="4"/>
  <c r="M58" i="4"/>
  <c r="L58" i="4"/>
  <c r="K58" i="4"/>
  <c r="E58" i="4"/>
  <c r="D58" i="4"/>
  <c r="B58" i="4"/>
  <c r="N57" i="4"/>
  <c r="M57" i="4"/>
  <c r="L57" i="4"/>
  <c r="K57" i="4"/>
  <c r="E57" i="4"/>
  <c r="D57" i="4"/>
  <c r="B57" i="4"/>
  <c r="N56" i="4"/>
  <c r="M56" i="4"/>
  <c r="L56" i="4"/>
  <c r="K56" i="4"/>
  <c r="E56" i="4"/>
  <c r="D56" i="4"/>
  <c r="B56" i="4"/>
  <c r="N55" i="4"/>
  <c r="M55" i="4"/>
  <c r="L55" i="4"/>
  <c r="K55" i="4"/>
  <c r="E55" i="4"/>
  <c r="D55" i="4"/>
  <c r="B55" i="4"/>
  <c r="N54" i="4"/>
  <c r="M54" i="4"/>
  <c r="L54" i="4"/>
  <c r="K54" i="4"/>
  <c r="E54" i="4"/>
  <c r="D54" i="4"/>
  <c r="B54" i="4"/>
  <c r="N53" i="4"/>
  <c r="M53" i="4"/>
  <c r="L53" i="4"/>
  <c r="K53" i="4"/>
  <c r="E53" i="4"/>
  <c r="D53" i="4"/>
  <c r="B53" i="4"/>
  <c r="N52" i="4"/>
  <c r="M52" i="4"/>
  <c r="L52" i="4"/>
  <c r="K52" i="4"/>
  <c r="E52" i="4"/>
  <c r="H52" i="4" s="1"/>
  <c r="D52" i="4"/>
  <c r="B52" i="4"/>
  <c r="N51" i="4"/>
  <c r="M51" i="4"/>
  <c r="L51" i="4"/>
  <c r="K51" i="4"/>
  <c r="E51" i="4"/>
  <c r="D51" i="4"/>
  <c r="F51" i="4" s="1"/>
  <c r="B51" i="4"/>
  <c r="N50" i="4"/>
  <c r="M50" i="4"/>
  <c r="L50" i="4"/>
  <c r="K50" i="4"/>
  <c r="E50" i="4"/>
  <c r="D50" i="4"/>
  <c r="F50" i="4" s="1"/>
  <c r="B50" i="4"/>
  <c r="N49" i="4"/>
  <c r="M49" i="4"/>
  <c r="Q49" i="4" s="1"/>
  <c r="L49" i="4"/>
  <c r="K49" i="4"/>
  <c r="E49" i="4"/>
  <c r="D49" i="4"/>
  <c r="B49" i="4"/>
  <c r="N48" i="4"/>
  <c r="M48" i="4"/>
  <c r="L48" i="4"/>
  <c r="K48" i="4"/>
  <c r="E48" i="4"/>
  <c r="D48" i="4"/>
  <c r="B48" i="4"/>
  <c r="N47" i="4"/>
  <c r="M47" i="4"/>
  <c r="L47" i="4"/>
  <c r="K47" i="4"/>
  <c r="E47" i="4"/>
  <c r="D47" i="4"/>
  <c r="F47" i="4" s="1"/>
  <c r="B47" i="4"/>
  <c r="N46" i="4"/>
  <c r="M46" i="4"/>
  <c r="L46" i="4"/>
  <c r="K46" i="4"/>
  <c r="E46" i="4"/>
  <c r="D46" i="4"/>
  <c r="B46" i="4"/>
  <c r="N45" i="4"/>
  <c r="M45" i="4"/>
  <c r="Q45" i="4" s="1"/>
  <c r="L45" i="4"/>
  <c r="K45" i="4"/>
  <c r="E45" i="4"/>
  <c r="D45" i="4"/>
  <c r="B45" i="4"/>
  <c r="N44" i="4"/>
  <c r="M44" i="4"/>
  <c r="L44" i="4"/>
  <c r="K44" i="4"/>
  <c r="E44" i="4"/>
  <c r="D44" i="4"/>
  <c r="B44" i="4"/>
  <c r="N43" i="4"/>
  <c r="M43" i="4"/>
  <c r="L43" i="4"/>
  <c r="K43" i="4"/>
  <c r="E43" i="4"/>
  <c r="D43" i="4"/>
  <c r="F43" i="4" s="1"/>
  <c r="B43" i="4"/>
  <c r="N42" i="4"/>
  <c r="M42" i="4"/>
  <c r="L42" i="4"/>
  <c r="K42" i="4"/>
  <c r="E42" i="4"/>
  <c r="D42" i="4"/>
  <c r="B42" i="4"/>
  <c r="N41" i="4"/>
  <c r="M41" i="4"/>
  <c r="Q41" i="4" s="1"/>
  <c r="L41" i="4"/>
  <c r="P41" i="4" s="1"/>
  <c r="K41" i="4"/>
  <c r="O41" i="4" s="1"/>
  <c r="X41" i="4" s="1"/>
  <c r="Y41" i="4" s="1"/>
  <c r="E41" i="4"/>
  <c r="D41" i="4"/>
  <c r="B41" i="4"/>
  <c r="N40" i="4"/>
  <c r="M40" i="4"/>
  <c r="L40" i="4"/>
  <c r="K40" i="4"/>
  <c r="E40" i="4"/>
  <c r="D40" i="4"/>
  <c r="B40" i="4"/>
  <c r="N39" i="4"/>
  <c r="R39" i="4" s="1"/>
  <c r="T39" i="4" s="1"/>
  <c r="M39" i="4"/>
  <c r="Q39" i="4" s="1"/>
  <c r="L39" i="4"/>
  <c r="P39" i="4" s="1"/>
  <c r="K39" i="4"/>
  <c r="E39" i="4"/>
  <c r="D39" i="4"/>
  <c r="B39" i="4"/>
  <c r="N38" i="4"/>
  <c r="M38" i="4"/>
  <c r="L38" i="4"/>
  <c r="P38" i="4" s="1"/>
  <c r="K38" i="4"/>
  <c r="E38" i="4"/>
  <c r="D38" i="4"/>
  <c r="B38" i="4"/>
  <c r="N37" i="4"/>
  <c r="M37" i="4"/>
  <c r="L37" i="4"/>
  <c r="K37" i="4"/>
  <c r="E37" i="4"/>
  <c r="D37" i="4"/>
  <c r="B37" i="4"/>
  <c r="N36" i="4"/>
  <c r="M36" i="4"/>
  <c r="L36" i="4"/>
  <c r="K36" i="4"/>
  <c r="E36" i="4"/>
  <c r="D36" i="4"/>
  <c r="B36" i="4"/>
  <c r="N35" i="4"/>
  <c r="M35" i="4"/>
  <c r="L35" i="4"/>
  <c r="K35" i="4"/>
  <c r="E35" i="4"/>
  <c r="D35" i="4"/>
  <c r="B35" i="4"/>
  <c r="N34" i="4"/>
  <c r="M34" i="4"/>
  <c r="L34" i="4"/>
  <c r="K34" i="4"/>
  <c r="E34" i="4"/>
  <c r="D34" i="4"/>
  <c r="B34" i="4"/>
  <c r="N33" i="4"/>
  <c r="M33" i="4"/>
  <c r="Q33" i="4" s="1"/>
  <c r="L33" i="4"/>
  <c r="K33" i="4"/>
  <c r="E33" i="4"/>
  <c r="D33" i="4"/>
  <c r="B33" i="4"/>
  <c r="N32" i="4"/>
  <c r="M32" i="4"/>
  <c r="L32" i="4"/>
  <c r="K32" i="4"/>
  <c r="E32" i="4"/>
  <c r="D32" i="4"/>
  <c r="B32" i="4"/>
  <c r="N31" i="4"/>
  <c r="M31" i="4"/>
  <c r="L31" i="4"/>
  <c r="K31" i="4"/>
  <c r="E31" i="4"/>
  <c r="D31" i="4"/>
  <c r="B31" i="4"/>
  <c r="N30" i="4"/>
  <c r="M30" i="4"/>
  <c r="L30" i="4"/>
  <c r="K30" i="4"/>
  <c r="E30" i="4"/>
  <c r="D30" i="4"/>
  <c r="B30" i="4"/>
  <c r="N29" i="4"/>
  <c r="M29" i="4"/>
  <c r="L29" i="4"/>
  <c r="K29" i="4"/>
  <c r="E29" i="4"/>
  <c r="D29" i="4"/>
  <c r="B29" i="4"/>
  <c r="N28" i="4"/>
  <c r="M28" i="4"/>
  <c r="L28" i="4"/>
  <c r="K28" i="4"/>
  <c r="E28" i="4"/>
  <c r="D28" i="4"/>
  <c r="F28" i="4" s="1"/>
  <c r="B28" i="4"/>
  <c r="N27" i="4"/>
  <c r="M27" i="4"/>
  <c r="L27" i="4"/>
  <c r="K27" i="4"/>
  <c r="E27" i="4"/>
  <c r="D27" i="4"/>
  <c r="F27" i="4" s="1"/>
  <c r="B27" i="4"/>
  <c r="N26" i="4"/>
  <c r="M26" i="4"/>
  <c r="L26" i="4"/>
  <c r="K26" i="4"/>
  <c r="E26" i="4"/>
  <c r="D26" i="4"/>
  <c r="F26" i="4" s="1"/>
  <c r="B26" i="4"/>
  <c r="N25" i="4"/>
  <c r="M25" i="4"/>
  <c r="Q25" i="4" s="1"/>
  <c r="L25" i="4"/>
  <c r="K25" i="4"/>
  <c r="E25" i="4"/>
  <c r="D25" i="4"/>
  <c r="F25" i="4" s="1"/>
  <c r="B25" i="4"/>
  <c r="N24" i="4"/>
  <c r="M24" i="4"/>
  <c r="L24" i="4"/>
  <c r="K24" i="4"/>
  <c r="E24" i="4"/>
  <c r="D24" i="4"/>
  <c r="B24" i="4"/>
  <c r="N23" i="4"/>
  <c r="M23" i="4"/>
  <c r="L23" i="4"/>
  <c r="K23" i="4"/>
  <c r="E23" i="4"/>
  <c r="D23" i="4"/>
  <c r="F23" i="4" s="1"/>
  <c r="B23" i="4"/>
  <c r="N22" i="4"/>
  <c r="M22" i="4"/>
  <c r="L22" i="4"/>
  <c r="K22" i="4"/>
  <c r="E22" i="4"/>
  <c r="D22" i="4"/>
  <c r="F22" i="4" s="1"/>
  <c r="B22" i="4"/>
  <c r="N21" i="4"/>
  <c r="M21" i="4"/>
  <c r="Q21" i="4" s="1"/>
  <c r="L21" i="4"/>
  <c r="K21" i="4"/>
  <c r="E21" i="4"/>
  <c r="D21" i="4"/>
  <c r="B21" i="4"/>
  <c r="N20" i="4"/>
  <c r="M20" i="4"/>
  <c r="L20" i="4"/>
  <c r="K20" i="4"/>
  <c r="E20" i="4"/>
  <c r="D20" i="4"/>
  <c r="B20" i="4"/>
  <c r="N19" i="4"/>
  <c r="M19" i="4"/>
  <c r="L19" i="4"/>
  <c r="K19" i="4"/>
  <c r="E19" i="4"/>
  <c r="D19" i="4"/>
  <c r="F19" i="4" s="1"/>
  <c r="B19" i="4"/>
  <c r="N18" i="4"/>
  <c r="M18" i="4"/>
  <c r="L18" i="4"/>
  <c r="K18" i="4"/>
  <c r="E18" i="4"/>
  <c r="D18" i="4"/>
  <c r="B18" i="4"/>
  <c r="N17" i="4"/>
  <c r="R17" i="4" s="1"/>
  <c r="M17" i="4"/>
  <c r="L17" i="4"/>
  <c r="K17" i="4"/>
  <c r="O17" i="4" s="1"/>
  <c r="E17" i="4"/>
  <c r="D17" i="4"/>
  <c r="B17" i="4"/>
  <c r="N16" i="4"/>
  <c r="R16" i="4" s="1"/>
  <c r="M16" i="4"/>
  <c r="Q16" i="4" s="1"/>
  <c r="L16" i="4"/>
  <c r="K16" i="4"/>
  <c r="E16" i="4"/>
  <c r="D16" i="4"/>
  <c r="B16" i="4"/>
  <c r="N15" i="4"/>
  <c r="M15" i="4"/>
  <c r="L15" i="4"/>
  <c r="P15" i="4" s="1"/>
  <c r="K15" i="4"/>
  <c r="E15" i="4"/>
  <c r="D15" i="4"/>
  <c r="B15" i="4"/>
  <c r="N14" i="4"/>
  <c r="M14" i="4"/>
  <c r="L14" i="4"/>
  <c r="P14" i="4" s="1"/>
  <c r="K14" i="4"/>
  <c r="O14" i="4" s="1"/>
  <c r="E14" i="4"/>
  <c r="D14" i="4"/>
  <c r="B14" i="4"/>
  <c r="N13" i="4"/>
  <c r="M13" i="4"/>
  <c r="L13" i="4"/>
  <c r="K13" i="4"/>
  <c r="E13" i="4"/>
  <c r="D13" i="4"/>
  <c r="B13" i="4"/>
  <c r="N12" i="4"/>
  <c r="M12" i="4"/>
  <c r="L12" i="4"/>
  <c r="K12" i="4"/>
  <c r="E12" i="4"/>
  <c r="D12" i="4"/>
  <c r="B12" i="4"/>
  <c r="N11" i="4"/>
  <c r="M11" i="4"/>
  <c r="L11" i="4"/>
  <c r="K11" i="4"/>
  <c r="E11" i="4"/>
  <c r="D11" i="4"/>
  <c r="B11" i="4"/>
  <c r="N10" i="4"/>
  <c r="M10" i="4"/>
  <c r="L10" i="4"/>
  <c r="K10" i="4"/>
  <c r="E10" i="4"/>
  <c r="D10" i="4"/>
  <c r="B10" i="4"/>
  <c r="N9" i="4"/>
  <c r="M9" i="4"/>
  <c r="L9" i="4"/>
  <c r="K9" i="4"/>
  <c r="E9" i="4"/>
  <c r="D9" i="4"/>
  <c r="B9" i="4"/>
  <c r="N8" i="4"/>
  <c r="M8" i="4"/>
  <c r="L8" i="4"/>
  <c r="K8" i="4"/>
  <c r="B8" i="4"/>
  <c r="N7" i="4"/>
  <c r="M7" i="4"/>
  <c r="L7" i="4"/>
  <c r="K7" i="4"/>
  <c r="E7" i="4"/>
  <c r="D7" i="4"/>
  <c r="B7" i="4"/>
  <c r="N6" i="4"/>
  <c r="M6" i="4"/>
  <c r="L6" i="4"/>
  <c r="K6" i="4"/>
  <c r="E6" i="4"/>
  <c r="D6" i="4"/>
  <c r="B6" i="4"/>
  <c r="F62" i="3"/>
  <c r="F61" i="3"/>
  <c r="F60" i="3"/>
  <c r="F59" i="3"/>
  <c r="F58" i="3"/>
  <c r="F57"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7" i="3"/>
  <c r="F6" i="3"/>
  <c r="G62" i="2"/>
  <c r="G61" i="2"/>
  <c r="G60" i="2"/>
  <c r="G59" i="2"/>
  <c r="G58" i="2"/>
  <c r="G57"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7" i="2"/>
  <c r="G6" i="2"/>
  <c r="V24" i="6" l="1"/>
  <c r="R28" i="6"/>
  <c r="T28" i="6"/>
  <c r="S7" i="6"/>
  <c r="R17" i="6"/>
  <c r="O17" i="6"/>
  <c r="V17" i="6"/>
  <c r="T17" i="6"/>
  <c r="S17" i="6"/>
  <c r="Q17" i="6"/>
  <c r="P17" i="6"/>
  <c r="U17" i="6"/>
  <c r="R7" i="6"/>
  <c r="H72" i="8"/>
  <c r="C72" i="8"/>
  <c r="G72" i="8"/>
  <c r="P32" i="6"/>
  <c r="Q32" i="6"/>
  <c r="R32" i="6"/>
  <c r="S32" i="6"/>
  <c r="R8" i="6"/>
  <c r="U33" i="6"/>
  <c r="S8" i="6"/>
  <c r="U36" i="6"/>
  <c r="O32" i="6"/>
  <c r="T8" i="6"/>
  <c r="R39" i="6"/>
  <c r="U8" i="6"/>
  <c r="S39" i="6"/>
  <c r="V8" i="6"/>
  <c r="U45" i="6"/>
  <c r="R11" i="6"/>
  <c r="V45" i="6"/>
  <c r="S11" i="6"/>
  <c r="O46" i="6"/>
  <c r="T21" i="6"/>
  <c r="P46" i="6"/>
  <c r="U21" i="6"/>
  <c r="R48" i="6"/>
  <c r="V21" i="6"/>
  <c r="S48" i="6"/>
  <c r="O22" i="6"/>
  <c r="T48" i="6"/>
  <c r="P22" i="6"/>
  <c r="U48" i="6"/>
  <c r="R24" i="6"/>
  <c r="V48" i="6"/>
  <c r="S24" i="6"/>
  <c r="O53" i="6"/>
  <c r="T24" i="6"/>
  <c r="P53" i="6"/>
  <c r="U24" i="6"/>
  <c r="R53" i="6"/>
  <c r="Q28" i="6"/>
  <c r="S28" i="6"/>
  <c r="Q53" i="6"/>
  <c r="S53" i="6"/>
  <c r="V28" i="6"/>
  <c r="R54" i="6"/>
  <c r="O29" i="6"/>
  <c r="S54" i="6"/>
  <c r="P29" i="6"/>
  <c r="T54" i="6"/>
  <c r="U54" i="6"/>
  <c r="U11" i="6"/>
  <c r="R29" i="6"/>
  <c r="T39" i="6"/>
  <c r="O49" i="6"/>
  <c r="V54" i="6"/>
  <c r="Q29" i="6"/>
  <c r="R14" i="6"/>
  <c r="O25" i="6"/>
  <c r="S29" i="6"/>
  <c r="U39" i="6"/>
  <c r="P49" i="6"/>
  <c r="O55" i="6"/>
  <c r="S14" i="6"/>
  <c r="P25" i="6"/>
  <c r="R30" i="6"/>
  <c r="V39" i="6"/>
  <c r="R51" i="6"/>
  <c r="P55" i="6"/>
  <c r="T14" i="6"/>
  <c r="Q25" i="6"/>
  <c r="S30" i="6"/>
  <c r="O40" i="6"/>
  <c r="S51" i="6"/>
  <c r="Q55" i="6"/>
  <c r="O6" i="6"/>
  <c r="U14" i="6"/>
  <c r="R25" i="6"/>
  <c r="T30" i="6"/>
  <c r="P40" i="6"/>
  <c r="T51" i="6"/>
  <c r="R55" i="6"/>
  <c r="U28" i="6"/>
  <c r="P6" i="6"/>
  <c r="V14" i="6"/>
  <c r="O26" i="6"/>
  <c r="U30" i="6"/>
  <c r="R42" i="6"/>
  <c r="U51" i="6"/>
  <c r="S55" i="6"/>
  <c r="Q6" i="6"/>
  <c r="R18" i="6"/>
  <c r="P26" i="6"/>
  <c r="V30" i="6"/>
  <c r="S42" i="6"/>
  <c r="V51" i="6"/>
  <c r="T55" i="6"/>
  <c r="L63" i="6"/>
  <c r="R6" i="6"/>
  <c r="S18" i="6"/>
  <c r="R26" i="6"/>
  <c r="O31" i="6"/>
  <c r="T42" i="6"/>
  <c r="O52" i="6"/>
  <c r="U55" i="6"/>
  <c r="S6" i="6"/>
  <c r="T18" i="6"/>
  <c r="R27" i="6"/>
  <c r="P31" i="6"/>
  <c r="U42" i="6"/>
  <c r="P52" i="6"/>
  <c r="T6" i="6"/>
  <c r="U18" i="6"/>
  <c r="S27" i="6"/>
  <c r="Q31" i="6"/>
  <c r="V42" i="6"/>
  <c r="Q52" i="6"/>
  <c r="O56" i="6"/>
  <c r="U6" i="6"/>
  <c r="V18" i="6"/>
  <c r="T27" i="6"/>
  <c r="R31" i="6"/>
  <c r="O43" i="6"/>
  <c r="R52" i="6"/>
  <c r="P56" i="6"/>
  <c r="O19" i="6"/>
  <c r="U27" i="6"/>
  <c r="S31" i="6"/>
  <c r="P43" i="6"/>
  <c r="S52" i="6"/>
  <c r="Q56" i="6"/>
  <c r="O7" i="6"/>
  <c r="P19" i="6"/>
  <c r="V27" i="6"/>
  <c r="T31" i="6"/>
  <c r="R45" i="6"/>
  <c r="T52" i="6"/>
  <c r="R56" i="6"/>
  <c r="P7" i="6"/>
  <c r="R21" i="6"/>
  <c r="O28" i="6"/>
  <c r="U31" i="6"/>
  <c r="S45" i="6"/>
  <c r="U52" i="6"/>
  <c r="S56" i="6"/>
  <c r="Q7" i="6"/>
  <c r="S21" i="6"/>
  <c r="T45" i="6"/>
  <c r="U57" i="6"/>
  <c r="R33" i="6"/>
  <c r="R36" i="6"/>
  <c r="R57" i="6"/>
  <c r="R60" i="6"/>
  <c r="S33" i="6"/>
  <c r="S36" i="6"/>
  <c r="S57" i="6"/>
  <c r="S60" i="6"/>
  <c r="T11" i="6"/>
  <c r="T33" i="6"/>
  <c r="T36" i="6"/>
  <c r="T57" i="6"/>
  <c r="T60" i="6"/>
  <c r="V36" i="6"/>
  <c r="V57" i="6"/>
  <c r="V60" i="6"/>
  <c r="O9" i="6"/>
  <c r="O12" i="6"/>
  <c r="O15" i="6"/>
  <c r="O34" i="6"/>
  <c r="O37" i="6"/>
  <c r="O58" i="6"/>
  <c r="O61" i="6"/>
  <c r="P9" i="6"/>
  <c r="P12" i="6"/>
  <c r="P15" i="6"/>
  <c r="P34" i="6"/>
  <c r="P37" i="6"/>
  <c r="P58" i="6"/>
  <c r="P61" i="6"/>
  <c r="Q9" i="6"/>
  <c r="Q12" i="6"/>
  <c r="Q15" i="6"/>
  <c r="Q19" i="6"/>
  <c r="Q22" i="6"/>
  <c r="Q34" i="6"/>
  <c r="Q37" i="6"/>
  <c r="Q40" i="6"/>
  <c r="Q43" i="6"/>
  <c r="Q46" i="6"/>
  <c r="Q49" i="6"/>
  <c r="Q58" i="6"/>
  <c r="Q61" i="6"/>
  <c r="R9" i="6"/>
  <c r="R12" i="6"/>
  <c r="R15" i="6"/>
  <c r="R19" i="6"/>
  <c r="R22" i="6"/>
  <c r="R34" i="6"/>
  <c r="R37" i="6"/>
  <c r="R40" i="6"/>
  <c r="R43" i="6"/>
  <c r="R46" i="6"/>
  <c r="R49" i="6"/>
  <c r="R58" i="6"/>
  <c r="R61" i="6"/>
  <c r="S9" i="6"/>
  <c r="S12" i="6"/>
  <c r="S15" i="6"/>
  <c r="S19" i="6"/>
  <c r="S22" i="6"/>
  <c r="S25" i="6"/>
  <c r="S34" i="6"/>
  <c r="S37" i="6"/>
  <c r="S40" i="6"/>
  <c r="S43" i="6"/>
  <c r="S46" i="6"/>
  <c r="S49" i="6"/>
  <c r="S58" i="6"/>
  <c r="S61" i="6"/>
  <c r="U60" i="6"/>
  <c r="T9" i="6"/>
  <c r="T12" i="6"/>
  <c r="T15" i="6"/>
  <c r="T19" i="6"/>
  <c r="T22" i="6"/>
  <c r="T25" i="6"/>
  <c r="T34" i="6"/>
  <c r="T37" i="6"/>
  <c r="T40" i="6"/>
  <c r="T43" i="6"/>
  <c r="T46" i="6"/>
  <c r="T49" i="6"/>
  <c r="T58" i="6"/>
  <c r="T61" i="6"/>
  <c r="U9" i="6"/>
  <c r="U12" i="6"/>
  <c r="U15" i="6"/>
  <c r="U19" i="6"/>
  <c r="U22" i="6"/>
  <c r="U25" i="6"/>
  <c r="U34" i="6"/>
  <c r="U37" i="6"/>
  <c r="U40" i="6"/>
  <c r="U43" i="6"/>
  <c r="U46" i="6"/>
  <c r="U49" i="6"/>
  <c r="U58" i="6"/>
  <c r="U61" i="6"/>
  <c r="V9" i="6"/>
  <c r="O10" i="6"/>
  <c r="O13" i="6"/>
  <c r="O16" i="6"/>
  <c r="O20" i="6"/>
  <c r="O23" i="6"/>
  <c r="O35" i="6"/>
  <c r="O38" i="6"/>
  <c r="O41" i="6"/>
  <c r="O44" i="6"/>
  <c r="O47" i="6"/>
  <c r="O50" i="6"/>
  <c r="O59" i="6"/>
  <c r="V11" i="6"/>
  <c r="P10" i="6"/>
  <c r="P13" i="6"/>
  <c r="P16" i="6"/>
  <c r="P20" i="6"/>
  <c r="P23" i="6"/>
  <c r="P35" i="6"/>
  <c r="P38" i="6"/>
  <c r="P41" i="6"/>
  <c r="P44" i="6"/>
  <c r="P47" i="6"/>
  <c r="P50" i="6"/>
  <c r="P59" i="6"/>
  <c r="Q10" i="6"/>
  <c r="Q13" i="6"/>
  <c r="Q16" i="6"/>
  <c r="Q20" i="6"/>
  <c r="Q23" i="6"/>
  <c r="Q26" i="6"/>
  <c r="Q35" i="6"/>
  <c r="Q38" i="6"/>
  <c r="Q41" i="6"/>
  <c r="Q44" i="6"/>
  <c r="Q47" i="6"/>
  <c r="Q50" i="6"/>
  <c r="Q59" i="6"/>
  <c r="R10" i="6"/>
  <c r="R20" i="6"/>
  <c r="R23" i="6"/>
  <c r="R35" i="6"/>
  <c r="R38" i="6"/>
  <c r="R41" i="6"/>
  <c r="R44" i="6"/>
  <c r="R47" i="6"/>
  <c r="R50" i="6"/>
  <c r="R59" i="6"/>
  <c r="S13" i="6"/>
  <c r="S35" i="6"/>
  <c r="S38" i="6"/>
  <c r="S41" i="6"/>
  <c r="S44" i="6"/>
  <c r="S47" i="6"/>
  <c r="S50" i="6"/>
  <c r="S59" i="6"/>
  <c r="S26" i="6"/>
  <c r="T7" i="6"/>
  <c r="T10" i="6"/>
  <c r="T13" i="6"/>
  <c r="T16" i="6"/>
  <c r="T20" i="6"/>
  <c r="T23" i="6"/>
  <c r="T26" i="6"/>
  <c r="T29" i="6"/>
  <c r="T32" i="6"/>
  <c r="T35" i="6"/>
  <c r="T38" i="6"/>
  <c r="T41" i="6"/>
  <c r="T44" i="6"/>
  <c r="T47" i="6"/>
  <c r="T50" i="6"/>
  <c r="T53" i="6"/>
  <c r="T56" i="6"/>
  <c r="T59" i="6"/>
  <c r="S23" i="6"/>
  <c r="U7" i="6"/>
  <c r="U10" i="6"/>
  <c r="U13" i="6"/>
  <c r="U16" i="6"/>
  <c r="U20" i="6"/>
  <c r="U23" i="6"/>
  <c r="U26" i="6"/>
  <c r="U29" i="6"/>
  <c r="U32" i="6"/>
  <c r="U35" i="6"/>
  <c r="U38" i="6"/>
  <c r="U41" i="6"/>
  <c r="U44" i="6"/>
  <c r="U47" i="6"/>
  <c r="U50" i="6"/>
  <c r="U53" i="6"/>
  <c r="U56" i="6"/>
  <c r="U59" i="6"/>
  <c r="V33" i="6"/>
  <c r="S16" i="6"/>
  <c r="V10" i="6"/>
  <c r="V13" i="6"/>
  <c r="V16" i="6"/>
  <c r="V20" i="6"/>
  <c r="O8" i="6"/>
  <c r="O11" i="6"/>
  <c r="O14" i="6"/>
  <c r="O18" i="6"/>
  <c r="O21" i="6"/>
  <c r="O24" i="6"/>
  <c r="O27" i="6"/>
  <c r="O30" i="6"/>
  <c r="O33" i="6"/>
  <c r="O36" i="6"/>
  <c r="O39" i="6"/>
  <c r="O42" i="6"/>
  <c r="O45" i="6"/>
  <c r="O48" i="6"/>
  <c r="O51" i="6"/>
  <c r="O54" i="6"/>
  <c r="O57" i="6"/>
  <c r="O60" i="6"/>
  <c r="P8" i="6"/>
  <c r="P11" i="6"/>
  <c r="P14" i="6"/>
  <c r="P18" i="6"/>
  <c r="P21" i="6"/>
  <c r="P24" i="6"/>
  <c r="P27" i="6"/>
  <c r="P30" i="6"/>
  <c r="P33" i="6"/>
  <c r="P36" i="6"/>
  <c r="P39" i="6"/>
  <c r="P42" i="6"/>
  <c r="P45" i="6"/>
  <c r="P48" i="6"/>
  <c r="P51" i="6"/>
  <c r="P54" i="6"/>
  <c r="P57" i="6"/>
  <c r="P60" i="6"/>
  <c r="F29" i="4"/>
  <c r="O42" i="4"/>
  <c r="S63" i="4"/>
  <c r="P33" i="4"/>
  <c r="P57" i="4"/>
  <c r="P42" i="4"/>
  <c r="Q42" i="4"/>
  <c r="R42" i="4"/>
  <c r="T42" i="4" s="1"/>
  <c r="U42" i="4" s="1"/>
  <c r="F53" i="4"/>
  <c r="F24" i="4"/>
  <c r="Q57" i="4"/>
  <c r="R57" i="4"/>
  <c r="R21" i="4"/>
  <c r="T21" i="4" s="1"/>
  <c r="H8" i="4"/>
  <c r="I8" i="4" s="1"/>
  <c r="F20" i="4"/>
  <c r="H36" i="4"/>
  <c r="P27" i="4"/>
  <c r="H32" i="4"/>
  <c r="R25" i="4"/>
  <c r="R49" i="4"/>
  <c r="T49" i="4" s="1"/>
  <c r="W49" i="4" s="1"/>
  <c r="F16" i="4"/>
  <c r="R33" i="4"/>
  <c r="T33" i="4" s="1"/>
  <c r="Q27" i="4"/>
  <c r="F21" i="4"/>
  <c r="F44" i="4"/>
  <c r="X14" i="4"/>
  <c r="O38" i="4"/>
  <c r="X38" i="4" s="1"/>
  <c r="R45" i="4"/>
  <c r="T45" i="4" s="1"/>
  <c r="F32" i="4"/>
  <c r="F17" i="4"/>
  <c r="F52" i="4"/>
  <c r="I52" i="4" s="1"/>
  <c r="F11" i="4"/>
  <c r="F35" i="4"/>
  <c r="F59" i="4"/>
  <c r="F10" i="4"/>
  <c r="F34" i="4"/>
  <c r="F13" i="4"/>
  <c r="F37" i="4"/>
  <c r="F61" i="4"/>
  <c r="F14" i="4"/>
  <c r="F38" i="4"/>
  <c r="F58" i="4"/>
  <c r="O24" i="4"/>
  <c r="R23" i="4"/>
  <c r="F57" i="4"/>
  <c r="F39" i="4"/>
  <c r="Q23" i="4"/>
  <c r="Q47" i="4"/>
  <c r="F15" i="4"/>
  <c r="F12" i="4"/>
  <c r="F36" i="4"/>
  <c r="F45" i="4"/>
  <c r="I45" i="4" s="1"/>
  <c r="O22" i="4"/>
  <c r="P22" i="4"/>
  <c r="P46" i="4"/>
  <c r="Q22" i="4"/>
  <c r="O19" i="4"/>
  <c r="X19" i="4" s="1"/>
  <c r="Y19" i="4" s="1"/>
  <c r="F30" i="4"/>
  <c r="R47" i="4"/>
  <c r="T47" i="4" s="1"/>
  <c r="F7" i="4"/>
  <c r="H31" i="4"/>
  <c r="H55" i="4"/>
  <c r="O47" i="4"/>
  <c r="P47" i="4"/>
  <c r="P11" i="4"/>
  <c r="F54" i="4"/>
  <c r="H42" i="4"/>
  <c r="P23" i="4"/>
  <c r="F42" i="4"/>
  <c r="F31" i="4"/>
  <c r="I31" i="4" s="1"/>
  <c r="F60" i="4"/>
  <c r="F33" i="4"/>
  <c r="Q35" i="4"/>
  <c r="R44" i="4"/>
  <c r="O21" i="4"/>
  <c r="O45" i="4"/>
  <c r="O46" i="4"/>
  <c r="Q46" i="4"/>
  <c r="F9" i="4"/>
  <c r="R22" i="4"/>
  <c r="T22" i="4" s="1"/>
  <c r="U22" i="4" s="1"/>
  <c r="R46" i="4"/>
  <c r="T46" i="4" s="1"/>
  <c r="W46" i="4" s="1"/>
  <c r="F6" i="4"/>
  <c r="O23" i="4"/>
  <c r="H18" i="4"/>
  <c r="I18" i="4" s="1"/>
  <c r="R59" i="4"/>
  <c r="T59" i="4" s="1"/>
  <c r="P21" i="4"/>
  <c r="P45" i="4"/>
  <c r="O51" i="4"/>
  <c r="H46" i="4"/>
  <c r="I46" i="4" s="1"/>
  <c r="H24" i="4"/>
  <c r="I24" i="4" s="1"/>
  <c r="R27" i="4"/>
  <c r="T27" i="4" s="1"/>
  <c r="V27" i="4" s="1"/>
  <c r="Q34" i="4"/>
  <c r="R51" i="4"/>
  <c r="F55" i="4"/>
  <c r="O9" i="4"/>
  <c r="P12" i="4"/>
  <c r="O48" i="4"/>
  <c r="R10" i="4"/>
  <c r="T10" i="4" s="1"/>
  <c r="H14" i="4"/>
  <c r="Q17" i="4"/>
  <c r="P24" i="4"/>
  <c r="R34" i="4"/>
  <c r="T34" i="4" s="1"/>
  <c r="P48" i="4"/>
  <c r="O39" i="4"/>
  <c r="H62" i="4"/>
  <c r="I62" i="4" s="1"/>
  <c r="P50" i="4"/>
  <c r="R26" i="4"/>
  <c r="T26" i="4" s="1"/>
  <c r="H37" i="4"/>
  <c r="H43" i="4"/>
  <c r="I43" i="4" s="1"/>
  <c r="H44" i="4"/>
  <c r="H10" i="4"/>
  <c r="H23" i="4"/>
  <c r="I23" i="4" s="1"/>
  <c r="Q51" i="4"/>
  <c r="Q48" i="4"/>
  <c r="H27" i="4"/>
  <c r="I27" i="4" s="1"/>
  <c r="O16" i="4"/>
  <c r="X16" i="4" s="1"/>
  <c r="Y16" i="4" s="1"/>
  <c r="H35" i="4"/>
  <c r="O52" i="4"/>
  <c r="R14" i="4"/>
  <c r="T14" i="4" s="1"/>
  <c r="W14" i="4" s="1"/>
  <c r="P28" i="4"/>
  <c r="R38" i="4"/>
  <c r="P52" i="4"/>
  <c r="H6" i="4"/>
  <c r="H30" i="4"/>
  <c r="H54" i="4"/>
  <c r="R50" i="4"/>
  <c r="T50" i="4" s="1"/>
  <c r="H61" i="4"/>
  <c r="H58" i="4"/>
  <c r="P36" i="4"/>
  <c r="O7" i="4"/>
  <c r="H11" i="4"/>
  <c r="I11" i="4" s="1"/>
  <c r="Q14" i="4"/>
  <c r="O28" i="4"/>
  <c r="Q38" i="4"/>
  <c r="H59" i="4"/>
  <c r="O18" i="4"/>
  <c r="H25" i="4"/>
  <c r="I25" i="4" s="1"/>
  <c r="Q28" i="4"/>
  <c r="Q52" i="4"/>
  <c r="P26" i="4"/>
  <c r="Q50" i="4"/>
  <c r="O33" i="4"/>
  <c r="X33" i="4" s="1"/>
  <c r="Y33" i="4" s="1"/>
  <c r="P51" i="4"/>
  <c r="P60" i="4"/>
  <c r="Q24" i="4"/>
  <c r="P18" i="4"/>
  <c r="O25" i="4"/>
  <c r="O49" i="4"/>
  <c r="O26" i="4"/>
  <c r="H13" i="4"/>
  <c r="H20" i="4"/>
  <c r="O57" i="4"/>
  <c r="X57" i="4" s="1"/>
  <c r="H51" i="4"/>
  <c r="I51" i="4" s="1"/>
  <c r="R24" i="4"/>
  <c r="T24" i="4" s="1"/>
  <c r="V24" i="4" s="1"/>
  <c r="R48" i="4"/>
  <c r="T48" i="4" s="1"/>
  <c r="U48" i="4" s="1"/>
  <c r="P17" i="4"/>
  <c r="X17" i="4" s="1"/>
  <c r="Y17" i="4" s="1"/>
  <c r="Q18" i="4"/>
  <c r="P25" i="4"/>
  <c r="P49" i="4"/>
  <c r="O31" i="4"/>
  <c r="Q32" i="4"/>
  <c r="P16" i="4"/>
  <c r="Q19" i="4"/>
  <c r="P31" i="4"/>
  <c r="Q9" i="4"/>
  <c r="R12" i="4"/>
  <c r="T12" i="4" s="1"/>
  <c r="O43" i="4"/>
  <c r="H53" i="4"/>
  <c r="I53" i="4" s="1"/>
  <c r="O56" i="4"/>
  <c r="X56" i="4" s="1"/>
  <c r="R19" i="4"/>
  <c r="T19" i="4" s="1"/>
  <c r="Q26" i="4"/>
  <c r="R36" i="4"/>
  <c r="T36" i="4" s="1"/>
  <c r="P43" i="4"/>
  <c r="H50" i="4"/>
  <c r="I50" i="4" s="1"/>
  <c r="P56" i="4"/>
  <c r="H9" i="4"/>
  <c r="H33" i="4"/>
  <c r="O58" i="4"/>
  <c r="P58" i="4"/>
  <c r="H48" i="4"/>
  <c r="I48" i="4" s="1"/>
  <c r="O55" i="4"/>
  <c r="Q62" i="4"/>
  <c r="O40" i="4"/>
  <c r="Q43" i="4"/>
  <c r="O50" i="4"/>
  <c r="Q56" i="4"/>
  <c r="H21" i="4"/>
  <c r="Q31" i="4"/>
  <c r="P62" i="4"/>
  <c r="R8" i="4"/>
  <c r="T8" i="4" s="1"/>
  <c r="R55" i="4"/>
  <c r="T55" i="4" s="1"/>
  <c r="R32" i="4"/>
  <c r="T32" i="4" s="1"/>
  <c r="R18" i="4"/>
  <c r="T18" i="4" s="1"/>
  <c r="Q12" i="4"/>
  <c r="P19" i="4"/>
  <c r="V19" i="4" s="1"/>
  <c r="H12" i="4"/>
  <c r="I12" i="4" s="1"/>
  <c r="O20" i="4"/>
  <c r="P20" i="4"/>
  <c r="P37" i="4"/>
  <c r="H57" i="4"/>
  <c r="O27" i="4"/>
  <c r="Q58" i="4"/>
  <c r="R58" i="4"/>
  <c r="T58" i="4" s="1"/>
  <c r="P9" i="4"/>
  <c r="Q55" i="4"/>
  <c r="Q15" i="4"/>
  <c r="R15" i="4"/>
  <c r="T15" i="4" s="1"/>
  <c r="V15" i="4" s="1"/>
  <c r="P40" i="4"/>
  <c r="R56" i="4"/>
  <c r="T56" i="4" s="1"/>
  <c r="O10" i="4"/>
  <c r="Q20" i="4"/>
  <c r="H34" i="4"/>
  <c r="I34" i="4" s="1"/>
  <c r="Q37" i="4"/>
  <c r="O44" i="4"/>
  <c r="H15" i="4"/>
  <c r="H39" i="4"/>
  <c r="O15" i="4"/>
  <c r="X15" i="4" s="1"/>
  <c r="Q40" i="4"/>
  <c r="O37" i="4"/>
  <c r="P10" i="4"/>
  <c r="R20" i="4"/>
  <c r="T20" i="4" s="1"/>
  <c r="U20" i="4" s="1"/>
  <c r="O34" i="4"/>
  <c r="X34" i="4" s="1"/>
  <c r="Y34" i="4" s="1"/>
  <c r="P44" i="4"/>
  <c r="H16" i="4"/>
  <c r="H40" i="4"/>
  <c r="I40" i="4" s="1"/>
  <c r="R29" i="4"/>
  <c r="T29" i="4" s="1"/>
  <c r="O53" i="4"/>
  <c r="P7" i="4"/>
  <c r="Q7" i="4"/>
  <c r="R7" i="4"/>
  <c r="T7" i="4" s="1"/>
  <c r="R31" i="4"/>
  <c r="T31" i="4" s="1"/>
  <c r="U31" i="4" s="1"/>
  <c r="P8" i="4"/>
  <c r="O32" i="4"/>
  <c r="P55" i="4"/>
  <c r="R9" i="4"/>
  <c r="T9" i="4" s="1"/>
  <c r="R43" i="4"/>
  <c r="T43" i="4" s="1"/>
  <c r="R40" i="4"/>
  <c r="T40" i="4" s="1"/>
  <c r="H7" i="4"/>
  <c r="Q10" i="4"/>
  <c r="P34" i="4"/>
  <c r="Q44" i="4"/>
  <c r="H17" i="4"/>
  <c r="H41" i="4"/>
  <c r="I41" i="4" s="1"/>
  <c r="O6" i="4"/>
  <c r="R30" i="4"/>
  <c r="T30" i="4" s="1"/>
  <c r="R54" i="4"/>
  <c r="T54" i="4" s="1"/>
  <c r="O11" i="4"/>
  <c r="O59" i="4"/>
  <c r="P29" i="4"/>
  <c r="Q53" i="4"/>
  <c r="R35" i="4"/>
  <c r="T35" i="4" s="1"/>
  <c r="O12" i="4"/>
  <c r="O30" i="4"/>
  <c r="O60" i="4"/>
  <c r="P6" i="4"/>
  <c r="P30" i="4"/>
  <c r="P54" i="4"/>
  <c r="Q30" i="4"/>
  <c r="Q36" i="4"/>
  <c r="Q60" i="4"/>
  <c r="T51" i="4"/>
  <c r="V51" i="4" s="1"/>
  <c r="P59" i="4"/>
  <c r="Q29" i="4"/>
  <c r="R53" i="4"/>
  <c r="T53" i="4" s="1"/>
  <c r="H29" i="4"/>
  <c r="I29" i="4" s="1"/>
  <c r="Q6" i="4"/>
  <c r="R6" i="4"/>
  <c r="R60" i="4"/>
  <c r="T60" i="4" s="1"/>
  <c r="R13" i="4"/>
  <c r="T13" i="4" s="1"/>
  <c r="R37" i="4"/>
  <c r="T37" i="4" s="1"/>
  <c r="R61" i="4"/>
  <c r="T61" i="4" s="1"/>
  <c r="H22" i="4"/>
  <c r="I22" i="4" s="1"/>
  <c r="R28" i="4"/>
  <c r="T28" i="4" s="1"/>
  <c r="O29" i="4"/>
  <c r="X29" i="4" s="1"/>
  <c r="Y29" i="4" s="1"/>
  <c r="O62" i="4"/>
  <c r="H47" i="4"/>
  <c r="I47" i="4" s="1"/>
  <c r="O35" i="4"/>
  <c r="P53" i="4"/>
  <c r="Q11" i="4"/>
  <c r="Q59" i="4"/>
  <c r="H26" i="4"/>
  <c r="I26" i="4" s="1"/>
  <c r="R11" i="4"/>
  <c r="T11" i="4" s="1"/>
  <c r="O36" i="4"/>
  <c r="H19" i="4"/>
  <c r="I19" i="4" s="1"/>
  <c r="H49" i="4"/>
  <c r="I49" i="4" s="1"/>
  <c r="Q54" i="4"/>
  <c r="O13" i="4"/>
  <c r="P13" i="4"/>
  <c r="P61" i="4"/>
  <c r="O8" i="4"/>
  <c r="Q8" i="4"/>
  <c r="R52" i="4"/>
  <c r="T52" i="4" s="1"/>
  <c r="P35" i="4"/>
  <c r="O54" i="4"/>
  <c r="H28" i="4"/>
  <c r="I28" i="4" s="1"/>
  <c r="O61" i="4"/>
  <c r="H56" i="4"/>
  <c r="I56" i="4" s="1"/>
  <c r="Q13" i="4"/>
  <c r="Q61" i="4"/>
  <c r="H60" i="4"/>
  <c r="P32" i="4"/>
  <c r="H38" i="4"/>
  <c r="I38" i="4" s="1"/>
  <c r="R62" i="4"/>
  <c r="T62" i="4" s="1"/>
  <c r="T16" i="4"/>
  <c r="T23" i="4"/>
  <c r="T57" i="4"/>
  <c r="T25" i="4"/>
  <c r="U25" i="4" s="1"/>
  <c r="V39" i="4"/>
  <c r="T41" i="4"/>
  <c r="W41" i="4" s="1"/>
  <c r="T44" i="4"/>
  <c r="T17" i="4"/>
  <c r="W39" i="4"/>
  <c r="V42" i="4"/>
  <c r="W42" i="4"/>
  <c r="S63" i="6" l="1"/>
  <c r="S64" i="6" s="1"/>
  <c r="U63" i="6"/>
  <c r="U64" i="6" s="1"/>
  <c r="V63" i="6"/>
  <c r="V64" i="6" s="1"/>
  <c r="P63" i="6"/>
  <c r="P64" i="6" s="1"/>
  <c r="R63" i="6"/>
  <c r="R64" i="6" s="1"/>
  <c r="O63" i="6"/>
  <c r="O64" i="6" s="1"/>
  <c r="Q63" i="6"/>
  <c r="Q64" i="6" s="1"/>
  <c r="T63" i="6"/>
  <c r="T64" i="6" s="1"/>
  <c r="X59" i="4"/>
  <c r="I16" i="4"/>
  <c r="X23" i="4"/>
  <c r="Y23" i="4" s="1"/>
  <c r="X11" i="4"/>
  <c r="Y11" i="4" s="1"/>
  <c r="V60" i="4"/>
  <c r="I13" i="4"/>
  <c r="V43" i="4"/>
  <c r="X26" i="4"/>
  <c r="I32" i="4"/>
  <c r="I20" i="4"/>
  <c r="I14" i="4"/>
  <c r="I36" i="4"/>
  <c r="W23" i="4"/>
  <c r="W47" i="4"/>
  <c r="Y57" i="4"/>
  <c r="Y15" i="4"/>
  <c r="X42" i="4"/>
  <c r="Y42" i="4" s="1"/>
  <c r="X27" i="4"/>
  <c r="Y27" i="4" s="1"/>
  <c r="I35" i="4"/>
  <c r="Y38" i="4"/>
  <c r="Y14" i="4"/>
  <c r="I9" i="4"/>
  <c r="I21" i="4"/>
  <c r="I17" i="4"/>
  <c r="X22" i="4"/>
  <c r="X12" i="4"/>
  <c r="Y12" i="4" s="1"/>
  <c r="X40" i="4"/>
  <c r="Y40" i="4" s="1"/>
  <c r="V49" i="4"/>
  <c r="I59" i="4"/>
  <c r="I10" i="4"/>
  <c r="W35" i="4"/>
  <c r="I44" i="4"/>
  <c r="X53" i="4"/>
  <c r="Y53" i="4" s="1"/>
  <c r="X54" i="4"/>
  <c r="Y54" i="4" s="1"/>
  <c r="X28" i="4"/>
  <c r="Y28" i="4" s="1"/>
  <c r="I39" i="4"/>
  <c r="U58" i="4"/>
  <c r="I37" i="4"/>
  <c r="I60" i="4"/>
  <c r="H63" i="4"/>
  <c r="I7" i="4"/>
  <c r="I33" i="4"/>
  <c r="F63" i="4"/>
  <c r="I58" i="4"/>
  <c r="I15" i="4"/>
  <c r="I42" i="4"/>
  <c r="I57" i="4"/>
  <c r="I61" i="4"/>
  <c r="U29" i="4"/>
  <c r="U47" i="4"/>
  <c r="X47" i="4"/>
  <c r="Y47" i="4" s="1"/>
  <c r="Y22" i="4"/>
  <c r="Y59" i="4"/>
  <c r="U8" i="4"/>
  <c r="X8" i="4"/>
  <c r="Y8" i="4" s="1"/>
  <c r="X36" i="4"/>
  <c r="Y36" i="4" s="1"/>
  <c r="X44" i="4"/>
  <c r="Y44" i="4" s="1"/>
  <c r="X43" i="4"/>
  <c r="Y43" i="4" s="1"/>
  <c r="X9" i="4"/>
  <c r="Y9" i="4" s="1"/>
  <c r="X58" i="4"/>
  <c r="Y58" i="4" s="1"/>
  <c r="V47" i="4"/>
  <c r="X49" i="4"/>
  <c r="Y49" i="4" s="1"/>
  <c r="X52" i="4"/>
  <c r="Y52" i="4" s="1"/>
  <c r="O63" i="4"/>
  <c r="K63" i="4" s="1"/>
  <c r="X6" i="4"/>
  <c r="X37" i="4"/>
  <c r="Y37" i="4" s="1"/>
  <c r="X25" i="4"/>
  <c r="Y25" i="4" s="1"/>
  <c r="U39" i="4"/>
  <c r="X39" i="4"/>
  <c r="Y39" i="4" s="1"/>
  <c r="X32" i="4"/>
  <c r="Y32" i="4" s="1"/>
  <c r="X7" i="4"/>
  <c r="Y7" i="4" s="1"/>
  <c r="X13" i="4"/>
  <c r="Y13" i="4" s="1"/>
  <c r="X46" i="4"/>
  <c r="Y46" i="4" s="1"/>
  <c r="X21" i="4"/>
  <c r="Y21" i="4" s="1"/>
  <c r="Y56" i="4"/>
  <c r="T38" i="4"/>
  <c r="X10" i="4"/>
  <c r="Y10" i="4" s="1"/>
  <c r="X24" i="4"/>
  <c r="Y24" i="4" s="1"/>
  <c r="V48" i="4"/>
  <c r="X20" i="4"/>
  <c r="Y20" i="4" s="1"/>
  <c r="X45" i="4"/>
  <c r="Y45" i="4" s="1"/>
  <c r="X48" i="4"/>
  <c r="Y48" i="4" s="1"/>
  <c r="X35" i="4"/>
  <c r="Y35" i="4" s="1"/>
  <c r="U55" i="4"/>
  <c r="X55" i="4"/>
  <c r="Y55" i="4" s="1"/>
  <c r="Q63" i="4"/>
  <c r="M63" i="4" s="1"/>
  <c r="Y26" i="4"/>
  <c r="W62" i="4"/>
  <c r="V12" i="4"/>
  <c r="W17" i="4"/>
  <c r="U56" i="4"/>
  <c r="X60" i="4"/>
  <c r="Y60" i="4" s="1"/>
  <c r="V7" i="4"/>
  <c r="X50" i="4"/>
  <c r="Y50" i="4" s="1"/>
  <c r="R63" i="4"/>
  <c r="N63" i="4" s="1"/>
  <c r="P63" i="4"/>
  <c r="L63" i="4" s="1"/>
  <c r="X61" i="4"/>
  <c r="Y61" i="4" s="1"/>
  <c r="X62" i="4"/>
  <c r="Y62" i="4" s="1"/>
  <c r="X30" i="4"/>
  <c r="Y30" i="4" s="1"/>
  <c r="X31" i="4"/>
  <c r="Y31" i="4" s="1"/>
  <c r="X18" i="4"/>
  <c r="Y18" i="4" s="1"/>
  <c r="X51" i="4"/>
  <c r="Y51" i="4" s="1"/>
  <c r="I54" i="4"/>
  <c r="U27" i="4"/>
  <c r="V8" i="4"/>
  <c r="U59" i="4"/>
  <c r="V59" i="4"/>
  <c r="U35" i="4"/>
  <c r="U19" i="4"/>
  <c r="W38" i="4"/>
  <c r="U53" i="4"/>
  <c r="U40" i="4"/>
  <c r="U49" i="4"/>
  <c r="V21" i="4"/>
  <c r="W43" i="4"/>
  <c r="W56" i="4"/>
  <c r="V45" i="4"/>
  <c r="V50" i="4"/>
  <c r="U36" i="4"/>
  <c r="V35" i="4"/>
  <c r="W27" i="4"/>
  <c r="W55" i="4"/>
  <c r="V56" i="4"/>
  <c r="I30" i="4"/>
  <c r="V10" i="4"/>
  <c r="W24" i="4"/>
  <c r="V55" i="4"/>
  <c r="V26" i="4"/>
  <c r="W48" i="4"/>
  <c r="U57" i="4"/>
  <c r="V31" i="4"/>
  <c r="U51" i="4"/>
  <c r="W19" i="4"/>
  <c r="W8" i="4"/>
  <c r="I6" i="4"/>
  <c r="I55" i="4"/>
  <c r="U24" i="4"/>
  <c r="U16" i="4"/>
  <c r="W22" i="4"/>
  <c r="W51" i="4"/>
  <c r="V9" i="4"/>
  <c r="U33" i="4"/>
  <c r="V22" i="4"/>
  <c r="W32" i="4"/>
  <c r="V32" i="4"/>
  <c r="U28" i="4"/>
  <c r="V28" i="4"/>
  <c r="U18" i="4"/>
  <c r="W18" i="4"/>
  <c r="V18" i="4"/>
  <c r="U43" i="4"/>
  <c r="U32" i="4"/>
  <c r="W26" i="4"/>
  <c r="U12" i="4"/>
  <c r="W60" i="4"/>
  <c r="V34" i="4"/>
  <c r="V61" i="4"/>
  <c r="W50" i="4"/>
  <c r="U50" i="4"/>
  <c r="V38" i="4"/>
  <c r="W31" i="4"/>
  <c r="U44" i="4"/>
  <c r="V37" i="4"/>
  <c r="U37" i="4"/>
  <c r="W37" i="4"/>
  <c r="U11" i="4"/>
  <c r="V11" i="4"/>
  <c r="U52" i="4"/>
  <c r="V52" i="4"/>
  <c r="W52" i="4"/>
  <c r="W61" i="4"/>
  <c r="U13" i="4"/>
  <c r="W13" i="4"/>
  <c r="V13" i="4"/>
  <c r="U61" i="4"/>
  <c r="V29" i="4"/>
  <c r="W11" i="4"/>
  <c r="V62" i="4"/>
  <c r="V16" i="4"/>
  <c r="U23" i="4"/>
  <c r="W53" i="4"/>
  <c r="W15" i="4"/>
  <c r="V53" i="4"/>
  <c r="W28" i="4"/>
  <c r="T6" i="4"/>
  <c r="W20" i="4"/>
  <c r="U54" i="4"/>
  <c r="W16" i="4"/>
  <c r="V46" i="4"/>
  <c r="U10" i="4"/>
  <c r="U15" i="4"/>
  <c r="U62" i="4"/>
  <c r="W44" i="4"/>
  <c r="W59" i="4"/>
  <c r="W9" i="4"/>
  <c r="W12" i="4"/>
  <c r="U14" i="4"/>
  <c r="V40" i="4"/>
  <c r="U9" i="4"/>
  <c r="V30" i="4"/>
  <c r="W7" i="4"/>
  <c r="U60" i="4"/>
  <c r="W21" i="4"/>
  <c r="U41" i="4"/>
  <c r="V57" i="4"/>
  <c r="V41" i="4"/>
  <c r="W40" i="4"/>
  <c r="W25" i="4"/>
  <c r="W45" i="4"/>
  <c r="U45" i="4"/>
  <c r="W36" i="4"/>
  <c r="V36" i="4"/>
  <c r="V25" i="4"/>
  <c r="U34" i="4"/>
  <c r="U26" i="4"/>
  <c r="U17" i="4"/>
  <c r="V23" i="4"/>
  <c r="W57" i="4"/>
  <c r="V20" i="4"/>
  <c r="W29" i="4"/>
  <c r="V17" i="4"/>
  <c r="W30" i="4"/>
  <c r="W34" i="4"/>
  <c r="V33" i="4"/>
  <c r="V44" i="4"/>
  <c r="V14" i="4"/>
  <c r="W33" i="4"/>
  <c r="U21" i="4"/>
  <c r="U38" i="4"/>
  <c r="W54" i="4"/>
  <c r="U46" i="4"/>
  <c r="U7" i="4"/>
  <c r="U30" i="4"/>
  <c r="W58" i="4"/>
  <c r="V58" i="4"/>
  <c r="W10" i="4"/>
  <c r="V54" i="4"/>
  <c r="C156" i="13" l="1"/>
  <c r="V65" i="6"/>
  <c r="C155" i="13"/>
  <c r="U65" i="6"/>
  <c r="C153" i="13"/>
  <c r="S65" i="6"/>
  <c r="C154" i="13"/>
  <c r="T65" i="6"/>
  <c r="C151" i="13"/>
  <c r="Q65" i="6"/>
  <c r="C149" i="13"/>
  <c r="O65" i="6"/>
  <c r="C152" i="13"/>
  <c r="R65" i="6"/>
  <c r="C150" i="13"/>
  <c r="P65" i="6"/>
  <c r="W6" i="4"/>
  <c r="T63" i="4"/>
  <c r="Y6" i="4"/>
  <c r="Y63" i="4" s="1"/>
  <c r="X63" i="4"/>
  <c r="U6" i="4"/>
  <c r="V6" i="4"/>
  <c r="X60" i="6" l="1"/>
  <c r="Y60" i="6"/>
  <c r="Z60" i="6"/>
  <c r="X62" i="6"/>
  <c r="Y62" i="6"/>
  <c r="X65" i="6"/>
  <c r="Y65" i="6"/>
  <c r="X64" i="6"/>
  <c r="Y64" i="6"/>
  <c r="X61" i="6"/>
  <c r="Y61" i="6"/>
  <c r="Z61" i="6"/>
  <c r="X66" i="6"/>
  <c r="Y66" i="6"/>
  <c r="X63" i="6"/>
  <c r="Y63" i="6"/>
  <c r="X67" i="6"/>
  <c r="Y67" i="6"/>
  <c r="Z63" i="6"/>
  <c r="AA63" i="6"/>
  <c r="AB63" i="6"/>
  <c r="AC63" i="6"/>
  <c r="AE60" i="6"/>
  <c r="AA60" i="6"/>
  <c r="AB60" i="6"/>
  <c r="AC60" i="6"/>
  <c r="Z62" i="6"/>
  <c r="AA62" i="6"/>
  <c r="AB62" i="6"/>
  <c r="AC62" i="6"/>
  <c r="Z65" i="6"/>
  <c r="AB65" i="6"/>
  <c r="AA65" i="6"/>
  <c r="AC65" i="6"/>
  <c r="Z64" i="6"/>
  <c r="AB64" i="6"/>
  <c r="AA64" i="6"/>
  <c r="AC64" i="6"/>
  <c r="AA61" i="6"/>
  <c r="AB61" i="6"/>
  <c r="AC61" i="6"/>
  <c r="Z66" i="6"/>
  <c r="AB66" i="6"/>
  <c r="AA66" i="6"/>
  <c r="AC66" i="6"/>
  <c r="Z67" i="6"/>
  <c r="AB67" i="6"/>
  <c r="AA67" i="6"/>
  <c r="AC67" i="6"/>
  <c r="W63" i="4"/>
  <c r="U63" i="4"/>
  <c r="V63" i="4"/>
  <c r="I63" i="4" l="1"/>
  <c r="D6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22" authorId="0" shapeId="0" xr:uid="{AE23B403-FB1C-4457-BCCF-FDFA7CBEE683}">
      <text>
        <r>
          <rPr>
            <sz val="11"/>
            <color indexed="8"/>
            <rFont val="Aptos Narrow"/>
            <family val="2"/>
            <scheme val="minor"/>
          </rPr>
          <t xml:space="preserve">*  Interim
</t>
        </r>
      </text>
    </comment>
    <comment ref="I22" authorId="0" shapeId="0" xr:uid="{B292ABC1-2F2D-49BC-A4FF-E0C0F4681ED0}">
      <text>
        <r>
          <rPr>
            <sz val="11"/>
            <color indexed="8"/>
            <rFont val="Aptos Narrow"/>
            <family val="2"/>
            <scheme val="minor"/>
          </rPr>
          <t xml:space="preserve">*  Interim
</t>
        </r>
      </text>
    </comment>
    <comment ref="J22" authorId="0" shapeId="0" xr:uid="{F5A22E1D-C32F-4D9C-8FA0-C7C69668A427}">
      <text>
        <r>
          <rPr>
            <sz val="11"/>
            <color indexed="8"/>
            <rFont val="Aptos Narrow"/>
            <family val="2"/>
            <scheme val="minor"/>
          </rPr>
          <t xml:space="preserve">*  Interim
</t>
        </r>
      </text>
    </comment>
    <comment ref="K22" authorId="0" shapeId="0" xr:uid="{48E6B121-30BC-4FFA-ABE9-A43D8EAA5E7B}">
      <text>
        <r>
          <rPr>
            <sz val="11"/>
            <color indexed="8"/>
            <rFont val="Aptos Narrow"/>
            <family val="2"/>
            <scheme val="minor"/>
          </rPr>
          <t xml:space="preserve">*  Interim
</t>
        </r>
      </text>
    </comment>
    <comment ref="L22" authorId="0" shapeId="0" xr:uid="{9438FCDA-2B1F-4357-8648-C53DCDBD24BC}">
      <text>
        <r>
          <rPr>
            <sz val="11"/>
            <color indexed="8"/>
            <rFont val="Aptos Narrow"/>
            <family val="2"/>
            <scheme val="minor"/>
          </rPr>
          <t xml:space="preserve">*  Interim
</t>
        </r>
      </text>
    </comment>
    <comment ref="M22" authorId="0" shapeId="0" xr:uid="{A4D04487-474A-4484-9430-7A66B252C64D}">
      <text>
        <r>
          <rPr>
            <sz val="11"/>
            <color indexed="8"/>
            <rFont val="Aptos Narrow"/>
            <family val="2"/>
            <scheme val="minor"/>
          </rPr>
          <t xml:space="preserve">*  Interim
</t>
        </r>
      </text>
    </comment>
    <comment ref="Y22" authorId="0" shapeId="0" xr:uid="{4AD03311-33BD-49A7-90F1-AA195DE48163}">
      <text>
        <r>
          <rPr>
            <sz val="11"/>
            <color indexed="8"/>
            <rFont val="Aptos Narrow"/>
            <family val="2"/>
            <scheme val="minor"/>
          </rPr>
          <t xml:space="preserve">*  Interim
</t>
        </r>
      </text>
    </comment>
    <comment ref="Z22" authorId="0" shapeId="0" xr:uid="{2C33210B-EF0D-4DC1-95F9-892B1F24EB6A}">
      <text>
        <r>
          <rPr>
            <sz val="11"/>
            <color indexed="8"/>
            <rFont val="Aptos Narrow"/>
            <family val="2"/>
            <scheme val="minor"/>
          </rPr>
          <t xml:space="preserve">*  Interim
</t>
        </r>
      </text>
    </comment>
    <comment ref="AA22" authorId="0" shapeId="0" xr:uid="{416D17DF-41F3-42F7-8230-18B473496B61}">
      <text>
        <r>
          <rPr>
            <sz val="11"/>
            <color indexed="8"/>
            <rFont val="Aptos Narrow"/>
            <family val="2"/>
            <scheme val="minor"/>
          </rPr>
          <t xml:space="preserve">*  Interim
</t>
        </r>
      </text>
    </comment>
    <comment ref="AB22" authorId="0" shapeId="0" xr:uid="{4820E2B5-A58F-4DA4-811D-0135053FD5ED}">
      <text>
        <r>
          <rPr>
            <sz val="11"/>
            <color indexed="8"/>
            <rFont val="Aptos Narrow"/>
            <family val="2"/>
            <scheme val="minor"/>
          </rPr>
          <t xml:space="preserve">*  Interim
</t>
        </r>
      </text>
    </comment>
    <comment ref="AC22" authorId="0" shapeId="0" xr:uid="{EE4AACC0-295E-47DF-887E-D2F2F14755E1}">
      <text>
        <r>
          <rPr>
            <sz val="11"/>
            <color indexed="8"/>
            <rFont val="Aptos Narrow"/>
            <family val="2"/>
            <scheme val="minor"/>
          </rPr>
          <t xml:space="preserve">*  Interim
</t>
        </r>
      </text>
    </comment>
    <comment ref="AD22" authorId="0" shapeId="0" xr:uid="{BEA1769A-BDC2-491B-A5E0-E393C9A02BBF}">
      <text>
        <r>
          <rPr>
            <sz val="11"/>
            <color indexed="8"/>
            <rFont val="Aptos Narrow"/>
            <family val="2"/>
            <scheme val="minor"/>
          </rPr>
          <t xml:space="preserve">*  Interim
</t>
        </r>
      </text>
    </comment>
    <comment ref="B23" authorId="0" shapeId="0" xr:uid="{6908D5C2-885F-4831-91BE-22E4D4DE723A}">
      <text>
        <r>
          <rPr>
            <sz val="11"/>
            <color indexed="8"/>
            <rFont val="Aptos Narrow"/>
            <family val="2"/>
            <scheme val="minor"/>
          </rPr>
          <t xml:space="preserve">*  Interim
</t>
        </r>
      </text>
    </comment>
    <comment ref="C23" authorId="0" shapeId="0" xr:uid="{25C48C55-E4DC-4EFE-A13D-EBA8C0E822BF}">
      <text>
        <r>
          <rPr>
            <sz val="11"/>
            <color indexed="8"/>
            <rFont val="Aptos Narrow"/>
            <family val="2"/>
            <scheme val="minor"/>
          </rPr>
          <t xml:space="preserve">*  Interim
</t>
        </r>
      </text>
    </comment>
    <comment ref="D23" authorId="0" shapeId="0" xr:uid="{01AE39BA-A2A0-4967-8CA7-A4AE9B12647B}">
      <text>
        <r>
          <rPr>
            <sz val="11"/>
            <color indexed="8"/>
            <rFont val="Aptos Narrow"/>
            <family val="2"/>
            <scheme val="minor"/>
          </rPr>
          <t xml:space="preserve">*  Interim
</t>
        </r>
      </text>
    </comment>
    <comment ref="E23" authorId="0" shapeId="0" xr:uid="{C3967547-BBC2-4E1D-A4B5-20767947F17A}">
      <text>
        <r>
          <rPr>
            <sz val="11"/>
            <color indexed="8"/>
            <rFont val="Aptos Narrow"/>
            <family val="2"/>
            <scheme val="minor"/>
          </rPr>
          <t xml:space="preserve">*  Initial
</t>
        </r>
      </text>
    </comment>
    <comment ref="F23" authorId="0" shapeId="0" xr:uid="{588B9A24-1F9C-4A34-AD6A-E6DCEB0D7342}">
      <text>
        <r>
          <rPr>
            <sz val="11"/>
            <color indexed="8"/>
            <rFont val="Aptos Narrow"/>
            <family val="2"/>
            <scheme val="minor"/>
          </rPr>
          <t xml:space="preserve">*  Initial
</t>
        </r>
      </text>
    </comment>
    <comment ref="G23" authorId="0" shapeId="0" xr:uid="{6EE94318-D3CD-43E8-BD08-D61066AD9F20}">
      <text>
        <r>
          <rPr>
            <sz val="11"/>
            <color indexed="8"/>
            <rFont val="Aptos Narrow"/>
            <family val="2"/>
            <scheme val="minor"/>
          </rPr>
          <t xml:space="preserve">*  Initial
</t>
        </r>
      </text>
    </comment>
    <comment ref="S23" authorId="0" shapeId="0" xr:uid="{7EF963AD-7AEF-43BF-B731-AE8722EB153E}">
      <text>
        <r>
          <rPr>
            <sz val="11"/>
            <color indexed="8"/>
            <rFont val="Aptos Narrow"/>
            <family val="2"/>
            <scheme val="minor"/>
          </rPr>
          <t xml:space="preserve">*  Interim
</t>
        </r>
      </text>
    </comment>
    <comment ref="T23" authorId="0" shapeId="0" xr:uid="{6ADE4131-7A5B-425A-BE9A-418F28111DBB}">
      <text>
        <r>
          <rPr>
            <sz val="11"/>
            <color indexed="8"/>
            <rFont val="Aptos Narrow"/>
            <family val="2"/>
            <scheme val="minor"/>
          </rPr>
          <t xml:space="preserve">*  Interim
</t>
        </r>
      </text>
    </comment>
    <comment ref="U23" authorId="0" shapeId="0" xr:uid="{E7FE2752-71E5-4603-B4C5-6414F27A315C}">
      <text>
        <r>
          <rPr>
            <sz val="11"/>
            <color indexed="8"/>
            <rFont val="Aptos Narrow"/>
            <family val="2"/>
            <scheme val="minor"/>
          </rPr>
          <t xml:space="preserve">*  Interim
</t>
        </r>
      </text>
    </comment>
    <comment ref="V23" authorId="0" shapeId="0" xr:uid="{BE70E1B5-AF9A-42D4-B903-C57C17E9E48E}">
      <text>
        <r>
          <rPr>
            <sz val="11"/>
            <color indexed="8"/>
            <rFont val="Aptos Narrow"/>
            <family val="2"/>
            <scheme val="minor"/>
          </rPr>
          <t xml:space="preserve">*  Initial
</t>
        </r>
      </text>
    </comment>
    <comment ref="W23" authorId="0" shapeId="0" xr:uid="{4A1241D7-87A5-4C2B-AD38-668A49912A75}">
      <text>
        <r>
          <rPr>
            <sz val="11"/>
            <color indexed="8"/>
            <rFont val="Aptos Narrow"/>
            <family val="2"/>
            <scheme val="minor"/>
          </rPr>
          <t xml:space="preserve">*  Initial
</t>
        </r>
      </text>
    </comment>
    <comment ref="X23" authorId="0" shapeId="0" xr:uid="{C70E283B-0C31-4467-999A-7993714D09ED}">
      <text>
        <r>
          <rPr>
            <sz val="11"/>
            <color indexed="8"/>
            <rFont val="Aptos Narrow"/>
            <family val="2"/>
            <scheme val="minor"/>
          </rPr>
          <t xml:space="preserve">*  Initial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<sst xmlns="http://schemas.openxmlformats.org/spreadsheetml/2006/main" count="21690" uniqueCount="1770">
  <si>
    <t>Table 1</t>
  </si>
  <si>
    <t>Child Care and Development Fund</t>
  </si>
  <si>
    <t>Preliminary Estimates</t>
  </si>
  <si>
    <t xml:space="preserve">Average Monthly Adjusted Number of Families and Children Served (FY 2021) </t>
  </si>
  <si>
    <t>State/Territory</t>
  </si>
  <si>
    <t>Average Number of Families</t>
  </si>
  <si>
    <t>Average Number of Children</t>
  </si>
  <si>
    <t>Alabama</t>
  </si>
  <si>
    <t>Alaska</t>
  </si>
  <si>
    <t>American Samoa</t>
  </si>
  <si>
    <t> - </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</si>
  <si>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</si>
  <si>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</si>
  <si>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</si>
  <si>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</si>
  <si>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</si>
  <si>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</si>
  <si>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</si>
  <si>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</si>
  <si>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</si>
  <si>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</si>
  <si>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</si>
  <si>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</si>
  <si>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</si>
  <si>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</si>
  <si>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</si>
  <si>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</si>
  <si>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</si>
  <si>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</si>
  <si>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</si>
  <si>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</si>
  <si>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</si>
  <si>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</si>
  <si>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</si>
  <si>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</si>
  <si>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</si>
  <si>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</si>
  <si>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</si>
  <si>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</si>
  <si>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</si>
  <si>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</si>
  <si>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</si>
  <si>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</si>
  <si>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</si>
  <si>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</si>
  <si>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</si>
  <si>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</si>
  <si>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</si>
  <si>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</si>
  <si>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Pennsylvania</t>
  </si>
  <si>
    <t>Puerto Rico</t>
  </si>
  <si>
    <t>Rhode Island</t>
  </si>
  <si>
    <t>South Carolina</t>
  </si>
  <si>
    <t>South Dakota</t>
  </si>
  <si>
    <t>Tennessee</t>
  </si>
  <si>
    <t>Texas</t>
  </si>
  <si>
    <t>Utah</t>
  </si>
  <si>
    <t>Vermont</t>
  </si>
  <si>
    <t>Virgin Islands</t>
  </si>
  <si>
    <t>Virginia</t>
  </si>
  <si>
    <t>Washington</t>
  </si>
  <si>
    <t>West Virginia</t>
  </si>
  <si>
    <t>Wisconsin</t>
  </si>
  <si>
    <t>Wyoming</t>
  </si>
  <si>
    <t>National Total</t>
  </si>
  <si>
    <t>Notes applicable to this table:</t>
  </si>
  <si>
    <t>Data as of: 11-NOV-2022</t>
  </si>
  <si>
    <t xml:space="preserve">1.The source for this table is ACF-801 data for FY 2021. </t>
  </si>
  <si>
    <t>2. All counts are "adjusted" numbers of families and children, unless otherwise indicated. These "adjusted" numbers represent the number funded through CCDF only (which includes Federal Discretionary, Mandatory, and Matching Funds; TANF transfers to CCDF; and State Matching and Maintenance of Effort Funds). The "adjusted" number is the raw or "unadjusted" number reported by the State multiplied by its pooling factor, as reported on the ACF-800.  This report takes this factor into consideration in calculating the "adjusted" numbers or percentages.</t>
  </si>
  <si>
    <t>3. All States provide an actual unadjusted count of families served each month. For States reporting full population data, the number of child records reported each month were directly counted. However, for States that only submit samples, the ratio of children-to-families was determined each month from the samples and then multiplied by the reported number of families to obtain an estimate of the unadjusted number of children served each month. The unadjusted average number of families and children was obtained from the monthly numbers in the FY, as reported on the ACF-801 summary (header) record.</t>
  </si>
  <si>
    <t>4. At the time of publication, American Samoa and Virgin Islands had not yet reported any ACF-801 data for FY 2021. Alabama submitted ten (10) months of ACF-801 data. Alaska submitted seven (7) months of ACF-801 data. New Hampshire submitted nine (9) months of ACF-801 data. All other States and Territories had submitted the full 12 months of data.</t>
  </si>
  <si>
    <t>5. The reported results shown above have been rounded to the nearest 100. The National numbers are simply the sum of the State and Territory numbers.</t>
  </si>
  <si>
    <t>6.  "-" indicates data not reported.</t>
  </si>
  <si>
    <t>Table 3</t>
  </si>
  <si>
    <t>Average Monthly Percentages of Children Served by Types of Care (FY 2021)</t>
  </si>
  <si>
    <t>Child's Home</t>
  </si>
  <si>
    <t>Family Home</t>
  </si>
  <si>
    <t>Group Home</t>
  </si>
  <si>
    <t>Center</t>
  </si>
  <si>
    <t>Invalid/Not Reported</t>
  </si>
  <si>
    <t>Total</t>
  </si>
  <si>
    <t>-</t>
  </si>
  <si>
    <t xml:space="preserve">1. The source for this table is ACF-801 data for FY 2021. </t>
  </si>
  <si>
    <t>2. All percentages are based on "adjusted" numbers of families and children, unless otherwise indicated. These "adjusted" numbers represent the number funded through CCDF only (which includes Federal Discretionary, Mandatory, and Matching Funds; TANF transfers to CCDF; and State Matching and Maintenance of Effort Funds). The "adjusted" number is the raw or "unadjusted" number reported by the State multiplied by its pooling factor, as reported on the ACF-800.  This report takes this factor into consideration in calculating the "adjusted" numbers or percentages.</t>
  </si>
  <si>
    <t>3. A "0%" indication often means the value is less than 0.5% rather than actually zero.  In a few instances, the sum of the categories may not appear to add up to exactly 100% because of rounding.</t>
  </si>
  <si>
    <t xml:space="preserve">5. Some children are reported to have multiple settings for the same month. Children in more than one setting category within the same month were counted in each setting in proportion to the number of hours of service received in each setting. For example, if the child spent 70 hours in a center and 30 hours in a child's home, the child would be scored as 0.7 count in Center and 0.3 count in Child's Home (proportional counting). </t>
  </si>
  <si>
    <t>6. For consistency between related reports involving setting data, children with invalid or missing data for care type, hours, or payment for any setting(s) are reported in the Invalid/Not Reported category.</t>
  </si>
  <si>
    <t>7. "-" indicates data not reported.</t>
  </si>
  <si>
    <t>8. Arizona, District of Columbia, Hawaii, Puerto Rico, and Washington have high percentages of out of range/invalid or missing hours and payments. See footnote #6. States continue to work to correct these issues.</t>
  </si>
  <si>
    <t>% of Children</t>
  </si>
  <si>
    <t>#Children Center</t>
  </si>
  <si>
    <t>Include</t>
  </si>
  <si>
    <t>yes</t>
  </si>
  <si>
    <t>no</t>
  </si>
  <si>
    <t>All Children</t>
  </si>
  <si>
    <t>Children less Invalid/Not Reported</t>
  </si>
  <si>
    <t>Revised Percent Center of Known Settings</t>
  </si>
  <si>
    <t>Table 18</t>
  </si>
  <si>
    <t>Average Monthly Percentages of Head of Family Status (FY 2021)</t>
  </si>
  <si>
    <t>Single</t>
  </si>
  <si>
    <t>Not Single</t>
  </si>
  <si>
    <t>Headed by a Child (Protective Services)</t>
  </si>
  <si>
    <t>5. The ACF-801 single status definition is as follows: A single parent/adult living with a child who is legally/financially responsible for, and living with a child and where there is no other adult legally/financially responsible for the child in that eligible family. If there is someone else in the household, who does not have legal/financial responsibility for the child, then the legally/financially responsible applicant is still considered a single parent.</t>
  </si>
  <si>
    <t>6. "-" indicates data not reported.</t>
  </si>
  <si>
    <t>All HHs</t>
  </si>
  <si>
    <t>HHs Less Invalid</t>
  </si>
  <si>
    <t>Total All</t>
  </si>
  <si>
    <t>Total of yeses only</t>
  </si>
  <si>
    <t>Head of HHs</t>
  </si>
  <si>
    <t>FY 2021 CCDF Data Tables (Preliminary Estimates, November 2022)</t>
  </si>
  <si>
    <t>Single or Not Single HHs</t>
  </si>
  <si>
    <t>Adjusted Single or Not Single*</t>
  </si>
  <si>
    <t>*Adjusts the single &amp; Not Single HHs to account for the proportions of "Invalid/Not Reported" count to be equal to  (Single + Not Single) Divided by (all households - "Invalid/Not Reported")</t>
  </si>
  <si>
    <t>WEIGHT</t>
  </si>
  <si>
    <t>OFFICE OF CHILD CARE</t>
  </si>
  <si>
    <t>An Office of the Administration for Children &amp; Families</t>
  </si>
  <si>
    <t>Child Care and Development Fund Statistics</t>
  </si>
  <si>
    <t>https://www.acf.hhs.gov/occ/data/child-care-and-development-fund-statistics</t>
  </si>
  <si>
    <t>Publication Date: January 28, 2014</t>
  </si>
  <si>
    <t>Current as of: March 5, 2024</t>
  </si>
  <si>
    <t>The Child Care and Development Fund statistics are compiled through data reported by States and Territories on the ACF-800--Annual Aggregate Child Care Data Report and ACF-801—Monthly Child Care Data Report. Check Out Our Data Explorer</t>
  </si>
  <si>
    <t>Data Fact Sheet (text only) - an overview of the most recent national statistics  (PD</t>
  </si>
  <si>
    <t>Statistics of Child Care</t>
  </si>
  <si>
    <t>Key Cross-State Variations in CCDF Policies as of October 1, 2022 The CCDF Policies Database Book of Tables OPRE Report 2023-270 September 2023</t>
  </si>
  <si>
    <t>https://ccdf.urban.org/sites/default/files/CCDF%20Policies%20Database%202022%20Book%20of%20Tables%20%28final%29.pdf</t>
  </si>
  <si>
    <t>CCDF Policies</t>
  </si>
  <si>
    <t>Urban Institute</t>
  </si>
  <si>
    <t>Data Tables—detailed State-by-State statistics</t>
  </si>
  <si>
    <t>Office of Child Care: CCDF Statistics, FY 2021</t>
  </si>
  <si>
    <t>Toddler</t>
  </si>
  <si>
    <t>NA</t>
  </si>
  <si>
    <t>Source: CCDF Policies Database October 1, 2022 Data</t>
  </si>
  <si>
    <t>Additional notes for table 33:</t>
  </si>
  <si>
    <t>Each State/Territory was aske</t>
  </si>
  <si>
    <t>d to review and verify the accuracy of the data in the tables. Not all States/Territories were able to complete the review. For more information on which States/Territories reviewed and verified the data in the tables, see table I.B in the report.</t>
  </si>
  <si>
    <t>The rates represent the maximum payment rates for licensed child care providers. For states that have tiered payment systems, the base rates reflect the base licensed rates and the highest rates reflect the highest tiered or accredited rates available. For states that do not have tiered payment systems, the base and highest rates are identical. For states that do not specify payment rates for licensed providers, the rates for registered or certified providers are used. Rates for the largest, most populous area are provided for states in which rates vary at a sub-state level. Numbers are rounded to the nearest dollar amount. Maximum rates may be higher for children with special needs or for care during non-traditional hours. For the purposes of calculating the monthly rate, the following assumptions were made. The child receives full-time center-based child care. The child is in care for 8 hours per day, 5 days per week. For children receiving before-and-after care, the child is in care for 4 hours per day. Unless noted, when hourly, daily, or weekly rates were provided, the monthly rates were calculated using 8 hours per day, 5 days per week, and 4.333 weeks per month. When a before-and-after care or part-time school-age rate was not available, the before-and-after care rate was calculated using half of the full-time school-age rate. If rates were increased due to the COVID-19 pandemic, and this policy was in effect on October 1, 2022, the policy is reflected here with a footnote explaining the rate increase. For more information on rates that were increased prior to October 1, 2022 as a result of the pandemic, see the full CCDF Policies Database. For states that increased rates as of October 1, 2022, detailed rates prior to the pandemic can be found in the full CCDF Policies Database.</t>
  </si>
  <si>
    <t>Alabama:</t>
  </si>
  <si>
    <t>Base rates are center payment rates with no star rating for the Birmingham Region. Highest rates are star 5 center payment rates for the Birmingham region.</t>
  </si>
  <si>
    <t>Alaska:</t>
  </si>
  <si>
    <r>
      <t xml:space="preserve">Center payment rates for Anchorage. If a school-age child will be in care for 17 to 23 part-time days and at least one full day during the month, they are eligible to be authorized at a full-month enrollment, which is paid at the monthly full-time rate. For months they will not be in care at least one full day, they are authorized at the part-month enrollment which is paid at the monthly part-time rate. The before-and-after care rates shown in the table are for school-age children in part-time care. </t>
    </r>
    <r>
      <rPr>
        <b/>
        <sz val="9"/>
        <color indexed="8"/>
        <rFont val="Tahoma"/>
        <family val="1"/>
        <charset val="204"/>
      </rPr>
      <t>Arizona:</t>
    </r>
  </si>
  <si>
    <t>Base rates are licensed center payment rates for District 1. Highest rates are accredited or First Things First Quality First five star center payment rates for District 1.</t>
  </si>
  <si>
    <t>Arkansas:</t>
  </si>
  <si>
    <t>Base rates</t>
  </si>
  <si>
    <t>California:</t>
  </si>
  <si>
    <t>Center payment rates for Los Angeles. Before-and-after care rates reflect monthly part-time rates.</t>
  </si>
  <si>
    <t>Colorado:</t>
  </si>
  <si>
    <t>Base rates are tier one center payment rates for Denver. Highest rates are tier five center payment rates for Denver.</t>
  </si>
  <si>
    <t>Connecticut:</t>
  </si>
  <si>
    <t>Base rates are licensed center payment rates for the North Central Region. Highest rates are licensed accredited center payment rates for the North Central Region. Rates were calculated using a multiplier of 4.3 to convert weekly rates to monthly rates.</t>
  </si>
  <si>
    <t>Delaware:</t>
  </si>
  <si>
    <t>Base rates are for child care centers with no start rating for New Castle. Highest rates are for five star child care centers in New Castle.</t>
  </si>
  <si>
    <t>District of Columbia:</t>
  </si>
  <si>
    <t>Base rates are developing child development center payment rates. Highest rates are high quality child development center payment rates. Rates were calculated using a multiplier of 21.667 to convert daily rates to monthly rates.</t>
  </si>
  <si>
    <t>Florida:</t>
  </si>
  <si>
    <t>Base rates are licensed or exempt center payment rates for the Miami-Dade Coalition. Highest rates are Gold Seal center payment rates for the Miami-Dade Coalition. Before-and-after care rates reflect part-time, before- or after-school rates for school-age children.</t>
  </si>
  <si>
    <t>Georgia:</t>
  </si>
  <si>
    <t>No established maximum payment rates. In response to the COVID-19 pandemic, the state pays licensed and license-exempt formal child care providers their published rate for the type of care provided to the child.</t>
  </si>
  <si>
    <t>Hawaii:</t>
  </si>
  <si>
    <t>Base rates are licensed center payment rates. Highest rates are licensed accredited center payment rates.</t>
  </si>
  <si>
    <t>Idaho:</t>
  </si>
  <si>
    <t>Center payment rates for Cluster 3. Rates are determined based on the parent’s qualifying activity hours and are authorized up to the full-time rate for before-and- after care if the provider charges full-time rates for the amount of care provided.</t>
  </si>
  <si>
    <t>Illinois:</t>
  </si>
  <si>
    <t>Licensed day care center payment rates for Group 1A. The state sets a number of days each month that families may be eligible for care. The daily rate is then multiplied by the number of eligible days in the month. The rate may vary each month, depending on the number of eligible days.</t>
  </si>
  <si>
    <t>Indiana:</t>
  </si>
  <si>
    <t>Base rates are licensed center payment rates for Marion. Highest rates are licensed, Paths to QUALITY level 4 center payment rates for Marion. The rates shown reflect a 20 percent increase due to the COVID-19 pandemic.</t>
  </si>
  <si>
    <t>Iowa:</t>
  </si>
  <si>
    <t>Base rates are basic care center rates. Highest rates are Quality Rating System level 5 center rates.</t>
  </si>
  <si>
    <t>Kansas:</t>
  </si>
  <si>
    <t>Center payment rates for Sedgwick County. Rates were calculated using a multiplier of 215 to convert hourly rates to monthly full-time rates, and a multiplier of 129 to convert hourly rates to monthly before-and-after school-age rates.</t>
  </si>
  <si>
    <t>Kentucky:</t>
  </si>
  <si>
    <t>Base rates are licensed type II center rates for Jefferson County. Highest rates are licensed type I center rates for Jefferson County. Providers participating in the All STARS program receive an initial achievement award, an annual award, and monthly subsidy enrollment award per subsidized child based on the age of the child (additional awards not included in rates shown in tables). These payments vary based on the STARS level, from level one through five.</t>
  </si>
  <si>
    <t>Louisiana:</t>
  </si>
  <si>
    <t>are one star Type III and Class M center rates. Highest rates are five star Type III and Class M center rates. The state authorizes a maximum 22 days per month. The multiplier for converting maximum daily rates to maximum monthly rates is 22. In addition to the rates shown, lump sum bonus payments are issued after the end of each calendar quarter to child care centers based on the center's star rating and a percentage of all child care subsidy payments received by the center during the prior quarter. Five star-rated centers are paid a lump sum equal to 23 percent of the total amount of child care subsidy payments received.</t>
  </si>
  <si>
    <t>Maine:</t>
  </si>
  <si>
    <t>Base rates are licensed center payment rates for Cumberland County. Highest rates are licensed step 4 center payment rates for Cumberland County. Providers received an additional $100 per week for caring for infants, a 10 percent increase for caring for infants and toddlers, and an additional percent increase tied to their quality rating due to the COVID-19 pandemic (as reflected in the rates shown in the table).</t>
  </si>
  <si>
    <t>Maryland:</t>
  </si>
  <si>
    <t>Base rates are unaccredited licensed center payment rates for Baltimore City. Highest rates are level 5 center payment rates for Baltimore City.</t>
  </si>
  <si>
    <t>Massachusetts:</t>
  </si>
  <si>
    <t>Base rates are payment rates for centers with no additional rating in Region 4. Highest rates are QRIS level 2 and above center payment rates for Region 4.</t>
  </si>
  <si>
    <t>Michigan:</t>
  </si>
  <si>
    <t>Base rates are licensed blank-star and one-star child care center payment rates. Highest rates are licensed five-star child care center payment rates. Providers are paid based on the 75th percentile due to the COVID-19 pandemic.</t>
  </si>
  <si>
    <t>Minnesota:</t>
  </si>
  <si>
    <t>Base rates are unaccredited center payment rates for Hennepin County. Highest rates are 4-star Parent Aware center payment rates for Hennepin County.</t>
  </si>
  <si>
    <t>Mississippi:</t>
  </si>
  <si>
    <t>Licensed child care center payment rates. Providers are paid temporary enhanced rates in response to the COVID-19 pandemic.</t>
  </si>
  <si>
    <t>Missouri:</t>
  </si>
  <si>
    <t>Base rates are licensed center payment rates for St. Louis County. Highest rates are licensed accredited center payment rates for St. Louis County. Rates were calculated using a multiplier of 22 days per month.</t>
  </si>
  <si>
    <t>Montana:</t>
  </si>
  <si>
    <t>Rates were calculated using a multiplier of 21.65 to convert full-time daily rates to monthly rates.</t>
  </si>
  <si>
    <t>Nebraska:</t>
  </si>
  <si>
    <t>Base rates are unaccredited center payment rates for Lancaster, Dakota, Douglas, and Sarpy Counties. Highest rates are step 5 center payment rates for Lancaster, Dakota, Douglas, and Sarpy Counties.</t>
  </si>
  <si>
    <t>Nevada:</t>
  </si>
  <si>
    <t>Base rates are 1-star licensed center payment rates for Clark County. Highest rates are 5-star licensed center payment rates for Clark County. Rates were calculated using a multiplier of 22 to convert daily rates to monthly rates. Before-and-after care is paid at the full-day school-age rate (converted to monthly for the tables).</t>
  </si>
  <si>
    <t>New Hampshire:</t>
  </si>
  <si>
    <t>Licensed center payment rates. Rates were calculated using a multiplier of 4.33 to convert weekly rates to monthly rates. School age children are only eligible for half- time service during the school year and are allowed full-time service during scheduled school breaks.</t>
  </si>
  <si>
    <t>New Jersey:</t>
  </si>
  <si>
    <t>Base rates are licensed child care center payment rates. Highest rates are Grow NJ Kids 5-star rated provider rates. In response to COVID-19, providers received supplemental payments of $150 per part-time subsidy-eligible child, per month and $300 per full-time subsidy-eligible child (as reflected in the rates shown in the table).</t>
  </si>
  <si>
    <t>New Mexico:</t>
  </si>
  <si>
    <t>Base rates are licensed center payment rates. Highest rates are FOCUS 5-star center or New Mexico Children, Youth, and Family Department approved national accreditation payment rates.</t>
  </si>
  <si>
    <t>New York:</t>
  </si>
  <si>
    <t>North Carolina:</t>
  </si>
  <si>
    <t>Base rates are licensed 3-star center payment rates for Mecklenburg County. Highest rates are licensed 5-star center payment rates for Mecklenburg County. The before-and-after school rate is calculated at 75 percent of the full-time summer care rate.</t>
  </si>
  <si>
    <t>Northern Mariana Islands:</t>
  </si>
  <si>
    <t>A maximum of three hours of care per day is approved for after school programs.</t>
  </si>
  <si>
    <t>Ohio:</t>
  </si>
  <si>
    <t>Base rates are licensed center payment rates for Franklin County. Highest rates are licensed 5-star center payment rates for Franklin County.</t>
  </si>
  <si>
    <t>Oklahoma:</t>
  </si>
  <si>
    <t>Base rates are one-star center payment rates. Highest rates are three-star center payment rates. Before-and-after care rates are blended rates for a traditional school year. The multiplier for converting maximum daily rates to maximum monthly rates is 23. In response to the COVID-19 pandemic, all providers are paid an additional</t>
  </si>
  <si>
    <t>$5 per day per child, as reflected in the rates shown here.</t>
  </si>
  <si>
    <t>Oregon:</t>
  </si>
  <si>
    <t>Certified center payment rates for Group Area A.</t>
  </si>
  <si>
    <t>Pennsylvania:</t>
  </si>
  <si>
    <t>Base rates are star 1 center payment rates for Region 18: Philadelphia. Highest rates are Star 4 center payment rates for Region 18.</t>
  </si>
  <si>
    <t>Puerto Rico:</t>
  </si>
  <si>
    <t>Licensed center payment rates.</t>
  </si>
  <si>
    <t>Rhode Island:</t>
  </si>
  <si>
    <t>Base rates are for 1 Star licensed centers. Highest rates are for 5 Star centers, with rates at the 90th percentile. Providers participating in the state’s quality rating system star 3 or above are eligible to receive a once yearly incentive payment of $500.</t>
  </si>
  <si>
    <t>South Carolina:</t>
  </si>
  <si>
    <t>Base rates are level C licensed center payment rates for urban counties. Highest rates are level A+ highest achieving center payment rates for urban counties. The highest payment rates include a quality incentive bonus of an additional $20 for full-time care and $10 for part-time care. Providers who do not receive the quality incentive bonus are reimbursed at $10 to $20 less per week. Rates were calculated using a multiplier of 4.33 to convert weekly rates to monthly rates.</t>
  </si>
  <si>
    <t>South Dakota:</t>
  </si>
  <si>
    <t>Licensed day care center payment rates for Minnehaha County.</t>
  </si>
  <si>
    <t>Tennessee:</t>
  </si>
  <si>
    <t>Base rates are payment rates for centers with no star rating for the Top Tier counties. Highest rates are three-star center payment rates for the Top Tier counties. Rates were calculated using a multiplier of 4.3 to convert weekly rates to monthly rates.</t>
  </si>
  <si>
    <t>Utah:</t>
  </si>
  <si>
    <t>Licensed center payment rates. Child care centers that receive subsidy payments are required to participate in Utah's Child Care Quality System. Centers rated high quality receive an additional monthly payment of $175, and centers rated high quality plus receive an additional monthly payment of $200 (additional monthly payments not included in rates shown in tables).</t>
  </si>
  <si>
    <t>Vermont:</t>
  </si>
  <si>
    <t>Base rates are licensed 1-star Early Childhood Program payment rates. Highest rates are licensed 5-star Early Childhood Program payment rates. Rates were calculated using a multiplier of 4.3 to convert weekly rates to monthly rates.</t>
  </si>
  <si>
    <t>Virginia:</t>
  </si>
  <si>
    <t>Level 2 center payment rates for Fairfax. Rates were calculated using a multiplier of 21.5 days per month. Payment amounts are rounded down to the closest whole dollar. The state has also started a tiered provider payment pilot program. Providers in the pilot program with a level 4 or 5 quality rating can receive a 7 percent add- on for children under age 6.</t>
  </si>
  <si>
    <t>Washington:</t>
  </si>
  <si>
    <t>Base rates ar</t>
  </si>
  <si>
    <t>e licensed level 1 center payment rates for Region 4. Highest rates are level 5 licensed center payment rates for Region 4. Rates were calculated using a multiplier of 22 days per month. School-age before-and-after care rates are authorized at 30 half day units when care is provided for five days per week.</t>
  </si>
  <si>
    <t>West Virginia:</t>
  </si>
  <si>
    <t>Base rates are tier 1 center payment rates. Highest rates are tier 3 center payment rates. Rates were calculated using a multiplier of 20 days per month.</t>
  </si>
  <si>
    <t>Wisconsin:</t>
  </si>
  <si>
    <t>Payment rates are for Milwaukee.</t>
  </si>
  <si>
    <t>Wyoming:</t>
  </si>
  <si>
    <t>Table 33. Maximum Payment Rates for Licensed Child Care Centers (Monthly Dollar Amounts), 2022, pp 303-309 (303 -305 for table alone)</t>
  </si>
  <si>
    <t>Full Time Infant Care (11 months):</t>
  </si>
  <si>
    <t>Full Time Toddler Care (35 months)</t>
  </si>
  <si>
    <t>Full Time Preschooler Care (59 months)</t>
  </si>
  <si>
    <t>Before-and-After School Age Care (84 months)</t>
  </si>
  <si>
    <t>Total for Yeses only</t>
  </si>
  <si>
    <t>Weighted averages</t>
  </si>
  <si>
    <t>State</t>
  </si>
  <si>
    <t>Year</t>
  </si>
  <si>
    <t>Zone</t>
  </si>
  <si>
    <t>Zone Name</t>
  </si>
  <si>
    <t>Setting</t>
  </si>
  <si>
    <t>Age Group</t>
  </si>
  <si>
    <t>Rate Category</t>
  </si>
  <si>
    <t>Duration</t>
  </si>
  <si>
    <t>Special Needs Rate</t>
  </si>
  <si>
    <t>Rate</t>
  </si>
  <si>
    <t>Weighting</t>
  </si>
  <si>
    <t>Comment</t>
  </si>
  <si>
    <t>Zone 1</t>
  </si>
  <si>
    <t>Infant</t>
  </si>
  <si>
    <t>Regular</t>
  </si>
  <si>
    <t>Full Rate</t>
  </si>
  <si>
    <t>Family</t>
  </si>
  <si>
    <t>Informal</t>
  </si>
  <si>
    <t>Zone 2</t>
  </si>
  <si>
    <t>Zone 3</t>
  </si>
  <si>
    <t>Preschool</t>
  </si>
  <si>
    <t>School Age</t>
  </si>
  <si>
    <t>PT Rate</t>
  </si>
  <si>
    <t>Statewide Average</t>
  </si>
  <si>
    <t>Quality Rated</t>
  </si>
  <si>
    <t>Star 1</t>
  </si>
  <si>
    <t>Star 2</t>
  </si>
  <si>
    <t>Star 3</t>
  </si>
  <si>
    <t>CCA_PayRatesGA</t>
  </si>
  <si>
    <t>Note: Georgia had NA in its data, so I substituted 2023 data.</t>
  </si>
  <si>
    <t>Exempt if Income Under 100 Percent of the Federal Poverty Guidelines</t>
  </si>
  <si>
    <t>Year of Poverty Guidelines Used for Exemption</t>
  </si>
  <si>
    <t>Exempt if SSI
Recipients</t>
  </si>
  <si>
    <t>Exempt if Family with a Child in Foster Care</t>
  </si>
  <si>
    <t>Exempt if SNAP E&amp;T
Participants</t>
  </si>
  <si>
    <t>Exempt if Teen Parents</t>
  </si>
  <si>
    <t>Exempt if Family with a Child with Special Needs</t>
  </si>
  <si>
    <t>Exempt if Family with CPS Case</t>
  </si>
  <si>
    <t>Exempt if Family with Non- parent Caregiver</t>
  </si>
  <si>
    <t>Yes</t>
  </si>
  <si>
    <t>No</t>
  </si>
  <si>
    <t>Varies</t>
  </si>
  <si>
    <t>---</t>
  </si>
  <si>
    <t>Additional notes for table 24:</t>
  </si>
  <si>
    <t>Federal CCDF policies allow for copayments to be waived for all or a subset of families whose incomes are at or below the Federal Poverty Guidelines or for children who are in need of protective services. States/Territories may choose to use state funds to waive copayments for families who do not meet the federal guidelines. If copayments were waived for all families during the COVID-19 pandemic, and this policy was in effect on October 1, 2022, tables 29-31 reflect this policy. For more information on copayments that were waived prior to October 1, 2022 as a result of the pandemic, see the full CCDF Policies Database.</t>
  </si>
  <si>
    <t>The poverty exemption shown in the column "Exempt if Income Under 100 Percent of the Federal Poverty Guidelines" is an explicit exemption, specifically stated in the state's policies. In States/Territories with a poverty exemption, families with income below 100 percent of the Federal Poverty Guidelines are exempt. Exemptions below 100 percent of the Federal Poverty Guidelines are footnoted.</t>
  </si>
  <si>
    <r>
      <t xml:space="preserve">Exempt if Family with CPS Case: </t>
    </r>
    <r>
      <rPr>
        <sz val="9"/>
        <color indexed="8"/>
        <rFont val="Tahoma"/>
        <family val="1"/>
        <charset val="204"/>
      </rPr>
      <t>The parental fee is not required unless the referral from the child protective services department specifically indicates that the parental fee requirement applies.</t>
    </r>
  </si>
  <si>
    <t>American Samoa:</t>
  </si>
  <si>
    <r>
      <t xml:space="preserve">Exempt if Income Under 100 Percent of the Federal Poverty Guidelines; Exempt if Family with a Child in Foster Care; Exempt if Teen Parents; Exempt if Family with a Child with Special Needs; Exempt if Family with CPS Case: </t>
    </r>
    <r>
      <rPr>
        <sz val="9"/>
        <color indexed="8"/>
        <rFont val="Tahoma"/>
        <family val="1"/>
        <charset val="204"/>
      </rPr>
      <t>American Samoa serves all families that fall below the Federal Poverty Guidelines and waives the copayment for all eligible families.</t>
    </r>
  </si>
  <si>
    <r>
      <t xml:space="preserve">Year of Poverty Guidelines Used for Exemption; Exempt if Family with Non-parent Caregiver: </t>
    </r>
    <r>
      <rPr>
        <sz val="9"/>
        <color indexed="8"/>
        <rFont val="Tahoma"/>
        <family val="1"/>
        <charset val="204"/>
      </rPr>
      <t>Information not found in State's/Territory's manual. American Samoa serves all families that fall below the Federal Poverty Guidelines and waives the copayment for all eligible families.</t>
    </r>
  </si>
  <si>
    <r>
      <t xml:space="preserve">Exempt if SSI Recipients: </t>
    </r>
    <r>
      <rPr>
        <sz val="9"/>
        <color indexed="8"/>
        <rFont val="Lucida Sans"/>
        <family val="1"/>
        <charset val="204"/>
      </rPr>
      <t>This territory or outlying area does not have SSI or a similar program.</t>
    </r>
  </si>
  <si>
    <r>
      <t xml:space="preserve">Exempt if SNAP E&amp;T Participants: </t>
    </r>
    <r>
      <rPr>
        <sz val="9"/>
        <color indexed="8"/>
        <rFont val="Lucida Sans"/>
        <family val="1"/>
        <charset val="204"/>
      </rPr>
      <t>The nutrition assistance program does not have an employm</t>
    </r>
  </si>
  <si>
    <t>ent and training program.</t>
  </si>
  <si>
    <r>
      <t>Exempt if Income Under 100 Percent of the Federal Poverty Guidelines</t>
    </r>
    <r>
      <rPr>
        <sz val="9"/>
        <color indexed="8"/>
        <rFont val="Lucida Sans"/>
        <family val="1"/>
        <charset val="204"/>
      </rPr>
      <t>: Families with income below 40 percent of state median income are not assessed a copayment.</t>
    </r>
  </si>
  <si>
    <r>
      <t xml:space="preserve">Exempt if Teen Parents: </t>
    </r>
    <r>
      <rPr>
        <sz val="9"/>
        <color indexed="8"/>
        <rFont val="Lucida Sans"/>
        <family val="1"/>
        <charset val="204"/>
      </rPr>
      <t>Parents attending high school full time are exempt from copayments.</t>
    </r>
  </si>
  <si>
    <r>
      <t xml:space="preserve">Exempt if Income Under 100 Percent of the Federal Poverty Guidelines: </t>
    </r>
    <r>
      <rPr>
        <sz val="9"/>
        <color indexed="8"/>
        <rFont val="Lucida Sans"/>
        <family val="1"/>
        <charset val="204"/>
      </rPr>
      <t xml:space="preserve">Families with income below 40 percent of state median income are not assessed a copayment. </t>
    </r>
    <r>
      <rPr>
        <i/>
        <sz val="9"/>
        <color indexed="8"/>
        <rFont val="Calibri"/>
        <family val="1"/>
        <charset val="204"/>
      </rPr>
      <t xml:space="preserve">Exempt if Family with a Child in Foster Care: </t>
    </r>
    <r>
      <rPr>
        <sz val="9"/>
        <color indexed="8"/>
        <rFont val="Lucida Sans"/>
        <family val="1"/>
        <charset val="204"/>
      </rPr>
      <t>There are no copayments for child care services in counties participating in the Emergency Child Care Bridge Program for Foster Children.</t>
    </r>
  </si>
  <si>
    <r>
      <t xml:space="preserve">Exempt if SNAP E&amp;T Participants: </t>
    </r>
    <r>
      <rPr>
        <sz val="9"/>
        <color indexed="8"/>
        <rFont val="Lucida Sans"/>
        <family val="1"/>
        <charset val="204"/>
      </rPr>
      <t>Child care for SNAP E&amp;T participants is not provided under the state's primary child care subsidy program.</t>
    </r>
  </si>
  <si>
    <r>
      <t xml:space="preserve">Exempt if Family with CPS Case: </t>
    </r>
    <r>
      <rPr>
        <sz val="9"/>
        <color indexed="8"/>
        <rFont val="Lucida Sans"/>
        <family val="1"/>
        <charset val="204"/>
      </rPr>
      <t>Families may be exempt from paying fees for up to 12 months if the referral prepared by the child welfare services worker specifies it is necessary to exempt the family from paying the fee.</t>
    </r>
  </si>
  <si>
    <r>
      <t xml:space="preserve">Exempt if Income Under 100 Percent of the Federal Poverty Guidelines: </t>
    </r>
    <r>
      <rPr>
        <sz val="9"/>
        <color indexed="8"/>
        <rFont val="Lucida Sans"/>
        <family val="1"/>
        <charset val="204"/>
      </rPr>
      <t>In some cases, due to financial hardship, the family may find it difficult to pay the parental fee. In these cases, the parental fee can be reduced to the hardship fee of $5. Counties determine what constitutes a hardship and when a parental fee can be reduced. To reduce a client's fee, the hardship reason must be documented in the case file and written approval must be obtained from the county director. A reduction of a parental fee is a temporary reduction for up to six months, although hardship awards may be extended if conditions causing hardship persist.</t>
    </r>
  </si>
  <si>
    <r>
      <t xml:space="preserve">Exempt if Family with a Child in Foster Care; Exempt if Family with CPS Case: </t>
    </r>
    <r>
      <rPr>
        <sz val="9"/>
        <color indexed="8"/>
        <rFont val="Lucida Sans"/>
        <family val="1"/>
        <charset val="204"/>
      </rPr>
      <t>Protective services cases may have a parent fee if the child has income. The county may choose to waive the child's income on a case-by-case basis, thus resulting in no copayment.</t>
    </r>
  </si>
  <si>
    <r>
      <t>Exempt if Teen Parents</t>
    </r>
    <r>
      <rPr>
        <sz val="9"/>
        <color indexed="8"/>
        <rFont val="Lucida Sans"/>
        <family val="1"/>
        <charset val="204"/>
      </rPr>
      <t>: Teen households where all parents are in junior high, high school, or obtaining their GED, and for whom payment of the parental fee would produce a hardship, do not have to pay a parental fee.</t>
    </r>
  </si>
  <si>
    <r>
      <t xml:space="preserve">Exempt if Family with a Child in Foster Care: </t>
    </r>
    <r>
      <rPr>
        <sz val="9"/>
        <color indexed="8"/>
        <rFont val="Lucida Sans"/>
        <family val="1"/>
        <charset val="204"/>
      </rPr>
      <t>If the family is applying only for the child in foster care, there is no copayment, as the child in foster care is considered a family of one with no income.</t>
    </r>
  </si>
  <si>
    <r>
      <t xml:space="preserve">Exempt if Income Under 100 Percent of the Federal Poverty Guidelines: </t>
    </r>
    <r>
      <rPr>
        <sz val="9"/>
        <color indexed="8"/>
        <rFont val="Lucida Sans"/>
        <family val="1"/>
        <charset val="204"/>
      </rPr>
      <t>Families with income at or below 70 percent of the Federal Poverty Guidelines are not assessed a copayment.</t>
    </r>
  </si>
  <si>
    <r>
      <t xml:space="preserve">Exempt if SNAP E&amp;T Participants: </t>
    </r>
    <r>
      <rPr>
        <sz val="9"/>
        <color indexed="8"/>
        <rFont val="Lucida Sans"/>
        <family val="1"/>
        <charset val="204"/>
      </rPr>
      <t>Exemptions are limited to caretakers who are SNAP recipients (not SNAP E&amp;T participants) caring for a child who receives TANF or general assistance, where the adult requesting the child care is not the child's natural or adoptive parent.</t>
    </r>
  </si>
  <si>
    <r>
      <t xml:space="preserve">Exempt if Teen Parents: </t>
    </r>
    <r>
      <rPr>
        <sz val="9"/>
        <color indexed="8"/>
        <rFont val="Lucida Sans"/>
        <family val="1"/>
        <charset val="204"/>
      </rPr>
      <t>Exemptions are limited to teen parents age 18 and younger attending high school or its equivalent.</t>
    </r>
  </si>
  <si>
    <r>
      <t xml:space="preserve">Exempt if Family with Non-parent Caregiver: </t>
    </r>
    <r>
      <rPr>
        <sz val="9"/>
        <color indexed="8"/>
        <rFont val="Lucida Sans"/>
        <family val="1"/>
        <charset val="204"/>
      </rPr>
      <t>If the child is receiving TANF, non-parent caretakers are exempt from copayments. Non-parent caretakers may have to pay a copayment if the child does not receive TANF and has an income.</t>
    </r>
  </si>
  <si>
    <r>
      <t xml:space="preserve">Exempt if Income Under 100 Percent of the Federal Poverty Guidelines; Exempt if Family with a Child in Foster Care; Exempt if Family with CPS Case: </t>
    </r>
    <r>
      <rPr>
        <sz val="9"/>
        <color indexed="8"/>
        <rFont val="Lucida Sans"/>
        <family val="1"/>
        <charset val="204"/>
      </rPr>
      <t>Reduced fees or copayment exemptions are decided on a case-by-case basis.</t>
    </r>
  </si>
  <si>
    <r>
      <t>Exempt if Family with Non-parent Caregiver</t>
    </r>
    <r>
      <rPr>
        <sz val="9"/>
        <color indexed="8"/>
        <rFont val="Lucida Sans"/>
        <family val="1"/>
        <charset val="204"/>
      </rPr>
      <t>: Copayments for non-relative caregivers are waived on a case-by-case basis.</t>
    </r>
  </si>
  <si>
    <r>
      <t>Exempt if Income Under 100 Percent of the Federal Poverty Guidelines</t>
    </r>
    <r>
      <rPr>
        <sz val="9"/>
        <color indexed="8"/>
        <rFont val="Lucida Sans"/>
        <family val="1"/>
        <charset val="204"/>
      </rPr>
      <t>: Families with a gross applicable income at or below 10 percent of the Federal Poverty Guidelines are exempt from paying a copayment.</t>
    </r>
  </si>
  <si>
    <r>
      <t xml:space="preserve">Exempt if Teen Parents: </t>
    </r>
    <r>
      <rPr>
        <sz val="9"/>
        <color indexed="8"/>
        <rFont val="Lucida Sans"/>
        <family val="1"/>
        <charset val="204"/>
      </rPr>
      <t>Minor parents, under 18 years old, are exempt.</t>
    </r>
  </si>
  <si>
    <r>
      <t xml:space="preserve">Exempt if Family with CPS Case: </t>
    </r>
    <r>
      <rPr>
        <sz val="9"/>
        <color indexed="8"/>
        <rFont val="Tahoma"/>
        <family val="1"/>
        <charset val="204"/>
      </rPr>
      <t>Families with open child protective services cases are not exempt from copayments. Children in foster care are exempt from the copayment.</t>
    </r>
  </si>
  <si>
    <t>Guam:</t>
  </si>
  <si>
    <r>
      <t xml:space="preserve">Exempt if SSI Recipients: </t>
    </r>
    <r>
      <rPr>
        <sz val="9"/>
        <color indexed="8"/>
        <rFont val="Tahoma"/>
        <family val="1"/>
        <charset val="204"/>
      </rPr>
      <t>Recipients of Old-Age Assistance, Aid to the Blind, and Aid to the Permanently and Totally Disabled are not exempt.</t>
    </r>
  </si>
  <si>
    <r>
      <t xml:space="preserve">Exempt if Income Under 100 Percent of the Federal Poverty Guidelines: </t>
    </r>
    <r>
      <rPr>
        <sz val="9"/>
        <color indexed="8"/>
        <rFont val="Tahoma"/>
        <family val="1"/>
        <charset val="204"/>
      </rPr>
      <t>Families with income at or below 100 percent of the Federal Poverty Guidelines have their copayment assessed at $1 per month.</t>
    </r>
  </si>
  <si>
    <r>
      <t xml:space="preserve">Exempt if Family with a Child in Foster Care: </t>
    </r>
    <r>
      <rPr>
        <sz val="9"/>
        <color indexed="8"/>
        <rFont val="Tahoma"/>
        <family val="1"/>
        <charset val="204"/>
      </rPr>
      <t>Care for children in foster care is not provided under the state's primary child care subsidy program.</t>
    </r>
  </si>
  <si>
    <r>
      <t xml:space="preserve">Exempt if Family with CPS Case: </t>
    </r>
    <r>
      <rPr>
        <sz val="9"/>
        <color indexed="8"/>
        <rFont val="Tahoma"/>
        <family val="1"/>
        <charset val="204"/>
      </rPr>
      <t>Child protective services child care is not provided under the state's primary child care subsidy program.</t>
    </r>
  </si>
  <si>
    <r>
      <t>Exempt if Family with Non-parent Caregiver</t>
    </r>
    <r>
      <rPr>
        <sz val="9"/>
        <color indexed="8"/>
        <rFont val="Tahoma"/>
        <family val="1"/>
        <charset val="204"/>
      </rPr>
      <t>: Exemptions are provided for families with active cases in which a parent in the household is called into active military duty. Non-parent relative caretakers with only the child receiving TANF or general assistance are exempt from copayments.</t>
    </r>
  </si>
  <si>
    <r>
      <t>Exempt if Family with a Child in Foster Care</t>
    </r>
    <r>
      <rPr>
        <sz val="9"/>
        <color indexed="8"/>
        <rFont val="Tahoma"/>
        <family val="1"/>
        <charset val="204"/>
      </rPr>
      <t xml:space="preserve">: Income is not counted, and therefore no copayment is assigned, for families receiving care for children in foster care. </t>
    </r>
    <r>
      <rPr>
        <i/>
        <sz val="9"/>
        <color indexed="8"/>
        <rFont val="Calibri"/>
        <family val="1"/>
        <charset val="204"/>
      </rPr>
      <t>Exempt if Family with CPS Case</t>
    </r>
    <r>
      <rPr>
        <sz val="9"/>
        <color indexed="8"/>
        <rFont val="Tahoma"/>
        <family val="1"/>
        <charset val="204"/>
      </rPr>
      <t xml:space="preserve">: Income is not counted, and therefore no copayment is assigned, for families receiving care for children in child protective services. </t>
    </r>
    <r>
      <rPr>
        <b/>
        <sz val="9"/>
        <color indexed="8"/>
        <rFont val="Lucida Sans"/>
        <family val="1"/>
        <charset val="204"/>
      </rPr>
      <t>Iowa:</t>
    </r>
  </si>
  <si>
    <r>
      <t xml:space="preserve">Exempt if Family with a Child in Foster Care: </t>
    </r>
    <r>
      <rPr>
        <sz val="9"/>
        <color indexed="8"/>
        <rFont val="Tahoma"/>
        <family val="1"/>
        <charset val="204"/>
      </rPr>
      <t>All care provided for the child in foster care will be paid by the foster care program without regard to the parents’ income or other need for service until the need for child care no longer exists.</t>
    </r>
  </si>
  <si>
    <r>
      <t xml:space="preserve">Exempt if SSI Recipients: </t>
    </r>
    <r>
      <rPr>
        <sz val="9"/>
        <color indexed="8"/>
        <rFont val="Tahoma"/>
        <family val="1"/>
        <charset val="204"/>
      </rPr>
      <t>If the only child who needs child care assistance is an SSI recipient, only the child's non-exempt income is counted.</t>
    </r>
  </si>
  <si>
    <r>
      <t>Exempt if Family with a Child in Foster Care</t>
    </r>
    <r>
      <rPr>
        <sz val="9"/>
        <color indexed="8"/>
        <rFont val="Tahoma"/>
        <family val="1"/>
        <charset val="204"/>
      </rPr>
      <t>: For families with both children in foster care and non-foster children, eligibility and copayments are determined separately for the children in foster care and for the foster family’s own children. The children in foster care are exempt from copayments, while the foster family’s own children are treated as a separate case and may be assigned a copayment based on the family’s circumstances.</t>
    </r>
  </si>
  <si>
    <r>
      <t>Exempt if Family with CPS Case</t>
    </r>
    <r>
      <rPr>
        <sz val="9"/>
        <color indexed="8"/>
        <rFont val="Tahoma"/>
        <family val="1"/>
        <charset val="204"/>
      </rPr>
      <t>: If a family is receiving services for a social service reason, they may be eligible for the state’s primary child care subsidy program and are exempt from copayments.</t>
    </r>
  </si>
  <si>
    <r>
      <t xml:space="preserve">Exempt if Income Under 100 Percent of the Federal Poverty Guidelines: </t>
    </r>
    <r>
      <rPr>
        <sz val="9"/>
        <color indexed="8"/>
        <rFont val="Tahoma"/>
        <family val="1"/>
        <charset val="204"/>
      </rPr>
      <t>Families whose monthly income is below $1,400, regardless of family size, pay no copayment.</t>
    </r>
  </si>
  <si>
    <r>
      <t xml:space="preserve">Exempt if Family with CPS Case: </t>
    </r>
    <r>
      <rPr>
        <sz val="9"/>
        <color indexed="8"/>
        <rFont val="Tahoma"/>
        <family val="1"/>
        <charset val="204"/>
      </rPr>
      <t>The department may choose to waive the copayment for child protective services cases, but not all child protective services cases are exempt from copayments. If the court orders the family to pay a specified copayment, that amount is paid in place of the standard copayment.</t>
    </r>
  </si>
  <si>
    <r>
      <t xml:space="preserve">Exempt if Family with CPS Case: </t>
    </r>
    <r>
      <rPr>
        <sz val="9"/>
        <color indexed="8"/>
        <rFont val="Tahoma"/>
        <family val="1"/>
        <charset val="204"/>
      </rPr>
      <t>Children under protective services are eligible regardless of income when the child care services are necessary in order to maintain the children in their own home and when the need for care meets the eligibility policy for the protective services program.</t>
    </r>
  </si>
  <si>
    <r>
      <t xml:space="preserve">Exempt if Family with Non-parent Caregiver: </t>
    </r>
    <r>
      <rPr>
        <sz val="9"/>
        <color indexed="8"/>
        <rFont val="Tahoma"/>
        <family val="1"/>
        <charset val="204"/>
      </rPr>
      <t>Information not found in State's/Territory's manual.</t>
    </r>
  </si>
  <si>
    <r>
      <t xml:space="preserve">Exempt if Income Under 100 Percent of the Federal Poverty Guidelines: </t>
    </r>
    <r>
      <rPr>
        <sz val="9"/>
        <color indexed="8"/>
        <rFont val="Tahoma"/>
        <family val="1"/>
        <charset val="204"/>
      </rPr>
      <t>Families with income below 60 percent of state median income are not assessed a copayment.</t>
    </r>
  </si>
  <si>
    <r>
      <t>Exempt if SNAP E&amp;T Participants</t>
    </r>
    <r>
      <rPr>
        <sz val="9"/>
        <color indexed="8"/>
        <rFont val="Tahoma"/>
        <family val="1"/>
        <charset val="204"/>
      </rPr>
      <t>: Families receiving SNAP are exempt from copayments.</t>
    </r>
  </si>
  <si>
    <r>
      <t xml:space="preserve">Exempt if Teen Parents: </t>
    </r>
    <r>
      <rPr>
        <sz val="9"/>
        <color indexed="8"/>
        <rFont val="Tahoma"/>
        <family val="1"/>
        <charset val="204"/>
      </rPr>
      <t>Families receiving a Welfare Avoidance Grant are exempt from copayments.</t>
    </r>
  </si>
  <si>
    <r>
      <t>Exempt if Family with CPS Case</t>
    </r>
    <r>
      <rPr>
        <sz val="9"/>
        <color indexed="8"/>
        <rFont val="Tahoma"/>
        <family val="1"/>
        <charset val="204"/>
      </rPr>
      <t>: Child protective services child care is not provided under the state's primary child care subsidy program.</t>
    </r>
  </si>
  <si>
    <t>Exempt if Inc</t>
  </si>
  <si>
    <r>
      <t xml:space="preserve">ome Under 100 Percent of the Federal Poverty Guidelines: </t>
    </r>
    <r>
      <rPr>
        <sz val="9"/>
        <color indexed="8"/>
        <rFont val="Tahoma"/>
        <family val="1"/>
        <charset val="204"/>
      </rPr>
      <t>Families with income below 75 percent of the Federal Poverty Guidelines are exempt from copayments.</t>
    </r>
  </si>
  <si>
    <r>
      <t xml:space="preserve">Exempt if Income Under 100 Percent of the Federal Poverty Guidelines: </t>
    </r>
    <r>
      <rPr>
        <sz val="9"/>
        <color indexed="8"/>
        <rFont val="Tahoma"/>
        <family val="1"/>
        <charset val="204"/>
      </rPr>
      <t>Families whose income is below 25 percent of the state median income pay only $1 annually.</t>
    </r>
  </si>
  <si>
    <r>
      <t>Exempt if Family with Non-parent Caregiver</t>
    </r>
    <r>
      <rPr>
        <sz val="9"/>
        <color indexed="8"/>
        <rFont val="Tahoma"/>
        <family val="1"/>
        <charset val="204"/>
      </rPr>
      <t>: Information not found in State's/Territory's manual.</t>
    </r>
  </si>
  <si>
    <r>
      <t xml:space="preserve">Exempt if Family with a Child in Foster Care; Exempt if Family with CPS Case: </t>
    </r>
    <r>
      <rPr>
        <sz val="9"/>
        <color indexed="8"/>
        <rFont val="Tahoma"/>
        <family val="1"/>
        <charset val="204"/>
      </rPr>
      <t>The family pays no copayment if the service is supportive of the family case plan and the caseworker determines it is in the best interest of the family to pay no copayment.</t>
    </r>
  </si>
  <si>
    <r>
      <t>Exempt if Family with a Child in Foster Care; Exempt if Family with CPS Case</t>
    </r>
    <r>
      <rPr>
        <sz val="9"/>
        <color indexed="8"/>
        <rFont val="Tahoma"/>
        <family val="1"/>
        <charset val="204"/>
      </rPr>
      <t>: Exemption from copayments for foster care and child protective services cases is determined on a case-by-case basis.</t>
    </r>
  </si>
  <si>
    <r>
      <t xml:space="preserve">Exempt if Family with a Child in Foster Care: </t>
    </r>
    <r>
      <rPr>
        <sz val="9"/>
        <color indexed="8"/>
        <rFont val="Tahoma"/>
        <family val="1"/>
        <charset val="204"/>
      </rPr>
      <t>There is no copayment for a child under department child protective services supervision who is in a paid foster placement. Families who provide foster care are exempt from copayments for children in foster care. If there are other children in the household receiving child care subsidies, the household income and size is calculated excluding children in foster care.</t>
    </r>
  </si>
  <si>
    <r>
      <t xml:space="preserve">Exempt if SNAP E&amp;T Participants: </t>
    </r>
    <r>
      <rPr>
        <sz val="9"/>
        <color indexed="8"/>
        <rFont val="Tahoma"/>
        <family val="1"/>
        <charset val="204"/>
      </rPr>
      <t>Child care for SNAP E&amp;T participants is not provided under the state's primary child care subsidy program.</t>
    </r>
  </si>
  <si>
    <r>
      <t xml:space="preserve">Exempt if Family with CPS Case: </t>
    </r>
    <r>
      <rPr>
        <sz val="9"/>
        <color indexed="8"/>
        <rFont val="Tahoma"/>
        <family val="1"/>
        <charset val="204"/>
      </rPr>
      <t>Case managers may waive or reduce copayments on a case-by-case basis if the determined copayment amount will cause undue hardship to a family in child protective services.</t>
    </r>
  </si>
  <si>
    <r>
      <t xml:space="preserve">Exempt if Family with Non-parent Caregiver: </t>
    </r>
    <r>
      <rPr>
        <sz val="9"/>
        <color indexed="8"/>
        <rFont val="Tahoma"/>
        <family val="1"/>
        <charset val="204"/>
      </rPr>
      <t>Grandparents and legal guardians who are not parents of the children for whom care is sought are excluded from copayments as long as they meet other eligibility requirements, specifically income guidelines.</t>
    </r>
  </si>
  <si>
    <r>
      <t xml:space="preserve">Exempt if Family with Non-parent Caregiver: </t>
    </r>
    <r>
      <rPr>
        <sz val="9"/>
        <color indexed="8"/>
        <rFont val="Tahoma"/>
        <family val="1"/>
        <charset val="204"/>
      </rPr>
      <t>If a child has no income and resides with a non-relative caretaker, there is no copayment.</t>
    </r>
  </si>
  <si>
    <t>North Dakota:</t>
  </si>
  <si>
    <r>
      <t xml:space="preserve">Exempt if Income Under 100 Percent of the Federal Poverty Guidelines: </t>
    </r>
    <r>
      <rPr>
        <sz val="9"/>
        <color indexed="8"/>
        <rFont val="Tahoma"/>
        <family val="1"/>
        <charset val="204"/>
      </rPr>
      <t xml:space="preserve">The state may choose to waive the copayment requirement for families with very low income. </t>
    </r>
    <r>
      <rPr>
        <i/>
        <sz val="9"/>
        <color indexed="8"/>
        <rFont val="Calibri"/>
        <family val="1"/>
        <charset val="204"/>
      </rPr>
      <t xml:space="preserve">Exempt if Family with a Child in Foster Care: </t>
    </r>
    <r>
      <rPr>
        <sz val="9"/>
        <color indexed="8"/>
        <rFont val="Tahoma"/>
        <family val="1"/>
        <charset val="204"/>
      </rPr>
      <t>Children in licensed foster care are not eligible. Children in unlicensed foster care settings are eligible under the same requirements as other families.</t>
    </r>
  </si>
  <si>
    <r>
      <t xml:space="preserve">Exempt if Teen Parents: </t>
    </r>
    <r>
      <rPr>
        <sz val="9"/>
        <color indexed="8"/>
        <rFont val="Tahoma"/>
        <family val="1"/>
        <charset val="204"/>
      </rPr>
      <t>Teen parents are exempt from copayments if they are participating in the Crossroads program, a program to assist with child care costs for parents through age 20 who have primary responsibility for the care of their children and who are in high school or working on their GED.</t>
    </r>
  </si>
  <si>
    <r>
      <t xml:space="preserve">Exempt if SNAP E&amp;T Participants: </t>
    </r>
    <r>
      <rPr>
        <sz val="9"/>
        <color indexed="8"/>
        <rFont val="Tahoma"/>
        <family val="1"/>
        <charset val="204"/>
      </rPr>
      <t>The nutrition assistance program does not have an employment and training program.</t>
    </r>
  </si>
  <si>
    <r>
      <t xml:space="preserve">Exempt if SSI Recipients: </t>
    </r>
    <r>
      <rPr>
        <sz val="9"/>
        <color indexed="8"/>
        <rFont val="Tahoma"/>
        <family val="1"/>
        <charset val="204"/>
      </rPr>
      <t>There is no copayment for the child receiving SSI, but the SSI income is considered when determining the copayment assigned for other children in the household.</t>
    </r>
  </si>
  <si>
    <r>
      <t xml:space="preserve">Exempt if Family with Non-parent Caregiver: </t>
    </r>
    <r>
      <rPr>
        <sz val="9"/>
        <color indexed="8"/>
        <rFont val="Tahoma"/>
        <family val="1"/>
        <charset val="204"/>
      </rPr>
      <t>When a caretaker has been deemed specifically legally and financially responsible by court order, income of the caretaker is considered in determining eligibility. When there is no court order or if the order does not specifically state that the caretaker is legally and financially responsible, the caretaker’s income is not counted and the family is exempt from paying a copayment.</t>
    </r>
  </si>
  <si>
    <t>Exempt if Inco</t>
  </si>
  <si>
    <r>
      <t>me Under 100 Percent of the Federal Poverty Guidelines</t>
    </r>
    <r>
      <rPr>
        <sz val="9"/>
        <color indexed="8"/>
        <rFont val="Tahoma"/>
        <family val="1"/>
        <charset val="204"/>
      </rPr>
      <t>: Families with income below 50 percent of the state median income are exempt from copayments.</t>
    </r>
  </si>
  <si>
    <r>
      <t>Exempt if Family with a Child in Foster Care</t>
    </r>
    <r>
      <rPr>
        <sz val="9"/>
        <color indexed="8"/>
        <rFont val="Tahoma"/>
        <family val="1"/>
        <charset val="204"/>
      </rPr>
      <t>: The family is exempt from the copayment requirement, but may be asked to pay the difference between what the provider charges and the maximum reimbursement rate.</t>
    </r>
  </si>
  <si>
    <r>
      <t xml:space="preserve">Exempt if Family with CPS Case: </t>
    </r>
    <r>
      <rPr>
        <sz val="9"/>
        <color indexed="8"/>
        <rFont val="Tahoma"/>
        <family val="1"/>
        <charset val="204"/>
      </rPr>
      <t>If a child is part of an open child protective services case and is living outside the home with a relative or other designated caretaker, the caretaker is exempt from copayments.</t>
    </r>
  </si>
  <si>
    <r>
      <t xml:space="preserve">Exempt if Income Under 100 Percent of the Federal Poverty Guidelines: </t>
    </r>
    <r>
      <rPr>
        <sz val="9"/>
        <color indexed="8"/>
        <rFont val="Tahoma"/>
        <family val="1"/>
        <charset val="204"/>
      </rPr>
      <t>Families with income below 170 percent of the Federal Poverty Guidelines are exempt from copayments.</t>
    </r>
  </si>
  <si>
    <r>
      <t>Exempt if Family with a Child in Foster Care</t>
    </r>
    <r>
      <rPr>
        <sz val="9"/>
        <color indexed="8"/>
        <rFont val="Tahoma"/>
        <family val="1"/>
        <charset val="204"/>
      </rPr>
      <t>: Foster parents who adopt or receive guardianship of a child through child protective services are permanently exempt from copayments for the care of that child.</t>
    </r>
  </si>
  <si>
    <r>
      <t>Exempt if Family with Non-parent Caregiver</t>
    </r>
    <r>
      <rPr>
        <sz val="9"/>
        <color indexed="8"/>
        <rFont val="Tahoma"/>
        <family val="1"/>
        <charset val="204"/>
      </rPr>
      <t>: Non-parent relative caretakers are not assigned a copayment unless the caretaker is exercising parental control.</t>
    </r>
  </si>
  <si>
    <t>Texas:</t>
  </si>
  <si>
    <r>
      <t xml:space="preserve">Exempt if Family with CPS Case: </t>
    </r>
    <r>
      <rPr>
        <sz val="9"/>
        <color indexed="8"/>
        <rFont val="Tahoma"/>
        <family val="1"/>
        <charset val="204"/>
      </rPr>
      <t>Families are exempt unless the child protective services agency assigns a copayment.</t>
    </r>
  </si>
  <si>
    <r>
      <t>Exempt if Income Under 100 Percent of the Federal Poverty Guidelines</t>
    </r>
    <r>
      <rPr>
        <sz val="9"/>
        <color indexed="8"/>
        <rFont val="Tahoma"/>
        <family val="1"/>
        <charset val="204"/>
      </rPr>
      <t>: All families earning below 150 percent of the Federal Poverty Guidelines are assigned a copayment of $0.</t>
    </r>
  </si>
  <si>
    <r>
      <t xml:space="preserve">Exempt if Family with CPS Case: </t>
    </r>
    <r>
      <rPr>
        <sz val="9"/>
        <color indexed="8"/>
        <rFont val="Tahoma"/>
        <family val="1"/>
        <charset val="204"/>
      </rPr>
      <t>Children in protective services living with a foster parent are exempt from copayments. The subsidy program will make full payment for child care services delivered to children in protective services in cases where the Family Services worker has determined the need for services. If a child care provider is not approved to provide specialized services at the time of the child's enrollment, the provider must be approved for specialized services within 30 days.</t>
    </r>
  </si>
  <si>
    <t>Virgin Islands:</t>
  </si>
  <si>
    <r>
      <t>Exempt if Income Under 100 Percent of the Federal Poverty Guidelines</t>
    </r>
    <r>
      <rPr>
        <sz val="9"/>
        <color indexed="8"/>
        <rFont val="Tahoma"/>
        <family val="1"/>
        <charset val="204"/>
      </rPr>
      <t>: Families with all children enrolled in Head Start and Early Head Start whose income falls at or below 100 percent of the Federal Poverty Guidelines are exempt from copayments. Families that include children not in Head Start are required to pay a copayment. For SNAP E&amp;T participants, if income falls at or below 100 percent of the Federal Poverty Guidelines, the family is exempt from copayments.</t>
    </r>
  </si>
  <si>
    <r>
      <t xml:space="preserve">Exempt if Family with a Child in Foster Care: </t>
    </r>
    <r>
      <rPr>
        <sz val="9"/>
        <color indexed="8"/>
        <rFont val="Tahoma"/>
        <family val="1"/>
        <charset val="204"/>
      </rPr>
      <t>There is a separate program for children in foster care that is not funded by CCDF. A child in foster care may receive CCDF funding if a local department maintains custody of a child, but the child is in the physical custody of their parents and the parents need child care in order to maintain employment or to attend an approved education or training program.</t>
    </r>
  </si>
  <si>
    <r>
      <t xml:space="preserve">Exempt if SNAP E&amp;T Participants: </t>
    </r>
    <r>
      <rPr>
        <sz val="9"/>
        <color indexed="8"/>
        <rFont val="Tahoma"/>
        <family val="1"/>
        <charset val="204"/>
      </rPr>
      <t>Families participating in SNAP E&amp;T are exempt from copayments if income is at or below 100 percent of the Federal Poverty Guidelines.</t>
    </r>
  </si>
  <si>
    <r>
      <t>Exempt if Income Under 100 Percent of the Federal Poverty Guidelines</t>
    </r>
    <r>
      <rPr>
        <sz val="9"/>
        <color indexed="8"/>
        <rFont val="Tahoma"/>
        <family val="1"/>
        <charset val="204"/>
      </rPr>
      <t xml:space="preserve">: Families with income at or below 20 percent of state median income are not assessed a copayment. </t>
    </r>
    <r>
      <rPr>
        <i/>
        <sz val="9"/>
        <color indexed="8"/>
        <rFont val="Calibri"/>
        <family val="1"/>
        <charset val="204"/>
      </rPr>
      <t xml:space="preserve">Exempt if Family with a Child in Foster Care; Exempt if Family with CPS Case: </t>
    </r>
    <r>
      <rPr>
        <sz val="9"/>
        <color indexed="8"/>
        <rFont val="Tahoma"/>
        <family val="1"/>
        <charset val="204"/>
      </rPr>
      <t>Children in child protective services and foster care can receive child care services through the child care program administered by the children's administration. If these families receive child care through the state's primary child care subsidy program, they are not exempt from copayments unless they received a referral from child welfare services or child protective services through a family assessment response.</t>
    </r>
  </si>
  <si>
    <t>Exempt if Family</t>
  </si>
  <si>
    <r>
      <t>with CPS Case</t>
    </r>
    <r>
      <rPr>
        <sz val="9"/>
        <color indexed="8"/>
        <rFont val="Tahoma"/>
        <family val="1"/>
        <charset val="204"/>
      </rPr>
      <t>: Families are not exempt unless the child protective services worker waives the fee as part of an approved safety or treatment plan.</t>
    </r>
  </si>
  <si>
    <r>
      <t>Exempt if Family with Non-parent Caregiver</t>
    </r>
    <r>
      <rPr>
        <sz val="9"/>
        <color indexed="8"/>
        <rFont val="Tahoma"/>
        <family val="1"/>
        <charset val="204"/>
      </rPr>
      <t>: Children who are in the legal custody of the state in approved kinship care or relative homes are exempt.</t>
    </r>
  </si>
  <si>
    <r>
      <t>Exempt if Teen Parents</t>
    </r>
    <r>
      <rPr>
        <sz val="9"/>
        <color indexed="8"/>
        <rFont val="Tahoma"/>
        <family val="1"/>
        <charset val="204"/>
      </rPr>
      <t>: Teen parents who participate in the state's program to assist school-age children in families receiving TANF with attending and completing school are exempt from the copayment. Teen parents who are under the age of 20 years old and are enrolled in high school or its equivalent have their copayment set at the lowest copayment level. All other teen parents have their copayment set at the regular copayment level.</t>
    </r>
  </si>
  <si>
    <r>
      <t>Exempt if Family with Non-parent Caregiver</t>
    </r>
    <r>
      <rPr>
        <sz val="9"/>
        <color indexed="8"/>
        <rFont val="Tahoma"/>
        <family val="1"/>
        <charset val="204"/>
      </rPr>
      <t>: Children in kinship care, when court-ordered, are exempt from a copayment.</t>
    </r>
  </si>
  <si>
    <t>Table 24. Copayment Exemptions, 2022: p 235+</t>
  </si>
  <si>
    <t>Families at Risk of Becoming Dependent on TANF</t>
  </si>
  <si>
    <t>All Current TANF Recipients</t>
  </si>
  <si>
    <t>TANF Recipients with No Earned Income</t>
  </si>
  <si>
    <t>TANF Recipients with Earned Income
Recipients</t>
  </si>
  <si>
    <t>Child-Only TANF Recipients</t>
  </si>
  <si>
    <t>Families Transitioning Off TANF
Participants</t>
  </si>
  <si>
    <t>TANF Applicants</t>
  </si>
  <si>
    <t>Additional notes for table 25:</t>
  </si>
  <si>
    <t>Federal CCDF policies allow for copayments to be waived for all or a subset of families whose incomes are at or below the Federal Poverty Guidelines or for children who are in need of protective services. States/Territories may choose to use state funds to waive copayments for families who do not meet the federal guidelines.</t>
  </si>
  <si>
    <t>States/Territories coded "Yes" above waive copayments, or assign a $0 copayment for the specified group. If copayments were waived for all families during the COVID-19 pandemic, and this policy was in effect on October 1, 2022, tables 29-31 reflect this policy. For more information on copayments that were waived prior to October 1, 2022 as a result of the pandemic, see the full CCDF Policies Database.</t>
  </si>
  <si>
    <t>An entry of "Yes" in the column "All Current TANF Recipients" indicates all TANF recipients, including TANF recipients with no earnings, TANF recipients with earnings, and TANF recipients with child-only cases, are exempt from paying a copayment.</t>
  </si>
  <si>
    <t>How States/Territories define families transitioning off of TANF or families at risk of becoming dependent on TANF may vary.</t>
  </si>
  <si>
    <r>
      <t xml:space="preserve">All columns: </t>
    </r>
    <r>
      <rPr>
        <sz val="9"/>
        <color indexed="8"/>
        <rFont val="Tahoma"/>
        <family val="1"/>
        <charset val="204"/>
      </rPr>
      <t>This territory or outlying area does not have a TANF program.</t>
    </r>
  </si>
  <si>
    <t>Arizona:</t>
  </si>
  <si>
    <r>
      <t xml:space="preserve">All Current TANF Recipients; TANF Recipients with No Earned Income; TANF Recipients with Earned Income; Child-Only TANF Recipients: </t>
    </r>
    <r>
      <rPr>
        <sz val="9"/>
        <color indexed="8"/>
        <rFont val="Tahoma"/>
        <family val="1"/>
        <charset val="204"/>
      </rPr>
      <t>Copayments are waived for TANF recipients participating in the Jobs Program or employment.</t>
    </r>
  </si>
  <si>
    <r>
      <t xml:space="preserve">Families Transitioning Off TANF: </t>
    </r>
    <r>
      <rPr>
        <sz val="9"/>
        <color indexed="8"/>
        <rFont val="Tahoma"/>
        <family val="1"/>
        <charset val="204"/>
      </rPr>
      <t>Families receiving transitional child care are exempt from copayments beyond the third child in the family.</t>
    </r>
  </si>
  <si>
    <r>
      <t xml:space="preserve">TANF Recipients with No Earned Income; TANF Recipients with Earned Income; Child-Only TANF Recipients: </t>
    </r>
    <r>
      <rPr>
        <sz val="9"/>
        <color indexed="8"/>
        <rFont val="Tahoma"/>
        <family val="1"/>
        <charset val="204"/>
      </rPr>
      <t>TANF participants enrolled in activities other than paid employment are not required to pay a parental fee.</t>
    </r>
  </si>
  <si>
    <r>
      <t>Families Transitioning Off TANF; Families at Risk of Becoming Dependent on TANF</t>
    </r>
    <r>
      <rPr>
        <sz val="9"/>
        <color indexed="8"/>
        <rFont val="Tahoma"/>
        <family val="1"/>
        <charset val="204"/>
      </rPr>
      <t>: In some cases, due to financial hardship, the family may find it difficult to pay the parental fee. In these cases, the parental fee can be reduced to the hardship fee of $5.</t>
    </r>
  </si>
  <si>
    <t>Families Tra</t>
  </si>
  <si>
    <r>
      <t xml:space="preserve">nsitioning Off TANF: </t>
    </r>
    <r>
      <rPr>
        <sz val="9"/>
        <color indexed="8"/>
        <rFont val="Tahoma"/>
        <family val="1"/>
        <charset val="204"/>
      </rPr>
      <t>Copayments are waived for families who receive a part of their TANF grant amount while transitioning off of TANF. Copayments are not waived for families who are transitioning off of TANF and no longer receiving a part of their TANF grant amount.</t>
    </r>
  </si>
  <si>
    <r>
      <t xml:space="preserve">TANF Applicants: </t>
    </r>
    <r>
      <rPr>
        <sz val="9"/>
        <color indexed="8"/>
        <rFont val="Tahoma"/>
        <family val="1"/>
        <charset val="204"/>
      </rPr>
      <t>TANF applicants who are required to participate in the employment and training program and are not working are exempt from copayments.</t>
    </r>
  </si>
  <si>
    <r>
      <t xml:space="preserve">Child-Only TANF Recipients: </t>
    </r>
    <r>
      <rPr>
        <sz val="9"/>
        <color indexed="8"/>
        <rFont val="Tahoma"/>
        <family val="1"/>
        <charset val="204"/>
      </rPr>
      <t>Reduced fees or copayment exemptions are decided on a case-by-case basis.</t>
    </r>
  </si>
  <si>
    <r>
      <t xml:space="preserve">All Current TANF Recipients; TANF Recipients with No Earned Income; TANF Recipients with Earned Income; Child-Only TANF Recipients; Families Transitioning Off TANF; TANF Applicants: </t>
    </r>
    <r>
      <rPr>
        <sz val="9"/>
        <color indexed="8"/>
        <rFont val="Tahoma"/>
        <family val="1"/>
        <charset val="204"/>
      </rPr>
      <t>TANF recipients and families with pending TANF cases pay no copayment. They are responsible for any amount the provider charges above the market  rate.</t>
    </r>
  </si>
  <si>
    <r>
      <t>Child-Only TANF Recipients</t>
    </r>
    <r>
      <rPr>
        <sz val="9"/>
        <color indexed="8"/>
        <rFont val="Tahoma"/>
        <family val="1"/>
        <charset val="204"/>
      </rPr>
      <t>: Employed non-parent caretaker relatives who receive a child-only TANF benefit for children needing care are exempt if cooperating with child support.</t>
    </r>
  </si>
  <si>
    <r>
      <t xml:space="preserve">All Current TANF Recipients; TANF Recipients with No Earned Income; TANF Recipients with Earned Income; Child-Only TANF Recipients: </t>
    </r>
    <r>
      <rPr>
        <sz val="9"/>
        <color indexed="8"/>
        <rFont val="Tahoma"/>
        <family val="1"/>
        <charset val="204"/>
      </rPr>
      <t>TANF recipients are required to pay any amount above what the agency pays, which is 100 percent of the maximum rate.</t>
    </r>
  </si>
  <si>
    <r>
      <t xml:space="preserve">Families Transitioning Off TANF: </t>
    </r>
    <r>
      <rPr>
        <sz val="9"/>
        <color indexed="8"/>
        <rFont val="Tahoma"/>
        <family val="1"/>
        <charset val="204"/>
      </rPr>
      <t>Families transitioning off TANF are eligible for care under a separate Transitional Child Care Program.</t>
    </r>
  </si>
  <si>
    <r>
      <t xml:space="preserve">All Current TANF Recipients; TANF Recipients with No Earned Income; TANF Recipients with Earned Income: </t>
    </r>
    <r>
      <rPr>
        <sz val="9"/>
        <color indexed="8"/>
        <rFont val="Tahoma"/>
        <family val="1"/>
        <charset val="204"/>
      </rPr>
      <t>Families with authorization from the department that administers TANF are exempt from copayments.</t>
    </r>
  </si>
  <si>
    <r>
      <t xml:space="preserve">TANF Applicants: </t>
    </r>
    <r>
      <rPr>
        <sz val="9"/>
        <color indexed="8"/>
        <rFont val="Tahoma"/>
        <family val="1"/>
        <charset val="204"/>
      </rPr>
      <t>Families are exempt from copayments if child care will be needed to attend TANF activities.</t>
    </r>
  </si>
  <si>
    <r>
      <t xml:space="preserve">All Current TANF Recipients; TANF Recipients with No Earned Income: </t>
    </r>
    <r>
      <rPr>
        <sz val="9"/>
        <color indexed="8"/>
        <rFont val="Tahoma"/>
        <family val="1"/>
        <charset val="204"/>
      </rPr>
      <t>If the family's only income is TANF income, the family pays only $1 annually.</t>
    </r>
  </si>
  <si>
    <r>
      <t xml:space="preserve">TANF Recipients with No Earned Income; TANF Recipients with Earned Income: </t>
    </r>
    <r>
      <rPr>
        <sz val="9"/>
        <color indexed="8"/>
        <rFont val="Tahoma"/>
        <family val="1"/>
        <charset val="204"/>
      </rPr>
      <t>Only TANF recipients in the New Employees of Nevada (NEON) program are eligible to receive referrals for child care subsidies without a copayment.</t>
    </r>
  </si>
  <si>
    <r>
      <t>All Current TANF Recipients</t>
    </r>
    <r>
      <rPr>
        <sz val="9"/>
        <color indexed="8"/>
        <rFont val="Tahoma"/>
        <family val="1"/>
        <charset val="204"/>
      </rPr>
      <t>: Families receiving temporary assistance pay no copayment, unless they are repaying an overpayment. Families who choose to receive child care in lieu of temporary assistance pay a $1 copayment per week.</t>
    </r>
  </si>
  <si>
    <r>
      <t xml:space="preserve">TANF Applicants: </t>
    </r>
    <r>
      <rPr>
        <sz val="9"/>
        <color indexed="8"/>
        <rFont val="Tahoma"/>
        <family val="1"/>
        <charset val="204"/>
      </rPr>
      <t>TANF applicants who meet work requirements are not required to pay a copayment.</t>
    </r>
  </si>
  <si>
    <r>
      <t xml:space="preserve">Child-Only TANF Recipients: </t>
    </r>
    <r>
      <rPr>
        <sz val="9"/>
        <color indexed="8"/>
        <rFont val="Tahoma"/>
        <family val="1"/>
        <charset val="204"/>
      </rPr>
      <t>Children with no countable income residing with an adult other than their parents are exempt. TANF income is not countable income.</t>
    </r>
  </si>
  <si>
    <r>
      <t xml:space="preserve">All Current TANF Recipients; TANF Recipients with No Earned Income; TANF Recipients with Earned Income; Families at Risk of Becoming Dependent on TANF: </t>
    </r>
    <r>
      <rPr>
        <sz val="9"/>
        <color indexed="8"/>
        <rFont val="Tahoma"/>
        <family val="1"/>
        <charset val="204"/>
      </rPr>
      <t>The family is responsible for paying any amount that is over the allowable maximum child care amount.</t>
    </r>
  </si>
  <si>
    <r>
      <t>Child-Only TANF Recipients</t>
    </r>
    <r>
      <rPr>
        <sz val="9"/>
        <color indexed="8"/>
        <rFont val="Tahoma"/>
        <family val="1"/>
        <charset val="204"/>
      </rPr>
      <t>: If the TANF caretaker is ineligible, a copayment may be assessed. The TANF caretaker is always responsible for paying any amount that is over the allowable maximum child care amount.</t>
    </r>
  </si>
  <si>
    <r>
      <t>Families Transitioning Off TANF</t>
    </r>
    <r>
      <rPr>
        <sz val="9"/>
        <color indexed="8"/>
        <rFont val="Tahoma"/>
        <family val="1"/>
        <charset val="204"/>
      </rPr>
      <t>: Families transitioning off TANF are exempt from copayments as long as the authorized activity for subsidy eligibility is not completed by a TANF recipient who receives SSI, is a disqualified non-citizen, or is an ineligible non-legally responsible caretaker. The family is still responsible for paying any amount that is over the allowable maximum child care amount.</t>
    </r>
  </si>
  <si>
    <r>
      <t xml:space="preserve">All columns: </t>
    </r>
    <r>
      <rPr>
        <sz val="9"/>
        <color indexed="8"/>
        <rFont val="Tahoma"/>
        <family val="1"/>
        <charset val="204"/>
      </rPr>
      <t>This territory or</t>
    </r>
  </si>
  <si>
    <t>outlying area does not have a TANF program.</t>
  </si>
  <si>
    <r>
      <t xml:space="preserve">Child-Only TANF Recipients: </t>
    </r>
    <r>
      <rPr>
        <sz val="9"/>
        <color indexed="8"/>
        <rFont val="Tahoma"/>
        <family val="1"/>
        <charset val="204"/>
      </rPr>
      <t>Child-only TANF families are not served under the state's primary child care subsidy program.</t>
    </r>
  </si>
  <si>
    <r>
      <t xml:space="preserve">Families Transitioning Off TANF: </t>
    </r>
    <r>
      <rPr>
        <sz val="9"/>
        <color indexed="8"/>
        <rFont val="Tahoma"/>
        <family val="1"/>
        <charset val="204"/>
      </rPr>
      <t>Families transitioning off TANF are not required to pay a copayment for the first three months after their TANF case closes.</t>
    </r>
  </si>
  <si>
    <r>
      <t xml:space="preserve">TANF Recipients with No Earned Income: </t>
    </r>
    <r>
      <rPr>
        <sz val="9"/>
        <color indexed="8"/>
        <rFont val="Tahoma"/>
        <family val="1"/>
        <charset val="204"/>
      </rPr>
      <t>TANF recipients that are not working but in the employment and training program are exempt.</t>
    </r>
  </si>
  <si>
    <r>
      <t xml:space="preserve">TANF Recipients with No Earned Income; TANF Recipients with Earned Income: </t>
    </r>
    <r>
      <rPr>
        <sz val="9"/>
        <color indexed="8"/>
        <rFont val="Tahoma"/>
        <family val="1"/>
        <charset val="204"/>
      </rPr>
      <t>The family is exempt from the copayment requirement, but may be asked to pay the difference between what the provider charges and the maximum reimbursement rate.</t>
    </r>
  </si>
  <si>
    <r>
      <t xml:space="preserve">All Current TANF Recipients: </t>
    </r>
    <r>
      <rPr>
        <sz val="9"/>
        <color indexed="8"/>
        <rFont val="Tahoma"/>
        <family val="1"/>
        <charset val="204"/>
      </rPr>
      <t>Only TANF work program participants are exempt from copayments.</t>
    </r>
  </si>
  <si>
    <r>
      <t xml:space="preserve">All columns: </t>
    </r>
    <r>
      <rPr>
        <sz val="9"/>
        <color indexed="8"/>
        <rFont val="Tahoma"/>
        <family val="1"/>
        <charset val="204"/>
      </rPr>
      <t>TANF recipients and TANF applicants in the diversion program are assigned no copayment and receive services at 100 percent of the established subsidy rate. The families are responsible for paying for fees and services that exceed the established subsidy rate.</t>
    </r>
  </si>
  <si>
    <r>
      <t>TANF Recipients with No Earned Income; TANF Applicants</t>
    </r>
    <r>
      <rPr>
        <sz val="9"/>
        <color indexed="8"/>
        <rFont val="Tahoma"/>
        <family val="1"/>
        <charset val="204"/>
      </rPr>
      <t>: Copayments are waived for TANF recipients and other families with income below the Federal Poverty Guidelines.</t>
    </r>
  </si>
  <si>
    <r>
      <t>Families Transitioning Off TANF</t>
    </r>
    <r>
      <rPr>
        <sz val="9"/>
        <color indexed="8"/>
        <rFont val="Tahoma"/>
        <family val="1"/>
        <charset val="204"/>
      </rPr>
      <t>: Families transitioning off of a TANF work program are assigned the minimum copayment based on 65 percent of the Federal Poverty Guidelines instead of the family’s actual income level for the remainder of their eligibility period.</t>
    </r>
  </si>
  <si>
    <t>Test State Match</t>
  </si>
  <si>
    <t>Table 25. Copayment Exemptions for TANF Recipients, 2022: p 243+</t>
  </si>
  <si>
    <t>Table 27. Copayment Calculation, 2022: p 255+</t>
  </si>
  <si>
    <t>Copayment Calculation Method</t>
  </si>
  <si>
    <t>Copayment Income Definition</t>
  </si>
  <si>
    <t>Minimum Copayment</t>
  </si>
  <si>
    <t>Dollar amount</t>
  </si>
  <si>
    <t>Same as for determining eligibility</t>
  </si>
  <si>
    <t>$1 monthly</t>
  </si>
  <si>
    <t>Percent of child care cost or provider payment rate</t>
  </si>
  <si>
    <t>Other</t>
  </si>
  <si>
    <t>Percent of income</t>
  </si>
  <si>
    <t>$10 monthly</t>
  </si>
  <si>
    <t>5 percent of cost of care</t>
  </si>
  <si>
    <t>$1 weekly</t>
  </si>
  <si>
    <t>$5 weekly</t>
  </si>
  <si>
    <t>Additional notes for table 27:</t>
  </si>
  <si>
    <t>If copayments were waived for all families during the COVID-19 pandemic, and this policy was in effect on October 1, 2022, tables 29-31 reflect this policy. For more information on copayments that were waived prior to October 1, 2022 as a result of the pandemic, see the full CCDF Policies Database.</t>
  </si>
  <si>
    <t>The minimum copayment applies when there is a statutory minimum that may override the copayment found in the State's/Territory's copayment formula or fee schedule. The minimum is not derived from the lowest copayment found on the fee schedule.</t>
  </si>
  <si>
    <r>
      <t xml:space="preserve">Minimum Copayment: </t>
    </r>
    <r>
      <rPr>
        <sz val="9"/>
        <color indexed="8"/>
        <rFont val="Lucida Sans"/>
        <family val="1"/>
        <charset val="204"/>
      </rPr>
      <t>Families whose income falls below the lowest copayment income range do not have to pay a fee.</t>
    </r>
  </si>
  <si>
    <r>
      <t>Copayment Calculation Method</t>
    </r>
    <r>
      <rPr>
        <sz val="9"/>
        <color indexed="8"/>
        <rFont val="Lucida Sans"/>
        <family val="1"/>
        <charset val="204"/>
      </rPr>
      <t>; Copayment Income Definition; Minimum Copayment: American Samoa serves all families that fall below the Federal Poverty Guidelines and waives the copayment for all eligible families.</t>
    </r>
  </si>
  <si>
    <r>
      <t xml:space="preserve">Copayment Calculation Method: </t>
    </r>
    <r>
      <rPr>
        <sz val="9"/>
        <color indexed="8"/>
        <rFont val="Lucida Sans"/>
        <family val="1"/>
        <charset val="204"/>
      </rPr>
      <t>For families with income less than 100 percent of the Federal Poverty Guidelines, the copayment is equal to one percent of household income. For families with incomes greater than 100 percent of the Federal Poverty Guidelines but less than 85 percent of state median income, the copayment is equal to one percent of household income plus 14 percent of every dollar of income above 100 percent of the Federal Poverty Guidelines.</t>
    </r>
  </si>
  <si>
    <r>
      <t xml:space="preserve">Minimum Copayment: </t>
    </r>
    <r>
      <rPr>
        <sz val="9"/>
        <color indexed="8"/>
        <rFont val="Tahoma"/>
        <family val="1"/>
        <charset val="204"/>
      </rPr>
      <t>Copayments may be reduced to $5 for up to 6 months due to hardship if a family is assessed a higher copayment using the copayment chart.</t>
    </r>
  </si>
  <si>
    <r>
      <t xml:space="preserve">Copayment Income Definition: </t>
    </r>
    <r>
      <rPr>
        <sz val="9"/>
        <color indexed="8"/>
        <rFont val="Tahoma"/>
        <family val="1"/>
        <charset val="204"/>
      </rPr>
      <t>When determining whether copayments will be waived for a family, additional income deductions are applied. The deductions include housing-related expenses such as rent, mortgage, insurance, property taxes, monthly utility expenses, telephone expenses, and unreimbursed medical costs. These deductions are not applied when determining eligibility for subsidies.</t>
    </r>
  </si>
  <si>
    <r>
      <t>Copayment Calculation Method</t>
    </r>
    <r>
      <rPr>
        <sz val="9"/>
        <color indexed="8"/>
        <rFont val="Tahoma"/>
        <family val="1"/>
        <charset val="204"/>
      </rPr>
      <t>: The copayment can be reduced by up to $100 for families with children enrolled in an accredited group child care center, a Hawaiian-medium center-based facility, a licensed infant and toddler child care center, licensed group child care center, or licensed group child care home.</t>
    </r>
  </si>
  <si>
    <r>
      <t xml:space="preserve">Copayment Calculation Method: </t>
    </r>
    <r>
      <rPr>
        <sz val="9"/>
        <color indexed="8"/>
        <rFont val="Tahoma"/>
        <family val="1"/>
        <charset val="204"/>
      </rPr>
      <t>The copayment amount varies according to the number of years a family has been receiving assistance. The percentage of monthly income required as a copayment for a particular income category increases by one percentage point for each year the family receives assistance.</t>
    </r>
  </si>
  <si>
    <r>
      <t xml:space="preserve">Copayment Calculation Method: </t>
    </r>
    <r>
      <rPr>
        <sz val="9"/>
        <color indexed="8"/>
        <rFont val="Tahoma"/>
        <family val="1"/>
        <charset val="204"/>
      </rPr>
      <t>Copayments are calculated by subtracting 100 percent of the Federal Poverty Guidelines from a family's gross monthly income and multiplying the resulting dollar amount by a percentage between 0 percent and 15.6 percent. The percentage is based on income.</t>
    </r>
  </si>
  <si>
    <r>
      <t>Copayment Income Definition</t>
    </r>
    <r>
      <rPr>
        <sz val="9"/>
        <color indexed="8"/>
        <rFont val="Tahoma"/>
        <family val="1"/>
        <charset val="204"/>
      </rPr>
      <t>: The state subtracts 100 percent of the Federal Poverty Guidelines from the income used for determining eligibility.</t>
    </r>
  </si>
  <si>
    <r>
      <t xml:space="preserve">Copayment Calculation Method: </t>
    </r>
    <r>
      <rPr>
        <sz val="9"/>
        <color indexed="8"/>
        <rFont val="Tahoma"/>
        <family val="1"/>
        <charset val="204"/>
      </rPr>
      <t>If an applicant is already receiving child care and their income increases to between 151 percent and 185 percent of the Federal Poverty Guidelines, they are classified under transitional child care level 1. The state will pay 80 percent of the base rate, after the sliding fee dollar amount. If an applicant is already receiving child care and their income increases to between 186 percent and 215 percent of the Federal Poverty Guidelines, they are classified under transitional child care level 2. The state will pay 60 percent of the base rate, after the sliding fee dollar amount. If an applicant is already receiving child care and their income increases to between 216 percent and 242 percent of the Federal Poverty Guidelines, they are classified under transitional child care level 3. The state will pay 50 percent of the base rate, after the sliding fee dollar amount.</t>
    </r>
  </si>
  <si>
    <r>
      <t xml:space="preserve">Minimum Copayment: </t>
    </r>
    <r>
      <rPr>
        <sz val="9"/>
        <color indexed="8"/>
        <rFont val="Tahoma"/>
        <family val="1"/>
        <charset val="204"/>
      </rPr>
      <t>Families whose only income is TANF income and families whose income is below 25 percent of the state median income pay $1 annually.</t>
    </r>
  </si>
  <si>
    <r>
      <t xml:space="preserve">Minimum Copayment: </t>
    </r>
    <r>
      <rPr>
        <sz val="9"/>
        <color indexed="8"/>
        <rFont val="Tahoma"/>
        <family val="1"/>
        <charset val="204"/>
      </rPr>
      <t>Families must pay a minimum five percent copayment unless they receive TANF, are experiencing homelessness, have a foster care or child protective services case, are public servants essential to the state’s economic recovery, are attending an approved substance use disorder treatment or recovery program through the Nevada Division of Public and Behavioral Health, or are jobless due to COVID-19.</t>
    </r>
  </si>
  <si>
    <r>
      <t>Copayment Calculation Method</t>
    </r>
    <r>
      <rPr>
        <sz val="9"/>
        <color indexed="8"/>
        <rFont val="Tahoma"/>
        <family val="1"/>
        <charset val="204"/>
      </rPr>
      <t>: Copayment amounts in fee schedules are based off of percentages of income over the state income standard. Districts can choose percentages between 1 and 10 for their calculations. Eligibility is determined based on total income.</t>
    </r>
  </si>
  <si>
    <r>
      <t xml:space="preserve">Copayment Income Definition: </t>
    </r>
    <r>
      <rPr>
        <sz val="9"/>
        <color indexed="8"/>
        <rFont val="Tahoma"/>
        <family val="1"/>
        <charset val="204"/>
      </rPr>
      <t>In order to determine the copayment, the amount of income over the state income standard is used in the calculation. The copayment calculation is a percentage of the income that exceeds the state income standard.</t>
    </r>
  </si>
  <si>
    <r>
      <t>Copayment Calculation Method</t>
    </r>
    <r>
      <rPr>
        <sz val="9"/>
        <color indexed="8"/>
        <rFont val="Tahoma"/>
        <family val="1"/>
        <charset val="204"/>
      </rPr>
      <t>: Caseworkers use a desk guide to show families their expected copayment. The state calculates the family's copayment by dividing the family's annual income by 100 percent of the Federal Poverty Guidelines. The family's poverty level is then rounded up to the nearest five percent, multiplied by 100 percent of the Federal Poverty Guidelines, divided by 12, and rounded up to the nearest whole number to get the maximum monthly income. The maximum monthly income is then multiplied by a copayment multiplier that varies depending on the family's poverty level, rounded to the nearest whole dollar, multiplied by 12, and divided by the number of weeks in the current state fiscal year to get the family's weekly copayment.</t>
    </r>
  </si>
  <si>
    <r>
      <t>Copayment Calculation Method</t>
    </r>
    <r>
      <rPr>
        <sz val="9"/>
        <color indexed="8"/>
        <rFont val="Tahoma"/>
        <family val="1"/>
        <charset val="204"/>
      </rPr>
      <t>: Households with income at or below 170 percent of the Federal Poverty Guidelines pay</t>
    </r>
  </si>
  <si>
    <t>$0 monthly. Households with income above 170 percent of the Federal Poverty Guidelines calculate copayments by subtracting 170 percent of the Federal Poverty Guidelines from their income and then dividing this number by two for a 50 percent reduction. Either this resulting amount or 1 percent of their income is the expected monthly copayment, whichever is less. Copayment amounts are rounded down to the closest whole dollar.</t>
  </si>
  <si>
    <t>Copay</t>
  </si>
  <si>
    <r>
      <t>ment Calculation Method</t>
    </r>
    <r>
      <rPr>
        <sz val="9"/>
        <color indexed="8"/>
        <rFont val="Tahoma"/>
        <family val="1"/>
        <charset val="204"/>
      </rPr>
      <t>: The state establishes the dollar amounts for each range based on a formula that factors in the percentage of the family’s income.</t>
    </r>
  </si>
  <si>
    <r>
      <t xml:space="preserve">Copayment Calculation Method: </t>
    </r>
    <r>
      <rPr>
        <sz val="9"/>
        <color indexed="8"/>
        <rFont val="Tahoma"/>
        <family val="1"/>
        <charset val="204"/>
      </rPr>
      <t>The family copayment is calculated by multiplying an hourly copayment amount (determined by the number of children in care) by the total number of hours of subsidized care for all children in the household. Families with five or more children in care pay the same copayment, regardless of the number of additional children in care.</t>
    </r>
  </si>
  <si>
    <t>Number 2</t>
  </si>
  <si>
    <t>Table 28. Other Copayment Calculation Policies, 2022: p 259+</t>
  </si>
  <si>
    <t>Adjustment for Second Child in Care</t>
  </si>
  <si>
    <t>Adjustment for Third Child in Care</t>
  </si>
  <si>
    <t>Adjustment for Part- Time Care</t>
  </si>
  <si>
    <t>Maximum Number of Hours Considered Part-Time Care if
Copayment is Adjusted</t>
  </si>
  <si>
    <t>Adjustment for Children with Special Needs</t>
  </si>
  <si>
    <t>Copayment is per child</t>
  </si>
  <si>
    <t>50% of full-time copayment</t>
  </si>
  <si>
    <t>25 hours weekly</t>
  </si>
  <si>
    <t>No adjustment</t>
  </si>
  <si>
    <t>Copayment is family level, does not vary by number of children in care</t>
  </si>
  <si>
    <t>Less than 6 hours daily</t>
  </si>
  <si>
    <t>NA (Copay is percent of cost or provider payment rate)</t>
  </si>
  <si>
    <t>Less than 130 hours monthly</t>
  </si>
  <si>
    <t>$15 Monthly</t>
  </si>
  <si>
    <t>55% of full-time copayment</t>
  </si>
  <si>
    <t>Less than 5 hours daily</t>
  </si>
  <si>
    <t>5 hours daily</t>
  </si>
  <si>
    <t>50% of one child copayment</t>
  </si>
  <si>
    <t>24 hours weekly</t>
  </si>
  <si>
    <t>25% of one child copayment</t>
  </si>
  <si>
    <t>Less than 7 hours daily</t>
  </si>
  <si>
    <t>No copayment</t>
  </si>
  <si>
    <t>75% of one child copayment</t>
  </si>
  <si>
    <t>75% of full-time copayment</t>
  </si>
  <si>
    <t>29 hours weekly</t>
  </si>
  <si>
    <t>31 hours weekly</t>
  </si>
  <si>
    <t>Less than 20 hours weekly</t>
  </si>
  <si>
    <t>Additional notes for table 28:</t>
  </si>
  <si>
    <r>
      <t xml:space="preserve">All columns: </t>
    </r>
    <r>
      <rPr>
        <sz val="9"/>
        <color indexed="8"/>
        <rFont val="Tahoma"/>
        <family val="1"/>
        <charset val="204"/>
      </rPr>
      <t>American Samoa serves all families that fall below the Federal Poverty Guidelines and waives the copayment for all eligible families.</t>
    </r>
  </si>
  <si>
    <r>
      <t xml:space="preserve">Maximum Number of Hours Considered Part-Time Care if Copayment is Adjusted: </t>
    </r>
    <r>
      <rPr>
        <sz val="9"/>
        <color indexed="8"/>
        <rFont val="Tahoma"/>
        <family val="1"/>
        <charset val="204"/>
      </rPr>
      <t>Part-time care is defined as less than 7 hours daily.</t>
    </r>
  </si>
  <si>
    <r>
      <t xml:space="preserve">Adjustment for Part-Time Care: </t>
    </r>
    <r>
      <rPr>
        <sz val="9"/>
        <color indexed="8"/>
        <rFont val="Tahoma"/>
        <family val="1"/>
        <charset val="204"/>
      </rPr>
      <t>If there is more than one child in care, the full-time versus part-time copayment is determined according to the child who is in care for the greatest number of hours.</t>
    </r>
  </si>
  <si>
    <r>
      <t>Maximum Number of Hours Considered Part-Time Care if Copayment is Adjusted</t>
    </r>
    <r>
      <rPr>
        <sz val="9"/>
        <color indexed="8"/>
        <rFont val="Tahoma"/>
        <family val="1"/>
        <charset val="204"/>
      </rPr>
      <t>: The fee is determined based on the number of hours of care certified for the month. Contractors cannot recalculate fees based on a child's actual attendance.</t>
    </r>
  </si>
  <si>
    <t>Adjustment</t>
  </si>
  <si>
    <r>
      <t>for Second Child in Care; Adjustment for Third Child in Care</t>
    </r>
    <r>
      <rPr>
        <sz val="9"/>
        <color indexed="8"/>
        <rFont val="Lucida Sans"/>
        <family val="1"/>
        <charset val="204"/>
      </rPr>
      <t>: Families pay a percentage of their income for the first child in care, plus $15 for each additional child in care. The dollar amount is the same for each additional child in the family.</t>
    </r>
  </si>
  <si>
    <r>
      <t xml:space="preserve">Maximum Number of Hours Considered Part-Time Care if Copayment is Adjusted: </t>
    </r>
    <r>
      <rPr>
        <sz val="9"/>
        <color indexed="8"/>
        <rFont val="Lucida Sans"/>
        <family val="1"/>
        <charset val="204"/>
      </rPr>
      <t>Part-time care is defined as an average of less than 13 full-time or equivalent units of care per month. A part-time unit is defined as less than five hours of care in a day. Part-time units are converted to equivalent full-time units using a factor of 0.55.</t>
    </r>
  </si>
  <si>
    <r>
      <t>Adjustment for Second Child in Care</t>
    </r>
    <r>
      <rPr>
        <sz val="9"/>
        <color indexed="8"/>
        <rFont val="Lucida Sans"/>
        <family val="1"/>
        <charset val="204"/>
      </rPr>
      <t>: The copayment amount for two or more children in care is calculated by adding a daily dollar amount onto a daily base rate for one child in care. The base rate and additional fee are determined by income level.</t>
    </r>
  </si>
  <si>
    <r>
      <t>Adjustment for Third Child in Care</t>
    </r>
    <r>
      <rPr>
        <sz val="9"/>
        <color indexed="8"/>
        <rFont val="Lucida Sans"/>
        <family val="1"/>
        <charset val="204"/>
      </rPr>
      <t>: No additional copayment is required when there are more than two children in care.</t>
    </r>
  </si>
  <si>
    <r>
      <t xml:space="preserve">Adjustment for Second Child in Care; Adjustment for Third Child in Care: </t>
    </r>
    <r>
      <rPr>
        <sz val="9"/>
        <color indexed="8"/>
        <rFont val="Lucida Sans"/>
        <family val="1"/>
        <charset val="204"/>
      </rPr>
      <t>Policy coded for Miami-Dade County. The copayment is computed for the youngest child when more than one child is receiving care.</t>
    </r>
  </si>
  <si>
    <r>
      <t xml:space="preserve">Adjustment for Part-Time Care; Maximum Number of Hours Considered Part-Time Care if Copayment is Adjusted: </t>
    </r>
    <r>
      <rPr>
        <sz val="9"/>
        <color indexed="8"/>
        <rFont val="Lucida Sans"/>
        <family val="1"/>
        <charset val="204"/>
      </rPr>
      <t>Policy coded for Miami-Dade County.</t>
    </r>
  </si>
  <si>
    <r>
      <t xml:space="preserve">Adjustment for Part-Time Care: </t>
    </r>
    <r>
      <rPr>
        <sz val="9"/>
        <color indexed="8"/>
        <rFont val="Lucida Sans"/>
        <family val="1"/>
        <charset val="204"/>
      </rPr>
      <t>Copayments for part-time care range from 40 to 50 percent of the full-time care copayment depending on the family's income. Copayments for part-time care are set at $10 per child at the first and second income thresholds, $25 per child at the third income threshold, and $35 per child at the fourth income threshold.</t>
    </r>
  </si>
  <si>
    <r>
      <t xml:space="preserve">Adjustment for Part-Time Care: </t>
    </r>
    <r>
      <rPr>
        <sz val="9"/>
        <color indexed="8"/>
        <rFont val="Lucida Sans"/>
        <family val="1"/>
        <charset val="204"/>
      </rPr>
      <t>If all of the children in care are school age and approved for part-day care for any month September through May, the copayment will be reduced by one half for that month.</t>
    </r>
  </si>
  <si>
    <r>
      <t xml:space="preserve">Adjustment for Second Child in Care; Adjustment for Third Child in Care: </t>
    </r>
    <r>
      <rPr>
        <sz val="9"/>
        <color indexed="8"/>
        <rFont val="Lucida Sans"/>
        <family val="1"/>
        <charset val="204"/>
      </rPr>
      <t>The copayment amount is determined by the number of children in care. Once the copayment level is determined, the copayment is not paid per child, but paid only for the child receiving the most units of care. If there are two children in care, the family pays a copayment that is 50 cents higher per day (25 cents per half day) than the amount if only one child is in care, except for the first income level, where the copayment remains zero. For a third child in care, the copayment is $1 higher per day (50 cents per half day) than the copayment for one child in care, except for the first income level where the copayment remains zero. The family is charged the same rate for more than three children as for three children.</t>
    </r>
  </si>
  <si>
    <r>
      <t xml:space="preserve">Adjustment for Part-Time Care; Maximum Number of Hours Considered Part-Time Care if Copayment is Adjusted: </t>
    </r>
    <r>
      <rPr>
        <sz val="9"/>
        <color indexed="8"/>
        <rFont val="Lucida Sans"/>
        <family val="1"/>
        <charset val="204"/>
      </rPr>
      <t>Copayments are based on a half-day rate, multiplied by two to calculate the full-day rate. Part-time care of up to five hours uses the half-day rate. If the hours of care needed exceed five, two or more units of care are used and the half-day rate is multiplied by the number of daily units of care used.</t>
    </r>
  </si>
  <si>
    <r>
      <t xml:space="preserve">Adjustment for Second Child in Care; Adjustment for Third Child in Care: </t>
    </r>
    <r>
      <rPr>
        <sz val="9"/>
        <color indexed="8"/>
        <rFont val="Lucida Sans"/>
        <family val="1"/>
        <charset val="204"/>
      </rPr>
      <t>The copayment is family level and varies depending on the number of children in care. Two different fee scales are provided, one for families with one child in care and one for families with two or more children in care. Families with two or more children in care pay the same copayment, regardless of the number of additional children in care.</t>
    </r>
  </si>
  <si>
    <r>
      <t xml:space="preserve">Adjustment for Part-Time Care; Maximum Number of Hours Considered Part-Time Care if Copayment is Adjusted: </t>
    </r>
    <r>
      <rPr>
        <sz val="9"/>
        <color indexed="8"/>
        <rFont val="Lucida Sans"/>
        <family val="1"/>
        <charset val="204"/>
      </rPr>
      <t>There are two levels of part-time care: care for three hours or less per day, and care for more than three but less than six hours per day. Care for more than three but less than six hours per day is charged a copayment of $2 per week. Care for three hours or less per day is charged a copayment of $1 per week.</t>
    </r>
  </si>
  <si>
    <r>
      <t xml:space="preserve">Adjustment for Second Child in Care; Adjustment for Third Child in Care: </t>
    </r>
    <r>
      <rPr>
        <sz val="9"/>
        <color indexed="8"/>
        <rFont val="Lucida Sans"/>
        <family val="1"/>
        <charset val="204"/>
      </rPr>
      <t>The full copayment is applied to the youngest child receiving care. The adjusted copayment of 50 percent of the full copayment is applied to the second youngest child receiving care.</t>
    </r>
  </si>
  <si>
    <r>
      <t>Maximum Number of Hours Considered Part-Time Care if Copayment is Adjusted</t>
    </r>
    <r>
      <rPr>
        <sz val="9"/>
        <color indexed="8"/>
        <rFont val="Lucida Sans"/>
        <family val="1"/>
        <charset val="204"/>
      </rPr>
      <t>: A part-time day is six hours or less.</t>
    </r>
  </si>
  <si>
    <r>
      <t xml:space="preserve">for Second Child in Care; Adjustment for Third Child in Care: </t>
    </r>
    <r>
      <rPr>
        <sz val="9"/>
        <color indexed="8"/>
        <rFont val="Tahoma"/>
        <family val="1"/>
        <charset val="204"/>
      </rPr>
      <t>The copayment is calculated per child. The total copayment cannot exceed a family limit. The family limit for the copayment varies based on family income.</t>
    </r>
  </si>
  <si>
    <r>
      <t xml:space="preserve">Adjustment for Part-Time Care: </t>
    </r>
    <r>
      <rPr>
        <sz val="9"/>
        <color indexed="8"/>
        <rFont val="Tahoma"/>
        <family val="1"/>
        <charset val="204"/>
      </rPr>
      <t>Half-time care is defined as care lasting from three hours up to five hours. The half-time care copayment is a dollar amount ranging from 65 to 70 percent of the full-time copayment depending on the family's income level. An additional part-time copayment ranging from 45 to 50 percent of the full-time care copayment, depending on the family's income level, is used for care provided up to three hours per day.</t>
    </r>
  </si>
  <si>
    <r>
      <t xml:space="preserve">Adjustment for Part-Time Care: </t>
    </r>
    <r>
      <rPr>
        <sz val="9"/>
        <color indexed="8"/>
        <rFont val="Tahoma"/>
        <family val="1"/>
        <charset val="204"/>
      </rPr>
      <t>If the month's cost of child care is less than the monthly copayment, the family is obligated to pay only the cost of care, not the full copayment indicated on the child care authorization plan.</t>
    </r>
  </si>
  <si>
    <r>
      <t xml:space="preserve">Adjustment for Third Child in Care: </t>
    </r>
    <r>
      <rPr>
        <sz val="9"/>
        <color indexed="8"/>
        <rFont val="Tahoma"/>
        <family val="1"/>
        <charset val="204"/>
      </rPr>
      <t>No additional copayment is required when there are more than two children in care.</t>
    </r>
  </si>
  <si>
    <r>
      <t xml:space="preserve">Adjustment for Part-Time Care; Maximum Number of Hours Considered Part-Time Care if Copayment is Adjusted: </t>
    </r>
    <r>
      <rPr>
        <sz val="9"/>
        <color indexed="8"/>
        <rFont val="Tahoma"/>
        <family val="1"/>
        <charset val="204"/>
      </rPr>
      <t>The adjustment for part-time care varies depending on the amount of care used. For care provided 8 to 29 hours per week, the adjustment is 75 percent of the full-time rate. For care provided 7 hours or less per week, the adjustment is 25 percent of the full-time rate. For cases with split custody or where a child may have two providers and care is provided 8 to 19 hours per week, the adjustment is 50 percent of the full-time rate.</t>
    </r>
  </si>
  <si>
    <r>
      <t>Adjustment for Part-Time Care</t>
    </r>
    <r>
      <rPr>
        <sz val="9"/>
        <color indexed="8"/>
        <rFont val="Tahoma"/>
        <family val="1"/>
        <charset val="204"/>
      </rPr>
      <t>: Policy coded for New York City.</t>
    </r>
  </si>
  <si>
    <r>
      <t xml:space="preserve">Adjustment for Part-Time Care: </t>
    </r>
    <r>
      <rPr>
        <sz val="9"/>
        <color indexed="8"/>
        <rFont val="Tahoma"/>
        <family val="1"/>
        <charset val="204"/>
      </rPr>
      <t>If the child is in care for an average of 18 through 31 hours per week, the part-time copayment is 75 percent of the full-time copayment. If the child is in care for an average of 17 hours or less per week, the part-time copayment is 50 percent of the full-time copayment.</t>
    </r>
  </si>
  <si>
    <r>
      <t xml:space="preserve">Maximum Number of Hours Considered Part-Time Care if Copayment is Adjusted: </t>
    </r>
    <r>
      <rPr>
        <sz val="9"/>
        <color indexed="8"/>
        <rFont val="Tahoma"/>
        <family val="1"/>
        <charset val="204"/>
      </rPr>
      <t>If the child is in care for an average of 18 through 31 hours per week, the part-time copayment is 75 percent of the full-time copayment. If the child is in care for an average of 17 hours or less per week, the part-time copayment is 50 percent of the full- time copayment. If the child requires part-time care during the school year and full-time care during the summer, care is calculated using a blended rate. When care is received at the blended rate, the copayment is 83 percent of the full-time copayment. The copayment applies to the entire eligibility period.</t>
    </r>
  </si>
  <si>
    <r>
      <t>Adjustment for Third Child in Care</t>
    </r>
    <r>
      <rPr>
        <sz val="9"/>
        <color indexed="8"/>
        <rFont val="Tahoma"/>
        <family val="1"/>
        <charset val="204"/>
      </rPr>
      <t>: No additional copayment is required when there are more than two children in care.</t>
    </r>
  </si>
  <si>
    <r>
      <t>Adjustment for Second Child in Care; Adjustment for Third Child in Care</t>
    </r>
    <r>
      <rPr>
        <sz val="9"/>
        <color indexed="8"/>
        <rFont val="Tahoma"/>
        <family val="1"/>
        <charset val="204"/>
      </rPr>
      <t>: A percentage discount is established by the provider for families with multiple children receiving care from the same provider. It is applied to all children except the youngest.</t>
    </r>
  </si>
  <si>
    <r>
      <t xml:space="preserve">Adjustment for Children with Special Needs: </t>
    </r>
    <r>
      <rPr>
        <sz val="9"/>
        <color indexed="8"/>
        <rFont val="Tahoma"/>
        <family val="1"/>
        <charset val="204"/>
      </rPr>
      <t>Copayments for care for children with advanced special needs are capped at 10 percent of gross monthly income.</t>
    </r>
  </si>
  <si>
    <r>
      <t xml:space="preserve">Adjustment for Second Child in Care; Adjustment for Third Child in Care: </t>
    </r>
    <r>
      <rPr>
        <sz val="9"/>
        <color indexed="8"/>
        <rFont val="Tahoma"/>
        <family val="1"/>
        <charset val="204"/>
      </rPr>
      <t>The copayment is a family fee that increases with each additional child in care. Separate fee schedules are provided based on the number of children in care. The fee schedules are provided up to family size 20 and for up to 10 children in care.</t>
    </r>
  </si>
  <si>
    <r>
      <t xml:space="preserve">Adjustment for Second Child in Care; Adjustment for Third Child in Care: </t>
    </r>
    <r>
      <rPr>
        <sz val="9"/>
        <color indexed="8"/>
        <rFont val="Tahoma"/>
        <family val="1"/>
        <charset val="204"/>
      </rPr>
      <t>Policy coded for the Gulf Coast Region. For multiple children receiving child care assistance, there is an additional per child fee that depends on the household income.</t>
    </r>
  </si>
  <si>
    <r>
      <t xml:space="preserve">Adjustment for Second Child in Care; Adjustment for Third Child in Care: </t>
    </r>
    <r>
      <rPr>
        <sz val="9"/>
        <color indexed="8"/>
        <rFont val="Tahoma"/>
        <family val="1"/>
        <charset val="204"/>
      </rPr>
      <t>The copayment is a family fee that increases by one percent of income with each additional child in</t>
    </r>
  </si>
  <si>
    <t>care, up to three children. The copayment does not increase for four or more children in care. Separate fee schedules are provided based on the number of children in care.</t>
  </si>
  <si>
    <r>
      <t xml:space="preserve">Adjustment for Third Child in Care: </t>
    </r>
    <r>
      <rPr>
        <sz val="9"/>
        <color indexed="8"/>
        <rFont val="Tahoma"/>
        <family val="1"/>
        <charset val="204"/>
      </rPr>
      <t>The copayment amount is the same for each child. Copayments are capped at three children. If more than three children are in care, the copayment is assessed for the youngest three children.</t>
    </r>
  </si>
  <si>
    <r>
      <t xml:space="preserve">Adjustment for Part-Time Care: </t>
    </r>
    <r>
      <rPr>
        <sz val="9"/>
        <color indexed="8"/>
        <rFont val="Tahoma"/>
        <family val="1"/>
        <charset val="204"/>
      </rPr>
      <t>Partial days of care are converted into full days for purposes of copayments and reimbursement.</t>
    </r>
  </si>
  <si>
    <r>
      <t xml:space="preserve">Adjustment for Second Child in Care; Adjustment for Third Child in Care: </t>
    </r>
    <r>
      <rPr>
        <sz val="9"/>
        <color indexed="8"/>
        <rFont val="Tahoma"/>
        <family val="1"/>
        <charset val="204"/>
      </rPr>
      <t>The family copayment is calculated multiplying an hourly copayment amount (determined by the number of children in care) by the total number of hours of subsidized care for all children in the household. Families with five or more children in care pay the same copayment, regardless of the number of additional children in care.</t>
    </r>
  </si>
  <si>
    <t>Table 1. Maximum Age Allowed for CCDF Eligibility, 2022: p 33+</t>
  </si>
  <si>
    <t>Maximum Age for Most Children</t>
  </si>
  <si>
    <t>Exceptions to the Maximum Age for Most Children</t>
  </si>
  <si>
    <t>Maximum Age for Children with Special Needs</t>
  </si>
  <si>
    <t>Exceptions to the Maximum Age for Children with Special Needs</t>
  </si>
  <si>
    <t>Maximum Age for Children in Protective Services</t>
  </si>
  <si>
    <t>Exceptions to the Maximum Age for Children in Protective Services</t>
  </si>
  <si>
    <t>Subsidy provided through the end of eligibility period if child ages out</t>
  </si>
  <si>
    <t>No exceptions</t>
  </si>
  <si>
    <t>Subsidy provided through the end of school year if child ages out</t>
  </si>
  <si>
    <t>Percent Single Headed HHs (adjusted)</t>
  </si>
  <si>
    <t>Percent Non Single Headed HHs (adjusted)</t>
  </si>
  <si>
    <t>Headed by Children (Protective Services) (adjusted)</t>
  </si>
  <si>
    <t>Number of Households (HH) Served</t>
  </si>
  <si>
    <t>Number of Children Served</t>
  </si>
  <si>
    <t>Percent Children in Center Care (Known Settings)</t>
  </si>
  <si>
    <t>Nationwide excluding territories, weighted averages when not totals</t>
  </si>
  <si>
    <t>Maximum Ages</t>
  </si>
  <si>
    <t>Table 2. Approved Activities for CCDF Eligibility, 2022: p 43+</t>
  </si>
  <si>
    <t>Table 3. Approved Activities for CCDF Eligibility (continued), 2022: p 56+</t>
  </si>
  <si>
    <t>Employment</t>
  </si>
  <si>
    <t>Job Search</t>
  </si>
  <si>
    <t>Job Search Time Limit</t>
  </si>
  <si>
    <t>SNAP
Employment and Training (E&amp;T)</t>
  </si>
  <si>
    <t>Housing Search (Homeless)</t>
  </si>
  <si>
    <t>TANF Work Program</t>
  </si>
  <si>
    <t>Other TANF Activities</t>
  </si>
  <si>
    <t>Yes, only for continuing eligibility</t>
  </si>
  <si>
    <t>Through the end of the eligibility period</t>
  </si>
  <si>
    <t>3 months per job loss occurrence</t>
  </si>
  <si>
    <t>Yes, for initial and continuing eligibility</t>
  </si>
  <si>
    <t>90 days per job loss occurrence</t>
  </si>
  <si>
    <t>13 weeks per job loss occurrence</t>
  </si>
  <si>
    <t>3 months in a year</t>
  </si>
  <si>
    <t>16 weeks per job loss occurrence</t>
  </si>
  <si>
    <t>12 weeks per job loss occurrence</t>
  </si>
  <si>
    <t>26 weeks per job loss occurrence</t>
  </si>
  <si>
    <t>12 weeks in a year</t>
  </si>
  <si>
    <t>90 days in a year</t>
  </si>
  <si>
    <t>92 days per job loss occurrence</t>
  </si>
  <si>
    <t>6 months per job loss occurrence</t>
  </si>
  <si>
    <t>4 months per job loss occurrence</t>
  </si>
  <si>
    <t>Additional notes for table 2:</t>
  </si>
  <si>
    <t>Each State/Territory was ask</t>
  </si>
  <si>
    <t>ed to review and verify the accuracy of the data in the tables. Not all States/Territories were able to complete the review. For more information on which States/Territories reviewed and verified the data in the tables, see table I.B in the report.</t>
  </si>
  <si>
    <t>TANF work program activities are broadly defined as employment or training activities that are part of the State's/Territory's TANF program.</t>
  </si>
  <si>
    <r>
      <t>Employment</t>
    </r>
    <r>
      <rPr>
        <sz val="9"/>
        <color indexed="8"/>
        <rFont val="Tahoma"/>
        <family val="1"/>
        <charset val="204"/>
      </rPr>
      <t>: Working from home is an approved activity for eligibility due to the COVID-19 pandemic.</t>
    </r>
  </si>
  <si>
    <r>
      <t xml:space="preserve">Job Search Time Limit: </t>
    </r>
    <r>
      <rPr>
        <sz val="9"/>
        <color indexed="8"/>
        <rFont val="Tahoma"/>
        <family val="1"/>
        <charset val="204"/>
      </rPr>
      <t>If a parent experiences a non-temporary job loss during the eligibility period, the family will continue to receive care authorized at the current level for three months so the parent can engage in job search activities.</t>
    </r>
  </si>
  <si>
    <r>
      <t xml:space="preserve">Job Search Time Limit: </t>
    </r>
    <r>
      <rPr>
        <sz val="9"/>
        <color indexed="8"/>
        <rFont val="Tahoma"/>
        <family val="1"/>
        <charset val="204"/>
      </rPr>
      <t>Job search activities can be approved for two months at a time and initially renewed up to a maximum of six months. The parent must then wait six months before qualifying for a second and final job search period, not to exceed an additional six months. For those who are initially found eligible for child care based on employment but lose their job, continuing eligibility for job search is approved until the end of the authorization period.</t>
    </r>
  </si>
  <si>
    <r>
      <t xml:space="preserve">SNAP Employment and Training (E&amp;T): </t>
    </r>
    <r>
      <rPr>
        <sz val="9"/>
        <color indexed="8"/>
        <rFont val="Tahoma"/>
        <family val="1"/>
        <charset val="204"/>
      </rPr>
      <t>The nutrition assistance program does not have an employment and training program.</t>
    </r>
  </si>
  <si>
    <r>
      <t xml:space="preserve">TANF Work Program; Other TANF Activities: </t>
    </r>
    <r>
      <rPr>
        <sz val="9"/>
        <color indexed="8"/>
        <rFont val="Tahoma"/>
        <family val="1"/>
        <charset val="204"/>
      </rPr>
      <t>This territory or outlying area does not have a TANF program.</t>
    </r>
  </si>
  <si>
    <r>
      <t xml:space="preserve">SNAP Employment and Training (E&amp;T): </t>
    </r>
    <r>
      <rPr>
        <sz val="9"/>
        <color indexed="8"/>
        <rFont val="Tahoma"/>
        <family val="1"/>
        <charset val="204"/>
      </rPr>
      <t>Child care for SNAP E&amp;T participants is not provided under the state's primary child care subsidy program.</t>
    </r>
  </si>
  <si>
    <r>
      <t xml:space="preserve">Housing Search (Homeless): </t>
    </r>
    <r>
      <rPr>
        <sz val="9"/>
        <color indexed="8"/>
        <rFont val="Tahoma"/>
        <family val="1"/>
        <charset val="204"/>
      </rPr>
      <t>The basis of need for families experiencing homelessness is defined as seeking permanent housing for family stability, though there is no activity requirement for families experiencing homelessness.</t>
    </r>
  </si>
  <si>
    <r>
      <t xml:space="preserve">Housing Search (Homeless): </t>
    </r>
    <r>
      <rPr>
        <sz val="9"/>
        <color indexed="8"/>
        <rFont val="Tahoma"/>
        <family val="1"/>
        <charset val="204"/>
      </rPr>
      <t>Families experiencing homelessness are provided child care for a 60-day stabilization period at minimum, during which they are not required to participate in an eligible activity. Counties may opt to offer a longer stabilization period.</t>
    </r>
  </si>
  <si>
    <r>
      <t xml:space="preserve">TANF Work Program: </t>
    </r>
    <r>
      <rPr>
        <sz val="9"/>
        <color indexed="8"/>
        <rFont val="Tahoma"/>
        <family val="1"/>
        <charset val="204"/>
      </rPr>
      <t>Eligibility is determined according to the TANF work program guidelines.</t>
    </r>
  </si>
  <si>
    <r>
      <t xml:space="preserve">Other TANF Activities: </t>
    </r>
    <r>
      <rPr>
        <sz val="9"/>
        <color indexed="8"/>
        <rFont val="Tahoma"/>
        <family val="1"/>
        <charset val="204"/>
      </rPr>
      <t>Eligible TANF activities are determined by the TANF program, and may include job search, volunteering, education, and other activities.</t>
    </r>
  </si>
  <si>
    <r>
      <t>TANF Work Program; Other TANF Activities</t>
    </r>
    <r>
      <rPr>
        <sz val="9"/>
        <color indexed="8"/>
        <rFont val="Tahoma"/>
        <family val="1"/>
        <charset val="204"/>
      </rPr>
      <t>: Approved activities include education, training, job search, or any activity included in the participant's employment plan.</t>
    </r>
  </si>
  <si>
    <r>
      <t xml:space="preserve">Housing Search (Homeless): </t>
    </r>
    <r>
      <rPr>
        <sz val="9"/>
        <color indexed="8"/>
        <rFont val="Tahoma"/>
        <family val="1"/>
        <charset val="204"/>
      </rPr>
      <t>Families experiencing homelessness can receive child care services for up to 90 days.</t>
    </r>
  </si>
  <si>
    <r>
      <t xml:space="preserve">TANF Work Program; Other TANF Activities: </t>
    </r>
    <r>
      <rPr>
        <sz val="9"/>
        <color indexed="8"/>
        <rFont val="Tahoma"/>
        <family val="1"/>
        <charset val="204"/>
      </rPr>
      <t>TANF participants must be employed, attending school, or participating in the TANF work program.</t>
    </r>
  </si>
  <si>
    <r>
      <t xml:space="preserve">Job Search: </t>
    </r>
    <r>
      <rPr>
        <sz val="9"/>
        <color indexed="8"/>
        <rFont val="Tahoma"/>
        <family val="1"/>
        <charset val="204"/>
      </rPr>
      <t>For TANF clients, job search is an eligible activity for initial and continuing eligibility.</t>
    </r>
  </si>
  <si>
    <r>
      <t xml:space="preserve">Housing Search (Homeless): </t>
    </r>
    <r>
      <rPr>
        <sz val="9"/>
        <color indexed="8"/>
        <rFont val="Tahoma"/>
        <family val="1"/>
        <charset val="204"/>
      </rPr>
      <t>If a family experiencing homelessness and participating in housing search activities receives a documented referral from a certified homeless shelter or domestic violence shelter, they are eligible for child care services.</t>
    </r>
  </si>
  <si>
    <r>
      <t xml:space="preserve">Employment: </t>
    </r>
    <r>
      <rPr>
        <sz val="9"/>
        <color indexed="8"/>
        <rFont val="Tahoma"/>
        <family val="1"/>
        <charset val="204"/>
      </rPr>
      <t>Each parent must participate in one or more approved activities for a minimum average of 24 hours per week. Approved activities include employment, job search, education, and training. New applicants must still meet the 24-hour requirement.</t>
    </r>
  </si>
  <si>
    <r>
      <t>Job Search; Job Search Time Limit</t>
    </r>
    <r>
      <rPr>
        <sz val="9"/>
        <color indexed="8"/>
        <rFont val="Tahoma"/>
        <family val="1"/>
        <charset val="204"/>
      </rPr>
      <t>: Families are allowed job search as an approved activity for up to 13 weeks from the date the activity ended or through the end of their eligibility period, whichever comes first. Families with less than 13 weeks left in their eligibility period must meet activity requirements at their annual redetermination.</t>
    </r>
  </si>
  <si>
    <r>
      <t xml:space="preserve">TANF Work Program; Other TANF Activities: </t>
    </r>
    <r>
      <rPr>
        <sz val="9"/>
        <color indexed="8"/>
        <rFont val="Tahoma"/>
        <family val="1"/>
        <charset val="204"/>
      </rPr>
      <t>TANF participation requirements, as outlined in the family service plan, are approved activities.</t>
    </r>
  </si>
  <si>
    <r>
      <t xml:space="preserve">Job Search Time Limit: </t>
    </r>
    <r>
      <rPr>
        <sz val="9"/>
        <color indexed="8"/>
        <rFont val="Tahoma"/>
        <family val="1"/>
        <charset val="204"/>
      </rPr>
      <t>An individual may receive an additional 3 months of job search if they can continue to prove that they are actively looking for a job.</t>
    </r>
  </si>
  <si>
    <r>
      <t xml:space="preserve">Job Search: </t>
    </r>
    <r>
      <rPr>
        <sz val="9"/>
        <color indexed="8"/>
        <rFont val="Tahoma"/>
        <family val="1"/>
        <charset val="204"/>
      </rPr>
      <t>Job search is also an eligible activity at redetermination.</t>
    </r>
  </si>
  <si>
    <r>
      <t xml:space="preserve">TANF Work Program; Other TANF Activities: </t>
    </r>
    <r>
      <rPr>
        <sz val="9"/>
        <color indexed="8"/>
        <rFont val="Tahoma"/>
        <family val="1"/>
        <charset val="204"/>
      </rPr>
      <t>Applicants may participate in a TANF work program or a treatment program.</t>
    </r>
  </si>
  <si>
    <r>
      <t>Idaho</t>
    </r>
    <r>
      <rPr>
        <sz val="9"/>
        <color indexed="8"/>
        <rFont val="Tahoma"/>
        <family val="1"/>
        <charset val="204"/>
      </rPr>
      <t>:</t>
    </r>
  </si>
  <si>
    <r>
      <t xml:space="preserve">Housing Search (Homeless): </t>
    </r>
    <r>
      <rPr>
        <sz val="9"/>
        <color indexed="8"/>
        <rFont val="Tahoma"/>
        <family val="1"/>
        <charset val="204"/>
      </rPr>
      <t>Families experiencing homelessness and searching for housing through a homeless agency may be approved as participating in a training activity.</t>
    </r>
  </si>
  <si>
    <r>
      <t xml:space="preserve">Other TANF Activities: </t>
    </r>
    <r>
      <rPr>
        <sz val="9"/>
        <color indexed="8"/>
        <rFont val="Tahoma"/>
        <family val="1"/>
        <charset val="204"/>
      </rPr>
      <t>Employment and other activities are approved under the state's TANF program. TANF recipients may participate in other activities as outlined in its personal responsibility contract.</t>
    </r>
  </si>
  <si>
    <r>
      <t xml:space="preserve">Job Search; Job Search Time Limit: </t>
    </r>
    <r>
      <rPr>
        <sz val="9"/>
        <color indexed="8"/>
        <rFont val="Tahoma"/>
        <family val="1"/>
        <charset val="204"/>
      </rPr>
      <t>In response to COVID-19, child care is provided to parents or other relatives that request a three-month period to establish an eligible employment or education activity.</t>
    </r>
  </si>
  <si>
    <r>
      <t xml:space="preserve">Other TANF Activities: </t>
    </r>
    <r>
      <rPr>
        <sz val="9"/>
        <color indexed="8"/>
        <rFont val="Lucida Sans"/>
        <family val="1"/>
        <charset val="204"/>
      </rPr>
      <t>Approved activities include education, training, job search, substance abuse and mental health treatment, or any activity included in the participant's responsibility and services plan.</t>
    </r>
  </si>
  <si>
    <r>
      <t xml:space="preserve">Job Search; Job Search Time Limit: </t>
    </r>
    <r>
      <rPr>
        <sz val="9"/>
        <color indexed="8"/>
        <rFont val="Lucida Sans"/>
        <family val="1"/>
        <charset val="204"/>
      </rPr>
      <t>The job search eligibility period for continuing eligibility is 16 weeks. In response to the COVID-19 pandemic, families approved for job search at initial application are also approved for 53 weeks of eligibility with job search as their service need. Families are required to have obtained another service need at redetermination.</t>
    </r>
  </si>
  <si>
    <r>
      <t xml:space="preserve">SNAP Employment and Training (E&amp;T): </t>
    </r>
    <r>
      <rPr>
        <sz val="9"/>
        <color indexed="8"/>
        <rFont val="Lucida Sans"/>
        <family val="1"/>
        <charset val="204"/>
      </rPr>
      <t>Families participating in the SNAP E&amp;T program (SNAP IMPACT) are eligible for four weeks.</t>
    </r>
  </si>
  <si>
    <r>
      <t xml:space="preserve">TANF Work Program; Other TANF Activities: </t>
    </r>
    <r>
      <rPr>
        <sz val="9"/>
        <color indexed="8"/>
        <rFont val="Lucida Sans"/>
        <family val="1"/>
        <charset val="204"/>
      </rPr>
      <t>Families who receive TANF or participate in the state's TANF work program are eligible for child care assistance regardless of income.</t>
    </r>
  </si>
  <si>
    <r>
      <t xml:space="preserve">Employment: </t>
    </r>
    <r>
      <rPr>
        <sz val="9"/>
        <color indexed="8"/>
        <rFont val="Lucida Sans"/>
        <family val="1"/>
        <charset val="204"/>
      </rPr>
      <t xml:space="preserve">Employed adults must earn at least the federal minimum wage per hour, including tips, to qualify for child care. If a person has been self-employed for at least six full months and is not earning the equivalent of the federal minimum wage at the end of the 12-month eligibility period, child care services will be terminated. </t>
    </r>
    <r>
      <rPr>
        <i/>
        <sz val="9"/>
        <color indexed="8"/>
        <rFont val="Calibri"/>
        <family val="1"/>
        <charset val="204"/>
      </rPr>
      <t xml:space="preserve">Job Search; SNAP Employment and Training (E&amp;T); TANF Work Program: </t>
    </r>
    <r>
      <rPr>
        <sz val="9"/>
        <color indexed="8"/>
        <rFont val="Lucida Sans"/>
        <family val="1"/>
        <charset val="204"/>
      </rPr>
      <t>For TANF and SNAP work program participants, job search is an eligible activity for initial and continuing eligibility.</t>
    </r>
  </si>
  <si>
    <r>
      <t xml:space="preserve">Other TANF Activities: </t>
    </r>
    <r>
      <rPr>
        <sz val="9"/>
        <color indexed="8"/>
        <rFont val="Lucida Sans"/>
        <family val="1"/>
        <charset val="204"/>
      </rPr>
      <t>TANF child care can also be approved for TANF recipients who have a temporary emergency need, known as a social service need. Qualifying social service reasons include situations in which parents are in crisis, situations in which a child in foster care has been placed with a relative or non-related caretaker who is not licensed for foster care and may or may not be receiving a relative or Kinship Care payment from the foster care contractor, and situations in which a parent or caretaker has temporarily placed a child with a Safe Families for Children host family to avoid placement of the child in foster care while they work to resolve a crisis situation.</t>
    </r>
  </si>
  <si>
    <r>
      <t xml:space="preserve">Job Search Time Limit: </t>
    </r>
    <r>
      <rPr>
        <sz val="9"/>
        <color indexed="8"/>
        <rFont val="Lucida Sans"/>
        <family val="1"/>
        <charset val="204"/>
      </rPr>
      <t>At initial application, a family may meet activity requirements based on a job search for at least three months, once in a twelve-month period. During continuing eligibility, a family who reports no longer meeting activity requirements may continue to receive child care assistance for up to three months.</t>
    </r>
  </si>
  <si>
    <r>
      <t>Job Search</t>
    </r>
    <r>
      <rPr>
        <sz val="9"/>
        <color indexed="8"/>
        <rFont val="Lucida Sans"/>
        <family val="1"/>
        <charset val="204"/>
      </rPr>
      <t>: In response to the COVID-19 pandemic, families may be approved for up to 90 days of job search for initial and continuing eligibility.</t>
    </r>
  </si>
  <si>
    <r>
      <t xml:space="preserve">Housing Search (Homeless): </t>
    </r>
    <r>
      <rPr>
        <sz val="9"/>
        <color indexed="8"/>
        <rFont val="Lucida Sans"/>
        <family val="1"/>
        <charset val="204"/>
      </rPr>
      <t>Families experiencing homelessness do not have a requirement for a qualifying activity.</t>
    </r>
  </si>
  <si>
    <r>
      <t xml:space="preserve">TANF Work Program: </t>
    </r>
    <r>
      <rPr>
        <sz val="9"/>
        <color indexed="8"/>
        <rFont val="Lucida Sans"/>
        <family val="1"/>
        <charset val="204"/>
      </rPr>
      <t>Eligibility is approved for participation in the state program that provides education, employment, training, and related services for families receiving or applying for TANF assistance.</t>
    </r>
  </si>
  <si>
    <r>
      <t xml:space="preserve">Job Search: </t>
    </r>
    <r>
      <rPr>
        <sz val="9"/>
        <color indexed="8"/>
        <rFont val="Lucida Sans"/>
        <family val="1"/>
        <charset val="204"/>
      </rPr>
      <t>Job search activities may be approved for a maximum of 12 weeks for current recipients who have lost work or who have completed school and are looking for work. Coverage starts on the first day of unemployment, and parents are granted up to 20 hours of care per week. Families are eligible for care during one of three breaks in eligibility (maternal/paternal leave, short-term medical leave, or job search) within a six-month period.</t>
    </r>
  </si>
  <si>
    <r>
      <t xml:space="preserve">Other TANF Activities: </t>
    </r>
    <r>
      <rPr>
        <sz val="9"/>
        <color indexed="8"/>
        <rFont val="Lucida Sans"/>
        <family val="1"/>
        <charset val="204"/>
      </rPr>
      <t>Child-only TANF recipients and TANF recipients with parents in school are eligible for the state’s subsidy program.</t>
    </r>
  </si>
  <si>
    <r>
      <t xml:space="preserve">Job Search; TANF Work Program; Other TANF Activities: </t>
    </r>
    <r>
      <rPr>
        <sz val="9"/>
        <color indexed="8"/>
        <rFont val="Lucida Sans"/>
        <family val="1"/>
        <charset val="204"/>
      </rPr>
      <t>For TANF clients, job search is an eligible activity for initial and continuing eligibility.</t>
    </r>
  </si>
  <si>
    <r>
      <t xml:space="preserve">Job Search Time Limit: </t>
    </r>
    <r>
      <rPr>
        <sz val="9"/>
        <color indexed="8"/>
        <rFont val="Lucida Sans"/>
        <family val="1"/>
        <charset val="204"/>
      </rPr>
      <t>The three-month time limit is per job loss occurrence. If the individual has difficulty finding employment, multiple job search periods may be approved.</t>
    </r>
  </si>
  <si>
    <r>
      <t>Job Search</t>
    </r>
    <r>
      <rPr>
        <sz val="9"/>
        <color indexed="8"/>
        <rFont val="Lucida Sans"/>
        <family val="1"/>
        <charset val="204"/>
      </rPr>
      <t>: In response to the COVID-19 health emergency, families can be approved for job search for up to 26 weeks or until the end of the 12-month eligibility period, whichever is sooner. Job search was allowed for initial and continuing eligibility.</t>
    </r>
  </si>
  <si>
    <r>
      <t xml:space="preserve">Housing Search (Homeless): </t>
    </r>
    <r>
      <rPr>
        <sz val="9"/>
        <color indexed="8"/>
        <rFont val="Arial"/>
        <family val="1"/>
        <charset val="204"/>
      </rPr>
      <t>Families that meet the definition of homeless under the McKinney-Vento Act may be approved to use homelessness as a service need without additional activity requirements. The service need for a family experiencing homelessness is limited to two 12-month authorization periods, unless approved by the state in writing on a case-by-case basis.</t>
    </r>
  </si>
  <si>
    <r>
      <t xml:space="preserve">TANF Work Program; Other TANF Activities: </t>
    </r>
    <r>
      <rPr>
        <sz val="9"/>
        <color indexed="8"/>
        <rFont val="Arial"/>
        <family val="1"/>
        <charset val="204"/>
      </rPr>
      <t>Families receiving TANF may receive child care if the family is referred by the department that administers the state's TANF program.</t>
    </r>
  </si>
  <si>
    <r>
      <t xml:space="preserve">Job Search: </t>
    </r>
    <r>
      <rPr>
        <sz val="9"/>
        <color indexed="8"/>
        <rFont val="Arial"/>
        <family val="1"/>
        <charset val="204"/>
      </rPr>
      <t>For TANF work program recipients, job search is an eligible activity for initial and continuing eligibility if it is part of their work participation requirement.</t>
    </r>
  </si>
  <si>
    <r>
      <t xml:space="preserve">SNAP Employment and Training (E&amp;T): </t>
    </r>
    <r>
      <rPr>
        <sz val="9"/>
        <color indexed="8"/>
        <rFont val="Arial"/>
        <family val="1"/>
        <charset val="204"/>
      </rPr>
      <t>Department assigned employment preparation activities are approved.</t>
    </r>
  </si>
  <si>
    <r>
      <t>Job Search Time Limit</t>
    </r>
    <r>
      <rPr>
        <sz val="9"/>
        <color indexed="8"/>
        <rFont val="Arial"/>
        <family val="1"/>
        <charset val="204"/>
      </rPr>
      <t>: Parents may be authorized at initial application or redetermination for job search. A maximum of 20 hours per week over 12 weeks for a total of 240 hours per year is allowed. Parents can participate in job search activities for more than 12 weeks if they are approved for less than 20 hours of job search per week. TANF recipients are exempt from this maximum if job search activities are a part of their employment plan. Families who met other activity requirements and experience a permanent end to all activities can continue to receive 12 weeks of child care for job search under extended eligibility. There is no limit to the number of extended eligibility periods a family may use during their 12-month eligibility period.</t>
    </r>
  </si>
  <si>
    <r>
      <t xml:space="preserve">Housing Search (Homeless): </t>
    </r>
    <r>
      <rPr>
        <sz val="9"/>
        <color indexed="8"/>
        <rFont val="Arial"/>
        <family val="1"/>
        <charset val="204"/>
      </rPr>
      <t>Families experiencing homelessness at application are exempt from activity requirements. The family must be participating in an authorized activity within three months of the application date to continue receiving a subsidy.</t>
    </r>
  </si>
  <si>
    <r>
      <t xml:space="preserve">TANF Work Program; Other TANF Activities: </t>
    </r>
    <r>
      <rPr>
        <sz val="9"/>
        <color indexed="8"/>
        <rFont val="Arial"/>
        <family val="1"/>
        <charset val="204"/>
      </rPr>
      <t>TANF recipients must either be involved in activities related to an approved employment plan as developed by the participant and a job counselor, or one of the following activities outside of the work program: employment, job search, financial and employment services orientation, or appeals and hearings for cash assistance.</t>
    </r>
  </si>
  <si>
    <r>
      <t xml:space="preserve">Job Search; Job Search Time Limit: </t>
    </r>
    <r>
      <rPr>
        <sz val="9"/>
        <color indexed="8"/>
        <rFont val="Arial"/>
        <family val="1"/>
        <charset val="204"/>
      </rPr>
      <t>Job search is an eligible activity for three months from the last day of employment, provided the parent notified the agency of the loss of employment within 10 days.</t>
    </r>
  </si>
  <si>
    <r>
      <t xml:space="preserve">Housing Search (Homeless): </t>
    </r>
    <r>
      <rPr>
        <sz val="9"/>
        <color indexed="8"/>
        <rFont val="Arial"/>
        <family val="1"/>
        <charset val="204"/>
      </rPr>
      <t>Eligibility is determined by the referral agency.</t>
    </r>
  </si>
  <si>
    <r>
      <t xml:space="preserve">Job Search: </t>
    </r>
    <r>
      <rPr>
        <sz val="9"/>
        <color indexed="8"/>
        <rFont val="Arial"/>
        <family val="1"/>
        <charset val="204"/>
      </rPr>
      <t>In response to the COVID-19 pandemic, job search is also approved for initial eligibility.</t>
    </r>
  </si>
  <si>
    <r>
      <t xml:space="preserve">Job Search Time Limit: </t>
    </r>
    <r>
      <rPr>
        <sz val="9"/>
        <color indexed="8"/>
        <rFont val="Arial"/>
        <family val="1"/>
        <charset val="204"/>
      </rPr>
      <t>Job search activities are allowed through the last day of the month in which the 90th day falls. For families at initial application who are unemployed due to COVID-19, the maximum time frame is 60 days.</t>
    </r>
  </si>
  <si>
    <r>
      <t xml:space="preserve">Housing Search (Homeless): </t>
    </r>
    <r>
      <rPr>
        <sz val="9"/>
        <color indexed="8"/>
        <rFont val="Arial"/>
        <family val="1"/>
        <charset val="204"/>
      </rPr>
      <t>Families experiencing homelessness may be approved for care if they participate in a community-based program designed to eliminate homelessness.</t>
    </r>
  </si>
  <si>
    <r>
      <t xml:space="preserve">TANF Work Program; Other TANF Activities: </t>
    </r>
    <r>
      <rPr>
        <sz val="9"/>
        <color indexed="8"/>
        <rFont val="Arial"/>
        <family val="1"/>
        <charset val="204"/>
      </rPr>
      <t>The applicant must be participating in work or education activities.</t>
    </r>
  </si>
  <si>
    <r>
      <t xml:space="preserve">Job Search: </t>
    </r>
    <r>
      <rPr>
        <sz val="9"/>
        <color indexed="8"/>
        <rFont val="Arial"/>
        <family val="1"/>
        <charset val="204"/>
      </rPr>
      <t>For TANF recipients, job search activities are only approved for applicants who have job search in their employability or service plan.</t>
    </r>
  </si>
  <si>
    <r>
      <t xml:space="preserve">Job Search Time Limit: </t>
    </r>
    <r>
      <rPr>
        <sz val="9"/>
        <color indexed="8"/>
        <rFont val="Arial"/>
        <family val="1"/>
        <charset val="204"/>
      </rPr>
      <t>Job search activities are limited to 90 days per job loss occurrence beginning on the day the job loss occurs. One grace period may be granted per job loss or cessation of school or training. There is no explicit limit on the number of times a parent may use the job loss grace period.</t>
    </r>
  </si>
  <si>
    <r>
      <t xml:space="preserve">Housing Search (Homeless): </t>
    </r>
    <r>
      <rPr>
        <sz val="9"/>
        <color indexed="8"/>
        <rFont val="Arial"/>
        <family val="1"/>
        <charset val="204"/>
      </rPr>
      <t>A family that reports homeless status is eligible for 90 calendar days of eligibility to meet program requirements.</t>
    </r>
  </si>
  <si>
    <r>
      <t xml:space="preserve">TANF Work Program: </t>
    </r>
    <r>
      <rPr>
        <sz val="9"/>
        <color indexed="8"/>
        <rFont val="Arial"/>
        <family val="1"/>
        <charset val="204"/>
      </rPr>
      <t>Parents receiving TANF cash assistance must be participating in their employability or service plan.</t>
    </r>
  </si>
  <si>
    <r>
      <t xml:space="preserve">Job Search Time Limit: </t>
    </r>
    <r>
      <rPr>
        <sz val="9"/>
        <color indexed="8"/>
        <rFont val="Arial"/>
        <family val="1"/>
        <charset val="204"/>
      </rPr>
      <t>Job search is approved for three months following the loss of employment or the end of an educational activity during the eligibility period. Job search is not an approved activity for initial eligibility.</t>
    </r>
  </si>
  <si>
    <r>
      <t xml:space="preserve">Housing Search (Homeless): </t>
    </r>
    <r>
      <rPr>
        <sz val="9"/>
        <color indexed="8"/>
        <rFont val="Arial"/>
        <family val="1"/>
        <charset val="204"/>
      </rPr>
      <t>Child care may be authorized up to 40 hours per week for three months to provide stability to the individual’s child and to allow the parent or usual caretaker the opportunity to seek out community resources. If the individual is not meeting another need for service by the end of the three month period, the authorization will end.</t>
    </r>
  </si>
  <si>
    <t>Job Searc</t>
  </si>
  <si>
    <r>
      <t xml:space="preserve">h: </t>
    </r>
    <r>
      <rPr>
        <sz val="9"/>
        <color indexed="8"/>
        <rFont val="Tahoma"/>
        <family val="1"/>
        <charset val="204"/>
      </rPr>
      <t>Job search is an eligible activity for all families with parents who lose a job. Care will continue at the same level for 90 days, but will be discontinued if the parent does not find another job within those 90 days.</t>
    </r>
  </si>
  <si>
    <r>
      <t xml:space="preserve">Job Search Time Limit: </t>
    </r>
    <r>
      <rPr>
        <sz val="9"/>
        <color indexed="8"/>
        <rFont val="Tahoma"/>
        <family val="1"/>
        <charset val="204"/>
      </rPr>
      <t>Job search activities are limited to 90 days per calendar year.</t>
    </r>
  </si>
  <si>
    <r>
      <t xml:space="preserve">Housing Search (Homeless): </t>
    </r>
    <r>
      <rPr>
        <sz val="9"/>
        <color indexed="8"/>
        <rFont val="Tahoma"/>
        <family val="1"/>
        <charset val="204"/>
      </rPr>
      <t>Housing search is an approved activity if it is part of a homeless self-sufficiency plan.</t>
    </r>
  </si>
  <si>
    <r>
      <t xml:space="preserve">Job Search Time Limit: </t>
    </r>
    <r>
      <rPr>
        <sz val="9"/>
        <color indexed="8"/>
        <rFont val="Tahoma"/>
        <family val="1"/>
        <charset val="204"/>
      </rPr>
      <t>Job search is available for initial and continuing eligibility for 92 calendar-day periods. A parent may receive multiple 92 calendar-day periods during the 12-month eligibility period. The job search periods may not be consecutive. If the parent has not found an approved employment activity at the end of the 92nd day, the family will not be eligible for care.</t>
    </r>
  </si>
  <si>
    <r>
      <t xml:space="preserve">Housing Search (Homeless): </t>
    </r>
    <r>
      <rPr>
        <sz val="9"/>
        <color indexed="8"/>
        <rFont val="Tahoma"/>
        <family val="1"/>
        <charset val="204"/>
      </rPr>
      <t>Participants who are both seeking housing and engaged in an employment-related activity can qualify for subsidized care.</t>
    </r>
  </si>
  <si>
    <r>
      <t xml:space="preserve">TANF Work Program; Other TANF Activities: </t>
    </r>
    <r>
      <rPr>
        <sz val="9"/>
        <color indexed="8"/>
        <rFont val="Tahoma"/>
        <family val="1"/>
        <charset val="204"/>
      </rPr>
      <t>TANF participants must be participating in employment, an associate or bachelor’s degree program or a course of study necessary to meet the participants’ goals for obtaining employment, or a substance misuse or mental health treatment program.</t>
    </r>
  </si>
  <si>
    <r>
      <t xml:space="preserve">Job Search: </t>
    </r>
    <r>
      <rPr>
        <sz val="9"/>
        <color indexed="8"/>
        <rFont val="Tahoma"/>
        <family val="1"/>
        <charset val="204"/>
      </rPr>
      <t>For TANF clients and families experiencing homelessness, job search is an eligible activity for initial and continuing eligibility. Eligible families will continue to be authorized for a 12-month eligibility period, even if they experience a temporary change in family income, or work, job training, or school schedule. A beneficiary no longer has to be engaged in a specific activity like job search in order to continue to be eligible, as families will receive subsidies for the full 12-month eligibility period unless their income exceeds 85 percent of the state median income.</t>
    </r>
  </si>
  <si>
    <r>
      <t xml:space="preserve">Housing Search (Homeless): </t>
    </r>
    <r>
      <rPr>
        <sz val="9"/>
        <color indexed="8"/>
        <rFont val="Tahoma"/>
        <family val="1"/>
        <charset val="204"/>
      </rPr>
      <t>Families experiencing homelessness are eligible for at-risk child care for a minimum of six months to support the family. Income requirements, work and education requirements, and copayments are waived for families experiencing homelessness.</t>
    </r>
  </si>
  <si>
    <r>
      <t xml:space="preserve">Job Search: </t>
    </r>
    <r>
      <rPr>
        <sz val="9"/>
        <color indexed="8"/>
        <rFont val="Tahoma"/>
        <family val="1"/>
        <charset val="204"/>
      </rPr>
      <t>Policy coded for New York City. Job search activities are defined by each district.</t>
    </r>
  </si>
  <si>
    <r>
      <t xml:space="preserve">Job Search Time Limit: </t>
    </r>
    <r>
      <rPr>
        <sz val="9"/>
        <color indexed="8"/>
        <rFont val="Tahoma"/>
        <family val="1"/>
        <charset val="204"/>
      </rPr>
      <t>Policy coded for New York City. Job search activities can be approved for up to six months if a district selects this option in its Child and Family Services Plan and has funds available. Districts can limit job search activities to less than six months. This limitation is per year, unless otherwise noted in the district's Child and Family Services Plan.</t>
    </r>
  </si>
  <si>
    <r>
      <t xml:space="preserve">Housing Search (Homeless): </t>
    </r>
    <r>
      <rPr>
        <sz val="9"/>
        <color indexed="8"/>
        <rFont val="Tahoma"/>
        <family val="1"/>
        <charset val="204"/>
      </rPr>
      <t>If funds are available, counties must provide child care to families experiencing homelessness for housing search activities.</t>
    </r>
  </si>
  <si>
    <r>
      <t xml:space="preserve">Other TANF Activities: </t>
    </r>
    <r>
      <rPr>
        <sz val="9"/>
        <color indexed="8"/>
        <rFont val="Tahoma"/>
        <family val="1"/>
        <charset val="204"/>
      </rPr>
      <t>Policy coded for New York City. Other TANF activities can be approved in addition to required work activity if a district selects this option in its Child and Family Services Plan and has funds available.</t>
    </r>
  </si>
  <si>
    <r>
      <t xml:space="preserve">Job Search: </t>
    </r>
    <r>
      <rPr>
        <sz val="9"/>
        <color indexed="8"/>
        <rFont val="Tahoma"/>
        <family val="1"/>
        <charset val="204"/>
      </rPr>
      <t>Job search is allowed for initial eligibility if it is part of the recipient’s TANF case plan.</t>
    </r>
  </si>
  <si>
    <r>
      <t>Job Search</t>
    </r>
    <r>
      <rPr>
        <sz val="9"/>
        <color indexed="8"/>
        <rFont val="Tahoma"/>
        <family val="1"/>
        <charset val="204"/>
      </rPr>
      <t>: Job search is an approved activity for initial eligibility for families experiencing homelessness and for TANF and Transitional Child Care recipients who have job search listed on their employment plan.</t>
    </r>
  </si>
  <si>
    <r>
      <t xml:space="preserve">Job Search Time Limit: </t>
    </r>
    <r>
      <rPr>
        <sz val="9"/>
        <color indexed="8"/>
        <rFont val="Tahoma"/>
        <family val="1"/>
        <charset val="204"/>
      </rPr>
      <t>Job search activities are allowed for three consecutive months. If families report the loss of the qualifying activity and transition to job search within 10 days of the activity loss, the three months of eligibility begin the month after the loss of activity. The limit does not apply to TANF recipients if they have different guidelines listed in their individual employment plans. A household may be allowed more than one period of three consecutive months within the 12-month certificate period.</t>
    </r>
  </si>
  <si>
    <r>
      <t xml:space="preserve">Housing Search (Homeless): </t>
    </r>
    <r>
      <rPr>
        <sz val="9"/>
        <color indexed="8"/>
        <rFont val="Tahoma"/>
        <family val="1"/>
        <charset val="204"/>
      </rPr>
      <t>Families experiencing homelessness can be approved for care if they meet activity requirements, which can include housing search. If the family's only allowable activity is housing search, the family is eligible to receive up to 15 hours of care per week.</t>
    </r>
  </si>
  <si>
    <r>
      <t xml:space="preserve">TANF Work Program; Other TANF Activities: </t>
    </r>
    <r>
      <rPr>
        <sz val="9"/>
        <color indexed="8"/>
        <rFont val="Tahoma"/>
        <family val="1"/>
        <charset val="204"/>
      </rPr>
      <t>Approved activities include participation in employment, education, training, or any approved TANF work program.</t>
    </r>
  </si>
  <si>
    <t>SNAP Employment and Train</t>
  </si>
  <si>
    <r>
      <t xml:space="preserve">ing (E&amp;T): </t>
    </r>
    <r>
      <rPr>
        <sz val="9"/>
        <color indexed="8"/>
        <rFont val="Tahoma"/>
        <family val="1"/>
        <charset val="204"/>
      </rPr>
      <t>The nutrition assistance program does not have an employment and training program.</t>
    </r>
  </si>
  <si>
    <r>
      <t xml:space="preserve">Job Search; Job Search Time Limit: </t>
    </r>
    <r>
      <rPr>
        <sz val="9"/>
        <color indexed="8"/>
        <rFont val="Tahoma"/>
        <family val="1"/>
        <charset val="204"/>
      </rPr>
      <t>When an approved activity ends, child care can be continued for at least three months but not more than four months. This can occur more than one time within an eligibility period.</t>
    </r>
  </si>
  <si>
    <r>
      <t xml:space="preserve">Housing Search (Homeless): </t>
    </r>
    <r>
      <rPr>
        <sz val="9"/>
        <color indexed="8"/>
        <rFont val="Tahoma"/>
        <family val="1"/>
        <charset val="204"/>
      </rPr>
      <t>If the caretaker experiencing homelessness does not meet the eligibility requirements, the family will be determined eligible for homeless child care without regard to income or activity and the copayment will be waived.</t>
    </r>
  </si>
  <si>
    <r>
      <t xml:space="preserve">TANF Work Program; Other TANF Activities: </t>
    </r>
    <r>
      <rPr>
        <sz val="9"/>
        <color indexed="8"/>
        <rFont val="Tahoma"/>
        <family val="1"/>
        <charset val="204"/>
      </rPr>
      <t>Child care is approved if it is necessary for the parent to comply with the requirements of a self-sufficiency contract.</t>
    </r>
  </si>
  <si>
    <r>
      <t xml:space="preserve">Job Search Time Limit: </t>
    </r>
    <r>
      <rPr>
        <sz val="9"/>
        <color indexed="8"/>
        <rFont val="Tahoma"/>
        <family val="1"/>
        <charset val="204"/>
      </rPr>
      <t>Job search may be approved for up to three months after a job loss occurs. For TANF clients, job search activities must be approved by agency staff.</t>
    </r>
  </si>
  <si>
    <r>
      <t xml:space="preserve">TANF Work Program: </t>
    </r>
    <r>
      <rPr>
        <sz val="9"/>
        <color indexed="8"/>
        <rFont val="Tahoma"/>
        <family val="1"/>
        <charset val="204"/>
      </rPr>
      <t>TANF recipients receive child care through the CCDF program if they are participating in the TANF work program and at least half of their work program hours are for employment.</t>
    </r>
  </si>
  <si>
    <r>
      <t xml:space="preserve">Job Search Time Limit: </t>
    </r>
    <r>
      <rPr>
        <sz val="9"/>
        <color indexed="8"/>
        <rFont val="Tahoma"/>
        <family val="1"/>
        <charset val="204"/>
      </rPr>
      <t>Job search activities are approved for 92 days from the date employment ended. TANF recipients are allowed 30 days between breaks in activities during which time they continue receiving subsidized child care.</t>
    </r>
  </si>
  <si>
    <r>
      <t xml:space="preserve">TANF Work Program: </t>
    </r>
    <r>
      <rPr>
        <sz val="9"/>
        <color indexed="8"/>
        <rFont val="Tahoma"/>
        <family val="1"/>
        <charset val="204"/>
      </rPr>
      <t>Participants in the TANF training or work support training program are eligible for child care subsidies.</t>
    </r>
  </si>
  <si>
    <r>
      <t xml:space="preserve">Housing Search (Homeless): </t>
    </r>
    <r>
      <rPr>
        <sz val="9"/>
        <color indexed="8"/>
        <rFont val="Tahoma"/>
        <family val="1"/>
        <charset val="204"/>
      </rPr>
      <t>Families experiencing homelessness do not need to comply with any approved activities to be eligible for the first 30 days of services. After 30 days, families will have to comply with approved activities. Housing search is not an approved activity.</t>
    </r>
  </si>
  <si>
    <r>
      <t xml:space="preserve">Employment: </t>
    </r>
    <r>
      <rPr>
        <sz val="9"/>
        <color indexed="8"/>
        <rFont val="Tahoma"/>
        <family val="1"/>
        <charset val="204"/>
      </rPr>
      <t>Each client must earn, per hour, an average of the greater of either the state or federal minimum wage.</t>
    </r>
  </si>
  <si>
    <r>
      <t xml:space="preserve">SNAP Employment and Training (E&amp;T): </t>
    </r>
    <r>
      <rPr>
        <sz val="9"/>
        <color indexed="8"/>
        <rFont val="Tahoma"/>
        <family val="1"/>
        <charset val="204"/>
      </rPr>
      <t>SNAP E&amp;T activities may be approved for income-eligible parents if the activities include an approved training, apprenticeship, internship, on-the-job training, work experience, work immersion, or other job readiness or job attachment program. SNAP E&amp;T activities may be approved for TANF recipients if part of their employment plan.</t>
    </r>
  </si>
  <si>
    <r>
      <t xml:space="preserve">TANF Work Program; Other TANF Activities: </t>
    </r>
    <r>
      <rPr>
        <sz val="9"/>
        <color indexed="8"/>
        <rFont val="Tahoma"/>
        <family val="1"/>
        <charset val="204"/>
      </rPr>
      <t>TANF recipients may participate in employment or education as approved in their employment plan.</t>
    </r>
  </si>
  <si>
    <r>
      <t xml:space="preserve">Employment: </t>
    </r>
    <r>
      <rPr>
        <sz val="9"/>
        <color indexed="8"/>
        <rFont val="Tahoma"/>
        <family val="1"/>
        <charset val="204"/>
      </rPr>
      <t>Employment includes subsidized employment, on-the-job training, and self-employment. It may also include part-time or work-study employment for at least 15 hours a week. A participant is considered employed if they are paid a salary. Self-employed participants must make at least minimum wage by the end of the first year of child care services in order to continue receiving care.</t>
    </r>
  </si>
  <si>
    <r>
      <t xml:space="preserve">TANF Work Program; Other TANF Activities: </t>
    </r>
    <r>
      <rPr>
        <sz val="9"/>
        <color indexed="8"/>
        <rFont val="Tahoma"/>
        <family val="1"/>
        <charset val="204"/>
      </rPr>
      <t>A TANF participant who is participating in work, school, or training, complying with their TANF family plan, participating in a TANF countable component, attempting to start a countable component within two weeks, or incapacitated and unable to work for 90 or more days is eligible for child care assistance. Care may be authorized for up to 26 weeks at a time and up to 52 weeks per application.</t>
    </r>
  </si>
  <si>
    <r>
      <t xml:space="preserve">Job Search; Job Search Time Limit: </t>
    </r>
    <r>
      <rPr>
        <sz val="9"/>
        <color indexed="8"/>
        <rFont val="Tahoma"/>
        <family val="1"/>
        <charset val="204"/>
      </rPr>
      <t>If a person is already receiving child care assistance and suffers a loss of employment, three months of continued assistance can be granted from the last day of employment.</t>
    </r>
  </si>
  <si>
    <r>
      <t xml:space="preserve">TANF Work Program: </t>
    </r>
    <r>
      <rPr>
        <sz val="9"/>
        <color indexed="8"/>
        <rFont val="Tahoma"/>
        <family val="1"/>
        <charset val="204"/>
      </rPr>
      <t>TANF recipients participating in activities approved by the TANF employment specialist are eligible for reimbursement of child care costs for those activities.</t>
    </r>
  </si>
  <si>
    <t>Job Sea</t>
  </si>
  <si>
    <r>
      <t xml:space="preserve">rch: </t>
    </r>
    <r>
      <rPr>
        <sz val="9"/>
        <color indexed="8"/>
        <rFont val="Tahoma"/>
        <family val="1"/>
        <charset val="204"/>
      </rPr>
      <t>In response to the COVID-19 pandemic, families who do not meet initial employment or education requirements for At-Risk child care but are otherwise eligible can qualify for child care subsidies at initial eligibility with job search activities.</t>
    </r>
  </si>
  <si>
    <r>
      <t xml:space="preserve">Housing Search (Homeless): </t>
    </r>
    <r>
      <rPr>
        <sz val="9"/>
        <color indexed="8"/>
        <rFont val="Tahoma"/>
        <family val="1"/>
        <charset val="204"/>
      </rPr>
      <t>Children determined to be experiencing homelessness may receive three months of care before documentation of the child's eligibility and the caretaker's participation in an eligible activity are required. Families experiencing homelessness are not subject to the minimum participation requirements; participation in work, education, or training may be at any level.</t>
    </r>
  </si>
  <si>
    <r>
      <t xml:space="preserve">Housing Search (Homeless): </t>
    </r>
    <r>
      <rPr>
        <sz val="9"/>
        <color indexed="8"/>
        <rFont val="Tahoma"/>
        <family val="1"/>
        <charset val="204"/>
      </rPr>
      <t>Families experiencing homelessness may use child care assistance for activities including, but not limited to, employment, job search, training, shelter search, or working through a crisis situation.</t>
    </r>
  </si>
  <si>
    <r>
      <t xml:space="preserve">Other TANF Activities: </t>
    </r>
    <r>
      <rPr>
        <sz val="9"/>
        <color indexed="8"/>
        <rFont val="Tahoma"/>
        <family val="1"/>
        <charset val="204"/>
      </rPr>
      <t>Families receiving financial assistance through Reach Up, Reach First, Reach Ahead or the Postsecondary Education Assistance Program (ESD programs) may be eligible for child care financial assistance.</t>
    </r>
  </si>
  <si>
    <r>
      <t xml:space="preserve">Job Search: </t>
    </r>
    <r>
      <rPr>
        <sz val="9"/>
        <color indexed="8"/>
        <rFont val="Tahoma"/>
        <family val="1"/>
        <charset val="204"/>
      </rPr>
      <t>A three-month job search period is triggered if the parent or legal guardian loses their employment during the eligibility period. If the parent or legal guardian engages in a qualifying activity by the end of the grace period, assistance continues until the end of the 12-month eligibility period.</t>
    </r>
  </si>
  <si>
    <r>
      <t xml:space="preserve">TANF Work Program; Other TANF Activities: </t>
    </r>
    <r>
      <rPr>
        <sz val="9"/>
        <color indexed="8"/>
        <rFont val="Tahoma"/>
        <family val="1"/>
        <charset val="204"/>
      </rPr>
      <t>Any parent receiving TANF, who is working or officially enrolled or registered and actively participating in a job training or educational program, is eligible.</t>
    </r>
  </si>
  <si>
    <r>
      <t xml:space="preserve">Employment: </t>
    </r>
    <r>
      <rPr>
        <sz val="9"/>
        <color indexed="8"/>
        <rFont val="Tahoma"/>
        <family val="1"/>
        <charset val="204"/>
      </rPr>
      <t>If the client has been self-employed for less than a year, they must provide proof of earnings equivalent to the minimum wage for actual hours worked at the time of the next scheduled redetermination.</t>
    </r>
  </si>
  <si>
    <r>
      <t xml:space="preserve">Job Search: </t>
    </r>
    <r>
      <rPr>
        <sz val="9"/>
        <color indexed="8"/>
        <rFont val="Tahoma"/>
        <family val="1"/>
        <charset val="204"/>
      </rPr>
      <t xml:space="preserve">Full or part-time child care may be approved for job search based on parent discretion. The child care worker must accept the applicant's declaration that they are participating in job search and must not require verification or documentation. The average amount of care authorized for a week cannot exceed 60 hours. </t>
    </r>
    <r>
      <rPr>
        <b/>
        <sz val="9"/>
        <color indexed="8"/>
        <rFont val="Gill Sans MT"/>
        <family val="1"/>
        <charset val="204"/>
      </rPr>
      <t>Washington:</t>
    </r>
  </si>
  <si>
    <r>
      <t xml:space="preserve">Job Search Time Limit: </t>
    </r>
    <r>
      <rPr>
        <sz val="9"/>
        <color indexed="8"/>
        <rFont val="Tahoma"/>
        <family val="1"/>
        <charset val="204"/>
      </rPr>
      <t>After eligibility determination, participation in an approved activity is not a factor in continuing eligibility for the entirety of the 12-month certification period.</t>
    </r>
  </si>
  <si>
    <r>
      <t xml:space="preserve">Housing Search (Homeless): </t>
    </r>
    <r>
      <rPr>
        <sz val="9"/>
        <color indexed="8"/>
        <rFont val="Tahoma"/>
        <family val="1"/>
        <charset val="204"/>
      </rPr>
      <t>Families experiencing homelessness are eligible for a 12-month certification period, regardless of approved activity participation requirements. These families, if approved, have 12 months to provide verification of participation in an approved activity. If not provided, the eligibility will be terminated.</t>
    </r>
  </si>
  <si>
    <r>
      <t xml:space="preserve">Other TANF Activities: </t>
    </r>
    <r>
      <rPr>
        <sz val="9"/>
        <color indexed="8"/>
        <rFont val="Tahoma"/>
        <family val="1"/>
        <charset val="204"/>
      </rPr>
      <t>The following additional TANF activities are automatically approved for subsidized child care: community service, disability-related vocational rehabilitation, alcohol or substance misuse treatment, resolution of homelessness, parenting or family planning classes, pursuit of disability or veteran's benefits, family violence intervention, mental health services, learning disability services, temporary physical incapacity, and medical treatment.</t>
    </r>
  </si>
  <si>
    <r>
      <t>Employment</t>
    </r>
    <r>
      <rPr>
        <sz val="9"/>
        <color indexed="8"/>
        <rFont val="Tahoma"/>
        <family val="1"/>
        <charset val="204"/>
      </rPr>
      <t>: Parents who telework from home during scheduled business hours may receive child care services provided the employer has approved the parent for teleworking or the parent has entered into a telework contract with the employer. The parent must provide either a written statement from the employer indicating the days and hours approved for teleworking or a copy of a telework contract signed by the employer indicating the days and hours telework is approved.</t>
    </r>
  </si>
  <si>
    <r>
      <t>Job Search Time Limit</t>
    </r>
    <r>
      <rPr>
        <sz val="9"/>
        <color indexed="8"/>
        <rFont val="Tahoma"/>
        <family val="1"/>
        <charset val="204"/>
      </rPr>
      <t>: Recipients can receive care for job search activities for up to three months. Job search activities are covered for eight hours a day, five days a week.</t>
    </r>
  </si>
  <si>
    <r>
      <t xml:space="preserve">Job Search: </t>
    </r>
    <r>
      <rPr>
        <sz val="9"/>
        <color indexed="8"/>
        <rFont val="Tahoma"/>
        <family val="1"/>
        <charset val="204"/>
      </rPr>
      <t>Eligible parents who experience a permanent loss of employment or a permanent loss of another approved activity will be offered an opportunity to receive at least the same level of child care assistance for job search for up to three months.</t>
    </r>
  </si>
  <si>
    <r>
      <t xml:space="preserve">Job Search Time Limit: </t>
    </r>
    <r>
      <rPr>
        <sz val="9"/>
        <color indexed="8"/>
        <rFont val="Tahoma"/>
        <family val="1"/>
        <charset val="204"/>
      </rPr>
      <t>Parents are not limited to one job search period during the 12-month eligibility period, but the parent must be engaged in another approved activity between periods of job search.</t>
    </r>
  </si>
  <si>
    <r>
      <t xml:space="preserve">TANF Work Program; Other TANF Activities: </t>
    </r>
    <r>
      <rPr>
        <sz val="9"/>
        <color indexed="8"/>
        <rFont val="Tahoma"/>
        <family val="1"/>
        <charset val="204"/>
      </rPr>
      <t>Child care is approved for all TANF placement types and activities assigned on the employability plan or case management plan as long as care is needed in order to participate in the activities.</t>
    </r>
  </si>
  <si>
    <r>
      <t xml:space="preserve">TANF Work Program; Other TANF Activities: </t>
    </r>
    <r>
      <rPr>
        <sz val="9"/>
        <color indexed="8"/>
        <rFont val="Tahoma"/>
        <family val="1"/>
        <charset val="204"/>
      </rPr>
      <t>Child care is approved for all TANF activities assigned on the applicant's case management plan, as long as care is needed to participate in these activities.</t>
    </r>
  </si>
  <si>
    <t>High School</t>
  </si>
  <si>
    <t>GED</t>
  </si>
  <si>
    <t>ESL</t>
  </si>
  <si>
    <t>Training</t>
  </si>
  <si>
    <t>Adult Basic Education</t>
  </si>
  <si>
    <t>Post-Secondary Education</t>
  </si>
  <si>
    <t>Table 3:</t>
  </si>
  <si>
    <t>Approved Activities for Eligibility</t>
  </si>
  <si>
    <t>Additional notes for table 3:</t>
  </si>
  <si>
    <t>This table captures whether the specified activities confer eligibility. If families are required to meet any work hour requirement to have hours approved for these activities, the activity is coded as not conferring eligibility. For information on whether care can be provided for high school or post-secondary education activities if parents meet a work hour requirement, see Table 4. If the policies are different for teen (or minor) parents, we capture the policy for teen (or minor parents) for high school and GED activities. For the other activities, we capture the policy for non-teen parents. Unless noted, care is generally not approved for graduate level education. The policies for adult basic education reflect whether state-defined adult basic education activities are approved. Adult basic education activities generally include programs that teach basic skills such as reading, math, GED preparation, ESL, or other skills to parents at least 16 years old without a high school diploma; however, states may define this differently. If GED activities are only approved for teen parents and not for adult parents, this is captured in the GED column, rather than under adult basic education.</t>
  </si>
  <si>
    <r>
      <t xml:space="preserve">High School: </t>
    </r>
    <r>
      <rPr>
        <sz val="9"/>
        <color indexed="8"/>
        <rFont val="Tahoma"/>
        <family val="1"/>
        <charset val="204"/>
      </rPr>
      <t>In the absence of an instructor or educational institution, the timeframe for eligibility will not exceed 24 months. Home school does not meet the requirement for an approved activity.</t>
    </r>
  </si>
  <si>
    <r>
      <t xml:space="preserve">GED: </t>
    </r>
    <r>
      <rPr>
        <sz val="9"/>
        <color indexed="8"/>
        <rFont val="Tahoma"/>
        <family val="1"/>
        <charset val="204"/>
      </rPr>
      <t>GED activities may be approved for eligibility for up to 24 months.</t>
    </r>
  </si>
  <si>
    <r>
      <t>Training; Post-Secondary Education</t>
    </r>
    <r>
      <rPr>
        <sz val="9"/>
        <color indexed="8"/>
        <rFont val="Tahoma"/>
        <family val="1"/>
        <charset val="204"/>
      </rPr>
      <t>: Training and educational activities are limited to academic programs and non-academic vocational, trade, or technical training programs. Child care subsidies are approved for no more than 48 calendar months from the parent's initial enrollment into the program.</t>
    </r>
  </si>
  <si>
    <r>
      <t xml:space="preserve">High School; Post-Secondary Education: </t>
    </r>
    <r>
      <rPr>
        <sz val="9"/>
        <color indexed="8"/>
        <rFont val="Tahoma"/>
        <family val="1"/>
        <charset val="204"/>
      </rPr>
      <t>Participants must be taking at least two classes each semester.</t>
    </r>
  </si>
  <si>
    <r>
      <t xml:space="preserve">Adult Basic Education: </t>
    </r>
    <r>
      <rPr>
        <sz val="9"/>
        <color indexed="8"/>
        <rFont val="Tahoma"/>
        <family val="1"/>
        <charset val="204"/>
      </rPr>
      <t>Information not found in State's/Territory's manual.</t>
    </r>
  </si>
  <si>
    <r>
      <t xml:space="preserve">High School: </t>
    </r>
    <r>
      <rPr>
        <sz val="9"/>
        <color indexed="8"/>
        <rFont val="Tahoma"/>
        <family val="1"/>
        <charset val="204"/>
      </rPr>
      <t>Teen parents are not required to meet a minimum work requirement. All other parents in school must meet a minimum work requirement of 20 hours per week.</t>
    </r>
  </si>
  <si>
    <r>
      <t xml:space="preserve">GED; ESL; Training: </t>
    </r>
    <r>
      <rPr>
        <sz val="9"/>
        <color indexed="8"/>
        <rFont val="Tahoma"/>
        <family val="1"/>
        <charset val="204"/>
      </rPr>
      <t>GED, ESL, and training activities qualify as eligible activities for teen parents with no added work requirement. All other parents must meet the minimum work requirement in order to have GED, ESL, and training activities approved.</t>
    </r>
  </si>
  <si>
    <r>
      <t xml:space="preserve">Post-Secondary Education: </t>
    </r>
    <r>
      <rPr>
        <sz val="9"/>
        <color indexed="8"/>
        <rFont val="Tahoma"/>
        <family val="1"/>
        <charset val="204"/>
      </rPr>
      <t>Parents in post-secondary education must meet a minimum work requirement of 20 hours per week.</t>
    </r>
  </si>
  <si>
    <r>
      <t xml:space="preserve">High School; GED; ESL; Training; Adult Basic Education: </t>
    </r>
    <r>
      <rPr>
        <sz val="9"/>
        <color indexed="8"/>
        <rFont val="Tahoma"/>
        <family val="1"/>
        <charset val="204"/>
      </rPr>
      <t>Child care is provided for up to 12 months if the parent is in high school, attending ESL classes, or in adult basic education. This time limit does not apply to teen parents.</t>
    </r>
  </si>
  <si>
    <r>
      <t xml:space="preserve">Post-Secondary Education: </t>
    </r>
    <r>
      <rPr>
        <sz val="9"/>
        <color indexed="8"/>
        <rFont val="Tahoma"/>
        <family val="1"/>
        <charset val="204"/>
      </rPr>
      <t>Child care is provided for at least two years of the program if the parent is in post-secondary education or a workforce training program.</t>
    </r>
  </si>
  <si>
    <r>
      <t xml:space="preserve">High School: </t>
    </r>
    <r>
      <rPr>
        <sz val="9"/>
        <color indexed="8"/>
        <rFont val="Tahoma"/>
        <family val="1"/>
        <charset val="204"/>
      </rPr>
      <t>High school activities are approved for TANF recipients if the activities are part of their employment services plan.</t>
    </r>
  </si>
  <si>
    <r>
      <t xml:space="preserve">ESL: </t>
    </r>
    <r>
      <rPr>
        <sz val="9"/>
        <color indexed="8"/>
        <rFont val="Tahoma"/>
        <family val="1"/>
        <charset val="204"/>
      </rPr>
      <t>ESL programs are considered workforce training programs and are approved on a case-by-case basis.</t>
    </r>
  </si>
  <si>
    <t>Post-Secon</t>
  </si>
  <si>
    <r>
      <t xml:space="preserve">dary Education: </t>
    </r>
    <r>
      <rPr>
        <sz val="9"/>
        <color indexed="8"/>
        <rFont val="Tahoma"/>
        <family val="1"/>
        <charset val="204"/>
      </rPr>
      <t>Post-secondary education is only approved if it is part of a TANF employment and training program or if the applicant began education activities while in a SNAP employment and training program.</t>
    </r>
  </si>
  <si>
    <r>
      <t xml:space="preserve">GED; ESL: </t>
    </r>
    <r>
      <rPr>
        <sz val="9"/>
        <color indexed="8"/>
        <rFont val="Tahoma"/>
        <family val="1"/>
        <charset val="204"/>
      </rPr>
      <t>Preliminary training is basic training provided before job skills training to prepare the person for employment. Preliminary training includes ESL courses for foreign-born adults and GED classes for adults. Preliminary training may be counted as an approved activity for up to two years.</t>
    </r>
  </si>
  <si>
    <r>
      <t>High School; GED; ESL; Training; Adult Basic Education</t>
    </r>
    <r>
      <rPr>
        <sz val="9"/>
        <color indexed="8"/>
        <rFont val="Tahoma"/>
        <family val="1"/>
        <charset val="204"/>
      </rPr>
      <t>: Parents eligible based on education and training activities must participate in at least 20 hours of combined approved activities per week.</t>
    </r>
  </si>
  <si>
    <r>
      <t xml:space="preserve">Post-Secondary Education: </t>
    </r>
    <r>
      <rPr>
        <sz val="9"/>
        <color indexed="8"/>
        <rFont val="Tahoma"/>
        <family val="1"/>
        <charset val="204"/>
      </rPr>
      <t>Parents eligible based on education or training activities must participate in at least 20 hours of combined approved activities per week. Post-secondary education is limited to technical or vocational programs, associate degree programs, and bachelor’s degree programs.</t>
    </r>
  </si>
  <si>
    <r>
      <t xml:space="preserve">GED: </t>
    </r>
    <r>
      <rPr>
        <sz val="9"/>
        <color indexed="8"/>
        <rFont val="Tahoma"/>
        <family val="1"/>
        <charset val="204"/>
      </rPr>
      <t>GED activities qualify as eligible activities for minor parents below the age of 21. Adult parents, 21 and older, must have at least 24 hours per week of their GED activity or 24 hours per week of their GED activity in combination with another approved activity to qualify.</t>
    </r>
  </si>
  <si>
    <r>
      <t xml:space="preserve">ESL: </t>
    </r>
    <r>
      <rPr>
        <sz val="9"/>
        <color indexed="8"/>
        <rFont val="Tahoma"/>
        <family val="1"/>
        <charset val="204"/>
      </rPr>
      <t>ESL qualifies as an eligible activity for minor parents below the age of 21. Adult parents, 21 and older, must have at least 24 hours per week of ESL classes or 24 hours per week of ESL classes in combination with another approved activity to qualify.</t>
    </r>
  </si>
  <si>
    <r>
      <t xml:space="preserve">Training: </t>
    </r>
    <r>
      <rPr>
        <sz val="9"/>
        <color indexed="8"/>
        <rFont val="Tahoma"/>
        <family val="1"/>
        <charset val="204"/>
      </rPr>
      <t>Each parent must participate in one or more approved activities for a minimum average of 24 hours per week. Approved activities include employment, job search, education, and training.</t>
    </r>
  </si>
  <si>
    <r>
      <t xml:space="preserve">Adult Basic Education: </t>
    </r>
    <r>
      <rPr>
        <sz val="9"/>
        <color indexed="8"/>
        <rFont val="Tahoma"/>
        <family val="1"/>
        <charset val="204"/>
      </rPr>
      <t>Adult basic education activities qualify as eligible activities for minor parents below the age of 21. Adult parents, 21 and older, must have at least 24 hours per week of their GED activity or 24 hours per week of their GED activity in combination with another approved activity to qualify.</t>
    </r>
  </si>
  <si>
    <r>
      <t xml:space="preserve">Post-Secondary Education: </t>
    </r>
    <r>
      <rPr>
        <sz val="9"/>
        <color indexed="8"/>
        <rFont val="Tahoma"/>
        <family val="1"/>
        <charset val="204"/>
      </rPr>
      <t>Full-time or part-time enrollment in associate or bachelor’s degree programs at eligible institutions qualifies as an eligible activity.</t>
    </r>
  </si>
  <si>
    <r>
      <t xml:space="preserve">Adult Basic Education: </t>
    </r>
    <r>
      <rPr>
        <sz val="9"/>
        <color indexed="8"/>
        <rFont val="Tahoma"/>
        <family val="1"/>
        <charset val="204"/>
      </rPr>
      <t>Adult basic education may be approved for families who are participating in a TANF work program.</t>
    </r>
  </si>
  <si>
    <r>
      <t xml:space="preserve">Post-Secondary Education: </t>
    </r>
    <r>
      <rPr>
        <sz val="9"/>
        <color indexed="8"/>
        <rFont val="Tahoma"/>
        <family val="1"/>
        <charset val="204"/>
      </rPr>
      <t>Child care subsidies are not approved for online classes or post-baccalaureate classes. Post-secondary education is approved for a maximum of 48 months.</t>
    </r>
  </si>
  <si>
    <r>
      <t xml:space="preserve">High School; ESL; Training: </t>
    </r>
    <r>
      <rPr>
        <sz val="9"/>
        <color indexed="8"/>
        <rFont val="Tahoma"/>
        <family val="1"/>
        <charset val="204"/>
      </rPr>
      <t>Students must maintain a C average, or in cases where grades are not used, meet comparable requirements of the education or training program. Beginning with the 25th month of participation, the client must work 20 hours or more per week. The work requirement does not apply to a teen parent. Online education is to be processed the same as in-person classes.</t>
    </r>
  </si>
  <si>
    <r>
      <t xml:space="preserve">GED: </t>
    </r>
    <r>
      <rPr>
        <sz val="9"/>
        <color indexed="8"/>
        <rFont val="Tahoma"/>
        <family val="1"/>
        <charset val="204"/>
      </rPr>
      <t>GED activities are approved with no work requirement for the first 24 non-consecutive months. After 24 months of assistance, the parent must be working on average 20 hours per week in addition to participating in GED activities to continue to qualify for assistance. Online education is to be processed the same as in person classes.</t>
    </r>
  </si>
  <si>
    <r>
      <t xml:space="preserve">Adult Basic Education: </t>
    </r>
    <r>
      <rPr>
        <sz val="9"/>
        <color indexed="8"/>
        <rFont val="Tahoma"/>
        <family val="1"/>
        <charset val="204"/>
      </rPr>
      <t>Adult basic education activities provide eligibility for assistance without work requirements for the first 24 non-consecutive months. After 24 months of assistance, the parent must be working on average 20 hours per week in addition to participating in adult basic education activities to continue to qualify for assistance.</t>
    </r>
  </si>
  <si>
    <r>
      <t xml:space="preserve">Post-Secondary Education: </t>
    </r>
    <r>
      <rPr>
        <sz val="9"/>
        <color indexed="8"/>
        <rFont val="Tahoma"/>
        <family val="1"/>
        <charset val="204"/>
      </rPr>
      <t>Students who do not work must maintain a 2.5 GPA, and students who work 20 hours or more per week must maintain a 2.0 GPA. The client cannot already have an associate's degree or bachelor's degree and be seeking a second one. Online education is to be processed the same as in-person classes.</t>
    </r>
  </si>
  <si>
    <r>
      <t xml:space="preserve">High School; ESL; Training: </t>
    </r>
    <r>
      <rPr>
        <sz val="9"/>
        <color indexed="8"/>
        <rFont val="Tahoma"/>
        <family val="1"/>
        <charset val="204"/>
      </rPr>
      <t>For TANF work program participants, activities must be approved by a TANF work program caseworker. For other families, activities must be completed through a certified or accredited secondary or post-secondary training organization or institution.</t>
    </r>
  </si>
  <si>
    <r>
      <t xml:space="preserve">Post-Secondary Education: </t>
    </r>
    <r>
      <rPr>
        <sz val="9"/>
        <color indexed="8"/>
        <rFont val="Tahoma"/>
        <family val="1"/>
        <charset val="204"/>
      </rPr>
      <t>For TANF work program participants, activities must be approved by a TANF work program caseworker. For other families, activities must be completed through a certified or accredited secondary or post-secondary training organization or institution. Benefits for post-secondary education may only be given for a maximum of 16 semesters and may only support one four-year degree or two associate degrees.</t>
    </r>
  </si>
  <si>
    <r>
      <t xml:space="preserve">Training: </t>
    </r>
    <r>
      <rPr>
        <sz val="9"/>
        <color indexed="8"/>
        <rFont val="Tahoma"/>
        <family val="1"/>
        <charset val="204"/>
      </rPr>
      <t>Training is not approved if the occupation has low job prospects, or if the program does not require regular attendance.</t>
    </r>
  </si>
  <si>
    <r>
      <t xml:space="preserve">Post-Secondary Education: </t>
    </r>
    <r>
      <rPr>
        <sz val="9"/>
        <color indexed="8"/>
        <rFont val="Tahoma"/>
        <family val="1"/>
        <charset val="204"/>
      </rPr>
      <t>Education beyond a bachelor's degree is not an approved activity for CCDF eligibility.</t>
    </r>
  </si>
  <si>
    <r>
      <t xml:space="preserve">High School; GED: </t>
    </r>
    <r>
      <rPr>
        <sz val="9"/>
        <color indexed="8"/>
        <rFont val="Tahoma"/>
        <family val="1"/>
        <charset val="204"/>
      </rPr>
      <t>High school and GED activities are limited to teen parents and TANF and SNAP work program participants.</t>
    </r>
  </si>
  <si>
    <r>
      <t>ESL</t>
    </r>
    <r>
      <rPr>
        <sz val="9"/>
        <color indexed="8"/>
        <rFont val="Tahoma"/>
        <family val="1"/>
        <charset val="204"/>
      </rPr>
      <t>: ESL is only authorized under the TANF and SNAP work programs.</t>
    </r>
  </si>
  <si>
    <r>
      <t xml:space="preserve">Adult Basic Education: </t>
    </r>
    <r>
      <rPr>
        <sz val="9"/>
        <color indexed="8"/>
        <rFont val="Tahoma"/>
        <family val="1"/>
        <charset val="204"/>
      </rPr>
      <t>Adult basic education is only approved if part of a TANF work program plan or SNAP Employment and Training program plan.</t>
    </r>
  </si>
  <si>
    <r>
      <t xml:space="preserve">Post-Secondary Education: </t>
    </r>
    <r>
      <rPr>
        <sz val="9"/>
        <color indexed="8"/>
        <rFont val="Tahoma"/>
        <family val="1"/>
        <charset val="204"/>
      </rPr>
      <t>Post-secondary students must work a minimum of 15 hours per week and maintain a cumulative GPA of 2.0 on a 4.0 scale to remain eligible for child care assistance. In a two-parent household, only one parent may be attending post-secondary education. The other must meet another approved activity for the household to receive assistance. If self-employed, child care plans will be terminated at the end of the current eligibility period if post-secondary students are not working a minimum of 15 hours per week and earning the equivalent of the federal minimum wage per hour.</t>
    </r>
  </si>
  <si>
    <r>
      <t xml:space="preserve">Training: </t>
    </r>
    <r>
      <rPr>
        <sz val="9"/>
        <color indexed="8"/>
        <rFont val="Tahoma"/>
        <family val="1"/>
        <charset val="204"/>
      </rPr>
      <t>Parents may receive child care assistance for vocational training activities to the extent that funds are available as long as they have not received assistance for more than 60 months due to enrollment in a certified trade school or accredited college or university.</t>
    </r>
  </si>
  <si>
    <r>
      <t xml:space="preserve">Post-Secondary Education: </t>
    </r>
    <r>
      <rPr>
        <sz val="9"/>
        <color indexed="8"/>
        <rFont val="Tahoma"/>
        <family val="1"/>
        <charset val="204"/>
      </rPr>
      <t>Parents may receive child care assistance for full-time post-secondary education in a certified trade school or accredited college or university to the extent that funds are available as long as they have not received assistance for more than 60 months.</t>
    </r>
  </si>
  <si>
    <r>
      <t>ESL</t>
    </r>
    <r>
      <rPr>
        <sz val="9"/>
        <color indexed="8"/>
        <rFont val="Tahoma"/>
        <family val="1"/>
        <charset val="204"/>
      </rPr>
      <t>: ESL is considered as education and training.</t>
    </r>
  </si>
  <si>
    <r>
      <t xml:space="preserve">Post-Secondary Education: </t>
    </r>
    <r>
      <rPr>
        <sz val="9"/>
        <color indexed="8"/>
        <rFont val="Tahoma"/>
        <family val="1"/>
        <charset val="204"/>
      </rPr>
      <t>The education activity must be related to a specific occupation, job, or job offer.</t>
    </r>
  </si>
  <si>
    <r>
      <t xml:space="preserve">Post-Secondary Education: </t>
    </r>
    <r>
      <rPr>
        <sz val="9"/>
        <color indexed="8"/>
        <rFont val="Tahoma"/>
        <family val="1"/>
        <charset val="204"/>
      </rPr>
      <t>Education activities must take place at an accredited college or university and lead to an associate or bachelor’s degree. Graduate, medical, or law school activities are not approved activities.</t>
    </r>
  </si>
  <si>
    <r>
      <t>Post-Secondary Education</t>
    </r>
    <r>
      <rPr>
        <sz val="9"/>
        <color indexed="8"/>
        <rFont val="Tahoma"/>
        <family val="1"/>
        <charset val="204"/>
      </rPr>
      <t>: Post-secondary education must be at the undergraduate level. Graduate level education is not a valid need reason for care.</t>
    </r>
  </si>
  <si>
    <r>
      <t xml:space="preserve">Post-Secondary Education: </t>
    </r>
    <r>
      <rPr>
        <sz val="9"/>
        <color indexed="8"/>
        <rFont val="Tahoma"/>
        <family val="1"/>
        <charset val="204"/>
      </rPr>
      <t>Post-secondary education is not approved for a second bachelor's degree or education beyond a bachelor's degree except for continuing education units, certification, and coursework required to update credentials to obtain or retain employment, or if it is part of a cash-welfare approved employment plan.</t>
    </r>
  </si>
  <si>
    <r>
      <t xml:space="preserve">Adult Basic Education: </t>
    </r>
    <r>
      <rPr>
        <sz val="9"/>
        <color indexed="8"/>
        <rFont val="Tahoma"/>
        <family val="1"/>
        <charset val="204"/>
      </rPr>
      <t>The maximum time limit authorized for child care is one year for adult basic education activities, with an extension possible on an individual basis. The program must be certified through the state in order to be considered an eligible activity.</t>
    </r>
  </si>
  <si>
    <r>
      <t xml:space="preserve">High School; GED: </t>
    </r>
    <r>
      <rPr>
        <sz val="9"/>
        <color indexed="8"/>
        <rFont val="Tahoma"/>
        <family val="1"/>
        <charset val="204"/>
      </rPr>
      <t>High school, HiSET, and equivalency programs are approved activities for teen parents (through age 19) with low income, without a minimum work requirement.</t>
    </r>
  </si>
  <si>
    <r>
      <t xml:space="preserve">Training: </t>
    </r>
    <r>
      <rPr>
        <sz val="9"/>
        <color indexed="8"/>
        <rFont val="Tahoma"/>
        <family val="1"/>
        <charset val="204"/>
      </rPr>
      <t>Single-parent families must work 40 hours per month while the parent attends education or training part time. The minimum hourly work requirement, however, may be waived if it becomes a barrier to finishing school. Full-time students do not have a minimum work requirement. Two-parent households where one parent is a full-time student and one parent is a part-time student must work 40 hours per month.</t>
    </r>
  </si>
  <si>
    <r>
      <t xml:space="preserve">Post-Secondary Education: </t>
    </r>
    <r>
      <rPr>
        <sz val="9"/>
        <color indexed="8"/>
        <rFont val="Tahoma"/>
        <family val="1"/>
        <charset val="204"/>
      </rPr>
      <t>Single-parent families must work 40 hours per month while the parent attends education or training part time. The minimum hourly work requirement, however, may be waived if it becomes a barrier to finishing school. Post-secondary education is not allowed above a bachelor's degree. If, however, the</t>
    </r>
  </si>
  <si>
    <t>parent received the last post-secondary degree or training certificate over five years ago, subsidies may be allowed for a second certificate or bachelor's degree. Full- time students do not have a minimum work requirement. Two-parent households where one parent is a full-time student and one parent is a part-time student must work 40 hours per month.</t>
  </si>
  <si>
    <r>
      <t xml:space="preserve">Post-Secondary Education: </t>
    </r>
    <r>
      <rPr>
        <sz val="9"/>
        <color indexed="8"/>
        <rFont val="Lucida Sans"/>
        <family val="1"/>
        <charset val="204"/>
      </rPr>
      <t>Post-secondary education is not approved for a client to earn a second bachelor's degree or for any graduate schooling.</t>
    </r>
  </si>
  <si>
    <r>
      <t xml:space="preserve">High School; GED: </t>
    </r>
    <r>
      <rPr>
        <sz val="9"/>
        <color indexed="8"/>
        <rFont val="Lucida Sans"/>
        <family val="1"/>
        <charset val="204"/>
      </rPr>
      <t>High school and GED activities are limited to minor parents or adult parents participating in a training program. Minor parents who turn 18 and have not graduated or obtained their GED remain eligible for educational activities as long as they obtain their diploma or GED before turning 19.</t>
    </r>
  </si>
  <si>
    <r>
      <t xml:space="preserve">Training: </t>
    </r>
    <r>
      <rPr>
        <sz val="9"/>
        <color indexed="8"/>
        <rFont val="Lucida Sans"/>
        <family val="1"/>
        <charset val="204"/>
      </rPr>
      <t>A recipient must attend 20 or more hours of training per week. Additionally, the recipient must attend a post-secondary institution that offers vocational educational programs, a program which provides for the completion of the equivalent to a secondary school diploma, or a program that offers defined and verifiable employment preparation training.</t>
    </r>
  </si>
  <si>
    <r>
      <t xml:space="preserve">Adult Basic Education: </t>
    </r>
    <r>
      <rPr>
        <sz val="9"/>
        <color indexed="8"/>
        <rFont val="Lucida Sans"/>
        <family val="1"/>
        <charset val="204"/>
      </rPr>
      <t>Adult basic education is approved as a part of a training program.</t>
    </r>
  </si>
  <si>
    <r>
      <t xml:space="preserve">Post-Secondary Education: </t>
    </r>
    <r>
      <rPr>
        <sz val="9"/>
        <color indexed="8"/>
        <rFont val="Lucida Sans"/>
        <family val="1"/>
        <charset val="204"/>
      </rPr>
      <t>The approval of post-secondary education is subject to available funding. If funding is available, the recipient must enroll in six or more semester credit hours.</t>
    </r>
  </si>
  <si>
    <r>
      <t xml:space="preserve">Training: </t>
    </r>
    <r>
      <rPr>
        <sz val="9"/>
        <color indexed="8"/>
        <rFont val="Lucida Sans"/>
        <family val="1"/>
        <charset val="204"/>
      </rPr>
      <t>Training is approved if it prepares the individual for employment.</t>
    </r>
  </si>
  <si>
    <r>
      <t>Post-Secondary Education</t>
    </r>
    <r>
      <rPr>
        <sz val="9"/>
        <color indexed="8"/>
        <rFont val="Lucida Sans"/>
        <family val="1"/>
        <charset val="204"/>
      </rPr>
      <t>: Post-secondary education is an approved activity if it leads to a degree, certificate, or license in an area of specialization; has immediate practical application toward employment; does not exceed 104 weeks in a lifetime; and does not result in a degree at the bachelor's level or higher. Prerequisite courses for post-secondary education are not an eligible activity, except for a maximum of two pre-requisite courses for nursing programs. TANF recipients who are not in the employment program must fulfill the general requirements but are allowed to pursue a bachelor's degree.</t>
    </r>
  </si>
  <si>
    <r>
      <t xml:space="preserve">High School; GED; ESL; Adult Basic Education: </t>
    </r>
    <r>
      <rPr>
        <sz val="9"/>
        <color indexed="8"/>
        <rFont val="Lucida Sans"/>
        <family val="1"/>
        <charset val="204"/>
      </rPr>
      <t>High School, GED, ESL, and adult basic education activities are approved for TANF recipients.</t>
    </r>
  </si>
  <si>
    <r>
      <t xml:space="preserve">GED: </t>
    </r>
    <r>
      <rPr>
        <sz val="9"/>
        <color indexed="8"/>
        <rFont val="Lucida Sans"/>
        <family val="1"/>
        <charset val="204"/>
      </rPr>
      <t>Child care benefits for clients who are preparing to get a GED are limited to one year.</t>
    </r>
  </si>
  <si>
    <r>
      <t xml:space="preserve">High School; GED: </t>
    </r>
    <r>
      <rPr>
        <sz val="9"/>
        <color indexed="8"/>
        <rFont val="Lucida Sans"/>
        <family val="1"/>
        <charset val="204"/>
      </rPr>
      <t>Policy coded for New York City. All districts must provide care, when funds are available, to enable a teen parent receiving TANF to attend high school or an equivalency program. Districts have the option to provide care for non-TANF and non-teen parents to attend high school or an equivalency program, when funds are available and the district chooses to serve such families in their Child and Family Services Plan. Allowable high school and equivalent program activities are defined by each district.</t>
    </r>
  </si>
  <si>
    <r>
      <t xml:space="preserve">ESL; Adult Basic Education: </t>
    </r>
    <r>
      <rPr>
        <sz val="9"/>
        <color indexed="8"/>
        <rFont val="Lucida Sans"/>
        <family val="1"/>
        <charset val="204"/>
      </rPr>
      <t>Policy coded for New York City. ESL and adult basic education activities may be approved by districts if they elect this option in their Child and Family Services Plan and have the available funding.</t>
    </r>
  </si>
  <si>
    <r>
      <t>Training</t>
    </r>
    <r>
      <rPr>
        <sz val="9"/>
        <color indexed="8"/>
        <rFont val="Lucida Sans"/>
        <family val="1"/>
        <charset val="204"/>
      </rPr>
      <t>: Policy coded for New York City. Districts have the option to provide care if funds are available and they choose the option in their Child and Family Services Plan. Enrollment in more than one program, when care is needed, is not allowed. The program must be completed within 30 consecutive calendar months.</t>
    </r>
  </si>
  <si>
    <r>
      <t>Post-Secondary Education</t>
    </r>
    <r>
      <rPr>
        <sz val="9"/>
        <color indexed="8"/>
        <rFont val="Lucida Sans"/>
        <family val="1"/>
        <charset val="204"/>
      </rPr>
      <t>: Policy coded for New York City. Districts have the option to provide care if funds are available and they choose the option in their Child and Family Services Plan.</t>
    </r>
  </si>
  <si>
    <r>
      <t xml:space="preserve">Post-Secondary Education: </t>
    </r>
    <r>
      <rPr>
        <sz val="9"/>
        <color indexed="8"/>
        <rFont val="Lucida Sans"/>
        <family val="1"/>
        <charset val="204"/>
      </rPr>
      <t>Post-secondary education is limited to 20 months and cannot be approved for graduate or post-graduate studies.</t>
    </r>
  </si>
  <si>
    <r>
      <t xml:space="preserve">Training: </t>
    </r>
    <r>
      <rPr>
        <sz val="9"/>
        <color indexed="8"/>
        <rFont val="Lucida Sans"/>
        <family val="1"/>
        <charset val="204"/>
      </rPr>
      <t>Allowable training activities include but are not limited to basic remedial education, training designed to achieve basic literacy, training needed to secure or retain a job, vocational training, and ESL classes.</t>
    </r>
  </si>
  <si>
    <r>
      <t xml:space="preserve">Post-Secondary Education: </t>
    </r>
    <r>
      <rPr>
        <sz val="9"/>
        <color indexed="8"/>
        <rFont val="Lucida Sans"/>
        <family val="1"/>
        <charset val="204"/>
      </rPr>
      <t>An applicant may participate in post-secondary education that leads to a certificate, associate's degree, or bachelor's degree, provided the individual has not already received a bachelor's degree. Post-graduate education activities are not eligible activities.</t>
    </r>
  </si>
  <si>
    <t>High S</t>
  </si>
  <si>
    <r>
      <t xml:space="preserve">chool; GED; ESL: </t>
    </r>
    <r>
      <rPr>
        <sz val="9"/>
        <color indexed="8"/>
        <rFont val="Tahoma"/>
        <family val="1"/>
        <charset val="204"/>
      </rPr>
      <t>The education program must require classroom attendance with an instructor present.</t>
    </r>
  </si>
  <si>
    <r>
      <t xml:space="preserve">Post-Secondary Education: </t>
    </r>
    <r>
      <rPr>
        <sz val="9"/>
        <color indexed="8"/>
        <rFont val="Tahoma"/>
        <family val="1"/>
        <charset val="204"/>
      </rPr>
      <t>Post-secondary education must be part of a program leading to a degree, certificate, or license.</t>
    </r>
  </si>
  <si>
    <r>
      <t xml:space="preserve">GED; ESL: </t>
    </r>
    <r>
      <rPr>
        <sz val="9"/>
        <color indexed="8"/>
        <rFont val="Tahoma"/>
        <family val="1"/>
        <charset val="204"/>
      </rPr>
      <t>Care is not approved for both parents to attend GED or ESL classes at the same time.</t>
    </r>
  </si>
  <si>
    <r>
      <t xml:space="preserve">Training: </t>
    </r>
    <r>
      <rPr>
        <sz val="9"/>
        <color indexed="8"/>
        <rFont val="Tahoma"/>
        <family val="1"/>
        <charset val="204"/>
      </rPr>
      <t>Training is approved when it will qualify the individual to meet requirements for a job that the client could not meet without a certificate, accreditation, or licensure. The training program must qualify for federal financial aid from the U.S. Department of Education. In a two-parent household, the other parent must be employed during the hours the first parent is attending training. On-the-job training or apprenticeship programs that pay minimum wage are approved under employment activities.</t>
    </r>
  </si>
  <si>
    <r>
      <t xml:space="preserve">Post-Secondary Education: </t>
    </r>
    <r>
      <rPr>
        <sz val="9"/>
        <color indexed="8"/>
        <rFont val="Tahoma"/>
        <family val="1"/>
        <charset val="204"/>
      </rPr>
      <t>Post-secondary education must be expected to lead to a degree or certificate. In a two-parent household, care will not be authorized if both parents are attending a formal education or training program at the same time.</t>
    </r>
  </si>
  <si>
    <r>
      <t xml:space="preserve">High School; GED; ESL; Adult Basic Education; Post-Secondary Education: </t>
    </r>
    <r>
      <rPr>
        <sz val="9"/>
        <color indexed="8"/>
        <rFont val="Tahoma"/>
        <family val="1"/>
        <charset val="204"/>
      </rPr>
      <t>Child care for education activities is covered as long as the client is primarily an employee rather than a student, the education program leads to a certificate, degree, or job-related knowledge and skills, and the program is provided through an institution eligible for federal student aid. Working students can qualify for subsidies as long as at least 50 percent of their authorized hours are for employment.</t>
    </r>
  </si>
  <si>
    <r>
      <t xml:space="preserve">GED: </t>
    </r>
    <r>
      <rPr>
        <sz val="9"/>
        <color indexed="8"/>
        <rFont val="Tahoma"/>
        <family val="1"/>
        <charset val="204"/>
      </rPr>
      <t>GED activities are approved with no work requirement for parents under the age of 18. All other parents must work a minimum of 10 hours per week.</t>
    </r>
  </si>
  <si>
    <r>
      <t xml:space="preserve">ESL: </t>
    </r>
    <r>
      <rPr>
        <sz val="9"/>
        <color indexed="8"/>
        <rFont val="Tahoma"/>
        <family val="1"/>
        <charset val="204"/>
      </rPr>
      <t>Parents enrolled in ESL must also work a minimum of 10 hours per week.</t>
    </r>
  </si>
  <si>
    <r>
      <t>Training</t>
    </r>
    <r>
      <rPr>
        <sz val="9"/>
        <color indexed="8"/>
        <rFont val="Tahoma"/>
        <family val="1"/>
        <charset val="204"/>
      </rPr>
      <t xml:space="preserve">: Parents enrolled in training activities must also work a minimum of 10 hours per week. </t>
    </r>
    <r>
      <rPr>
        <i/>
        <sz val="9"/>
        <color indexed="8"/>
        <rFont val="Calibri"/>
        <family val="1"/>
        <charset val="204"/>
      </rPr>
      <t xml:space="preserve">Post-Secondary Education: </t>
    </r>
    <r>
      <rPr>
        <sz val="9"/>
        <color indexed="8"/>
        <rFont val="Tahoma"/>
        <family val="1"/>
        <charset val="204"/>
      </rPr>
      <t xml:space="preserve">Post-secondary students must work a minimum of 10 hours per week. </t>
    </r>
    <r>
      <rPr>
        <b/>
        <sz val="9"/>
        <color indexed="8"/>
        <rFont val="Trebuchet MS"/>
        <family val="1"/>
        <charset val="204"/>
      </rPr>
      <t>Puerto Rico:</t>
    </r>
  </si>
  <si>
    <r>
      <t xml:space="preserve">High School; GED: </t>
    </r>
    <r>
      <rPr>
        <sz val="9"/>
        <color indexed="8"/>
        <rFont val="Tahoma"/>
        <family val="1"/>
        <charset val="204"/>
      </rPr>
      <t>Any program from an institution that is accredited by the department of education resulting in a diploma or certificate is approved.</t>
    </r>
  </si>
  <si>
    <r>
      <t xml:space="preserve">Training: </t>
    </r>
    <r>
      <rPr>
        <sz val="9"/>
        <color indexed="8"/>
        <rFont val="Tahoma"/>
        <family val="1"/>
        <charset val="204"/>
      </rPr>
      <t>A minimum of 20 hours of weekly training is required.</t>
    </r>
  </si>
  <si>
    <r>
      <t xml:space="preserve">Post-Secondary Education: </t>
    </r>
    <r>
      <rPr>
        <sz val="9"/>
        <color indexed="8"/>
        <rFont val="Tahoma"/>
        <family val="1"/>
        <charset val="204"/>
      </rPr>
      <t>Any educational, training, or rehabilitation program licensed by the department of higher education with a specific vocational, education, or occupational goal that is geared towards the development of knowledge and skills necessary to secure employment is an eligible activity.</t>
    </r>
  </si>
  <si>
    <r>
      <t xml:space="preserve">High School; GED: </t>
    </r>
    <r>
      <rPr>
        <sz val="9"/>
        <color indexed="8"/>
        <rFont val="Tahoma"/>
        <family val="1"/>
        <charset val="204"/>
      </rPr>
      <t>High school or GED activities are approved for teen parents, under the age of 20, without a high school degree or its equivalent. The applicant must be participating in the state's assistance program for teen parents. TANF recipients may participate in employment or education as approved in their employment plan.</t>
    </r>
  </si>
  <si>
    <r>
      <t xml:space="preserve">ESL: </t>
    </r>
    <r>
      <rPr>
        <sz val="9"/>
        <color indexed="8"/>
        <rFont val="Tahoma"/>
        <family val="1"/>
        <charset val="204"/>
      </rPr>
      <t>ESL is an approved activity for TANF recipients and some SNAP E&amp;T programs.</t>
    </r>
  </si>
  <si>
    <r>
      <t>Training</t>
    </r>
    <r>
      <rPr>
        <sz val="9"/>
        <color indexed="8"/>
        <rFont val="Tahoma"/>
        <family val="1"/>
        <charset val="204"/>
      </rPr>
      <t>: Income-eligible parents participating in approved training, apprenticeship, internship, on-the-job training, work experience, work immersion, or other job readiness or job attachment programs may receive subsidies. A recipient must attend 20 or more hours of training per week and the program must be no longer than one year. TANF recipients may participate in employment or education as approved in their employment plan.</t>
    </r>
  </si>
  <si>
    <r>
      <t xml:space="preserve">Adult Basic Education: </t>
    </r>
    <r>
      <rPr>
        <sz val="9"/>
        <color indexed="8"/>
        <rFont val="Tahoma"/>
        <family val="1"/>
        <charset val="204"/>
      </rPr>
      <t>Adult basic education is an approved activity for TANF recipients and some SNAP E&amp;T programs.</t>
    </r>
  </si>
  <si>
    <r>
      <t xml:space="preserve">ESL: </t>
    </r>
    <r>
      <rPr>
        <sz val="9"/>
        <color indexed="8"/>
        <rFont val="Tahoma"/>
        <family val="1"/>
        <charset val="204"/>
      </rPr>
      <t>ESL may be authorized for TANF recipients in order to comply with a family plan.</t>
    </r>
  </si>
  <si>
    <r>
      <t>Tennessee</t>
    </r>
    <r>
      <rPr>
        <sz val="9"/>
        <color indexed="8"/>
        <rFont val="Tahoma"/>
        <family val="1"/>
        <charset val="204"/>
      </rPr>
      <t>:</t>
    </r>
  </si>
  <si>
    <r>
      <t xml:space="preserve">GED: </t>
    </r>
    <r>
      <rPr>
        <sz val="9"/>
        <color indexed="8"/>
        <rFont val="Tahoma"/>
        <family val="1"/>
        <charset val="204"/>
      </rPr>
      <t>GED activities qualify as an eligible activity for teen parents under TANF only.</t>
    </r>
  </si>
  <si>
    <r>
      <t xml:space="preserve">Adult Basic Education: </t>
    </r>
    <r>
      <rPr>
        <sz val="9"/>
        <color indexed="8"/>
        <rFont val="Tahoma"/>
        <family val="1"/>
        <charset val="204"/>
      </rPr>
      <t>Policy coded for Gulf Coast Region. Eligibility for adult basic education is determined at the local level.</t>
    </r>
  </si>
  <si>
    <r>
      <t xml:space="preserve">chool; GED: </t>
    </r>
    <r>
      <rPr>
        <sz val="9"/>
        <color indexed="8"/>
        <rFont val="Tahoma"/>
        <family val="1"/>
        <charset val="204"/>
      </rPr>
      <t>The work requirement may be waived for parents who are in a formal course of study to obtain their high school diploma or GED.</t>
    </r>
  </si>
  <si>
    <r>
      <t xml:space="preserve">ESL; Training; Adult Basic Education: </t>
    </r>
    <r>
      <rPr>
        <sz val="9"/>
        <color indexed="8"/>
        <rFont val="Tahoma"/>
        <family val="1"/>
        <charset val="204"/>
      </rPr>
      <t>Care is authorized for education or training activities only if clients meet the minimum work requirement.</t>
    </r>
  </si>
  <si>
    <r>
      <t xml:space="preserve">Post-Secondary Education: </t>
    </r>
    <r>
      <rPr>
        <sz val="9"/>
        <color indexed="8"/>
        <rFont val="Tahoma"/>
        <family val="1"/>
        <charset val="204"/>
      </rPr>
      <t>Care is authorized for education or training activities only if clients meet the minimum work requirement. Only the last two years of a four- year program may be supported. Graduate study or customers who already have a bachelor's degree will not be supported.</t>
    </r>
  </si>
  <si>
    <r>
      <t>Training; Post-Secondary Education</t>
    </r>
    <r>
      <rPr>
        <sz val="9"/>
        <color indexed="8"/>
        <rFont val="Tahoma"/>
        <family val="1"/>
        <charset val="204"/>
      </rPr>
      <t>: Parents must demonstrate participation in a program that is likely to lead to employment within one year after completion of the program. The policy also applies to training or education programs required to maintain employment. Community service time and training are eligible activities.</t>
    </r>
  </si>
  <si>
    <r>
      <t xml:space="preserve">High School; GED; ESL; Training; Adult Basic Education: </t>
    </r>
    <r>
      <rPr>
        <sz val="9"/>
        <color indexed="8"/>
        <rFont val="Tahoma"/>
        <family val="1"/>
        <charset val="204"/>
      </rPr>
      <t>Non-TANF clients over the age of 21 must work at least 20 hours per week or be in a paid federal or state work study program for at least 16 hours per week in conjunction with education (ESL, adult basic education, and high-school equivalency included) or training for that activity to be considered to be approved.</t>
    </r>
  </si>
  <si>
    <r>
      <t xml:space="preserve">Post-Secondary Education: </t>
    </r>
    <r>
      <rPr>
        <sz val="9"/>
        <color indexed="8"/>
        <rFont val="Tahoma"/>
        <family val="1"/>
        <charset val="204"/>
      </rPr>
      <t>Full-time students in a vocational education program, a registered apprenticeship program, or pursuing an associate degree are considered to be participating in an approved activity.</t>
    </r>
  </si>
  <si>
    <r>
      <t xml:space="preserve">Post-Secondary Education: </t>
    </r>
    <r>
      <rPr>
        <sz val="9"/>
        <color indexed="8"/>
        <rFont val="Tahoma"/>
        <family val="1"/>
        <charset val="204"/>
      </rPr>
      <t>A student must keep a 2.0 grade point average and satisfactory attendance. A student who fails to maintain the 2.0 grade point average, or whose grade report reflects withdrawals or incompletes in more than half of the semester's classes will be given an improvement period for one semester upon provision of a letter from the college confirming the student attends classes. Other students must submit statements from the educational or training facility which document that attendance and progress are satisfactory. If the student fails to meet the 2.0 requirement within the improvement period, the case will be suspended for a semester. Clients may resubmit the materials to prove they are enrolled. If they fail to maintain satisfactory progress a second time, the case is suspended for a calendar year. If they fail to maintain satisfactory progress a third or fourth time, the suspensions are for two calendar years each.</t>
    </r>
  </si>
  <si>
    <r>
      <t>High School; GED</t>
    </r>
    <r>
      <rPr>
        <sz val="9"/>
        <color indexed="8"/>
        <rFont val="Tahoma"/>
        <family val="1"/>
        <charset val="204"/>
      </rPr>
      <t>: If the parent is age 20 or older, approval for high school or GED activities is limited to 24 months and the parent must participate in at least 20 hours of employment per month. The time restriction and employment requirement do not apply to parents age 19 or younger.</t>
    </r>
  </si>
  <si>
    <r>
      <t>ESL</t>
    </r>
    <r>
      <rPr>
        <sz val="9"/>
        <color indexed="8"/>
        <rFont val="Tahoma"/>
        <family val="1"/>
        <charset val="204"/>
      </rPr>
      <t>: ESL activities are limited to 24 months and the parent must also participate in at least 20 hours of employment per month.</t>
    </r>
  </si>
  <si>
    <r>
      <t xml:space="preserve">Training: </t>
    </r>
    <r>
      <rPr>
        <sz val="9"/>
        <color indexed="8"/>
        <rFont val="Tahoma"/>
        <family val="1"/>
        <charset val="204"/>
      </rPr>
      <t>Apprenticeships and employer-sponsored training and certification are considered allowable employment. Pre-job training will be approved if it is a part of a TANF or SNAP Employment and Training work plan.</t>
    </r>
  </si>
  <si>
    <r>
      <t xml:space="preserve">Adult Basic Education: </t>
    </r>
    <r>
      <rPr>
        <sz val="9"/>
        <color indexed="8"/>
        <rFont val="Tahoma"/>
        <family val="1"/>
        <charset val="204"/>
      </rPr>
      <t>Adult basic education activities are limited to 24 months. The activity must provide an employment skill that would help the individual's efforts to maintain employment. The individual must also be working at least 20 hours per month throughout the duration of the school program.</t>
    </r>
  </si>
  <si>
    <r>
      <t xml:space="preserve">Post-Secondary Education: </t>
    </r>
    <r>
      <rPr>
        <sz val="9"/>
        <color indexed="8"/>
        <rFont val="Tahoma"/>
        <family val="1"/>
        <charset val="204"/>
      </rPr>
      <t>Post-secondary education activities are limited to 24 months. The activity must provide an employment skill that would help the individual's efforts to maintain employment. Parents must work a minimum of 20 hours per month.</t>
    </r>
  </si>
  <si>
    <r>
      <t xml:space="preserve">Post-Secondary Education: </t>
    </r>
    <r>
      <rPr>
        <sz val="9"/>
        <color indexed="8"/>
        <rFont val="Tahoma"/>
        <family val="1"/>
        <charset val="204"/>
      </rPr>
      <t>Approval for post-secondary education is limited to one degree unless an associate's degree was earned as part of working towards completing a bachelor's degree. The participant must also maintain at least a 2.0 cumulative grade point average each term or semester.</t>
    </r>
  </si>
  <si>
    <t>Table 4. Minimum Work Hours Per Week Required for CCDF Eligibility, 2022: p 64+</t>
  </si>
  <si>
    <t>Minimum Hours of Work Required for Eligibility</t>
  </si>
  <si>
    <t>Minimum Work Hours for a Two-Parent Household</t>
  </si>
  <si>
    <t>Work Hour Requirement to Have School Hours Covered by the Subsidy: Full-Time High School Student</t>
  </si>
  <si>
    <t>Work Hour Requirement to Have School Hours Covered by the Subsidy: Full-Time Post- Secondary Student</t>
  </si>
  <si>
    <t>Each parent must work 15 hours</t>
  </si>
  <si>
    <t>No minimum</t>
  </si>
  <si>
    <t>Each parent must work 20 hours</t>
  </si>
  <si>
    <t>Each parent must work 30 hours</t>
  </si>
  <si>
    <t>Both must work a total of 40 hours</t>
  </si>
  <si>
    <t>Each parent must work 24 hours</t>
  </si>
  <si>
    <t>Each parent must work 28 hours</t>
  </si>
  <si>
    <t>Each parent must work 25 hours</t>
  </si>
  <si>
    <t>Each parent must work 10 hours</t>
  </si>
  <si>
    <t>One parent must work 30 hours and the other must work 15 hours</t>
  </si>
  <si>
    <t>Additional notes for table 4:</t>
  </si>
  <si>
    <t>This table shows a minimum work hour requirement only when the State/Territory has an explicit policy requiring parents to engage in an approved activity for a minimum number of hours. Even if a program has no explicit minimum work hour policy, the number of work hours generally affects the number of hours approved for subsidized child care. This table captures work requirement differences for two-parent families, full-time high school students, and full-time post-secondary students. Work exemptions for parents with special needs are captured in the full database. The minimum work hour requirement to qualify for any amount of child care assistance is shown here. This table is not intended to capture the states' definitions of full-time and part-time care or full-time student status.</t>
  </si>
  <si>
    <t>The columns "Minimum Hours of Work Required for Eligibility" and "Minimum Work Hours for a Two-Parent Household" capture the minimum number of work hours required for parents qualifying based on employment. The requirement does not apply to parents qualifying for subsidies based on education or training activities or based on job search.</t>
  </si>
  <si>
    <r>
      <t>Minimum Hours of Work Required for Eligibility; Minimum Work Hours for a Two-Parent Household</t>
    </r>
    <r>
      <rPr>
        <sz val="9"/>
        <color indexed="8"/>
        <rFont val="Gill Sans MT"/>
        <family val="1"/>
        <charset val="204"/>
      </rPr>
      <t>: Each parent must participate in one or more approved activities for a minimum average of 15 hours per week. Approved activities include employment, education, and training.</t>
    </r>
  </si>
  <si>
    <r>
      <t>Work Hour Requirement to Have School Hours Covered by the Subsidy: Full-Time High School Student</t>
    </r>
    <r>
      <rPr>
        <sz val="9"/>
        <color indexed="8"/>
        <rFont val="Gill Sans MT"/>
        <family val="1"/>
        <charset val="204"/>
      </rPr>
      <t>: Teen parents are not required to meet a minimum work requirement. All other parents in school must meet a minimum work requirement of 20 hours per week.</t>
    </r>
  </si>
  <si>
    <r>
      <t xml:space="preserve">Work Hour Requirement to Have School Hours Covered by the Subsidy: Full-Time High School Student: </t>
    </r>
    <r>
      <rPr>
        <sz val="9"/>
        <color indexed="8"/>
        <rFont val="Gill Sans MT"/>
        <family val="1"/>
        <charset val="204"/>
      </rPr>
      <t>Counties have the option of including training or education as an eligible activity for subsidies for adult parents. If a county elects to provide child care assistance to parents in training or education, the county cannot impose additional criteria or target certain types of training. Counties are required to include education and training as eligible activities for teen parents.</t>
    </r>
  </si>
  <si>
    <r>
      <t>Work Hour Requirement to Have School Hours Covered by the Subsidy: Full-Time Post-Secondary Student</t>
    </r>
    <r>
      <rPr>
        <sz val="9"/>
        <color indexed="8"/>
        <rFont val="Gill Sans MT"/>
        <family val="1"/>
        <charset val="204"/>
      </rPr>
      <t>: Counties have the option of including training or education as an eligible activity for subsidies. If a county elects to provide child care assistance to parents in training or education, the county cannot impose additional criteria or target certain types of training.</t>
    </r>
  </si>
  <si>
    <r>
      <t>Work Hour Requirement to Have School Hours Covered by the Subsidy: Full-Time Post-Secondary Student</t>
    </r>
    <r>
      <rPr>
        <sz val="9"/>
        <color indexed="8"/>
        <rFont val="Gill Sans MT"/>
        <family val="1"/>
        <charset val="204"/>
      </rPr>
      <t>: Post-secondary education is only approved if it is part of a TANF employment and training program or if the applicant began education activities while in a SNAP employment and training program.</t>
    </r>
  </si>
  <si>
    <r>
      <t>Work Hour Requirement to Have School Hours Covered by the Subsidy: Full-Time Post-Secondary Student</t>
    </r>
    <r>
      <rPr>
        <sz val="9"/>
        <color indexed="8"/>
        <rFont val="Gill Sans MT"/>
        <family val="1"/>
        <charset val="204"/>
      </rPr>
      <t>: The student must participate in at least 20 hours of combined approved activities, which include education, training, and employment.</t>
    </r>
  </si>
  <si>
    <t>Minimu</t>
  </si>
  <si>
    <r>
      <t xml:space="preserve">m Hours of Work Required for Eligibility: </t>
    </r>
    <r>
      <rPr>
        <sz val="9"/>
        <color indexed="8"/>
        <rFont val="Tahoma"/>
        <family val="1"/>
        <charset val="204"/>
      </rPr>
      <t>If individuals are employed and also in school or an approved training program, they can work less than 20 hours, as long as their combined participation in approved activities is at least 20 hours per week.</t>
    </r>
  </si>
  <si>
    <r>
      <t xml:space="preserve">Work Hour Requirement to Have School Hours Covered by the Subsidy: Full-Time Post-Secondary Student: </t>
    </r>
    <r>
      <rPr>
        <sz val="9"/>
        <color indexed="8"/>
        <rFont val="Tahoma"/>
        <family val="1"/>
        <charset val="204"/>
      </rPr>
      <t>The student must participate in at least 20 hours of any combined approved activities, which may include education, training, and employment.</t>
    </r>
  </si>
  <si>
    <r>
      <t xml:space="preserve">Minimum Hours of Work Required for Eligibility; Minimum Work Hours for a Two-Parent Household: </t>
    </r>
    <r>
      <rPr>
        <sz val="9"/>
        <color indexed="8"/>
        <rFont val="Tahoma"/>
        <family val="1"/>
        <charset val="204"/>
      </rPr>
      <t>Each parent must participate in one or more approved activities for a minimum average of 24 hours per week. Approved activities include employment, job search, education, and training. New applicants must still meet the 24-hour requirement. For parents participating in education, one credit hour counts as two approved activity hours.</t>
    </r>
  </si>
  <si>
    <r>
      <t xml:space="preserve">Work Hour Requirement to Have School Hours Covered by the Subsidy: Full-Time High School Student: </t>
    </r>
    <r>
      <rPr>
        <sz val="9"/>
        <color indexed="8"/>
        <rFont val="Tahoma"/>
        <family val="1"/>
        <charset val="204"/>
      </rPr>
      <t>Student parents under 20 years old and enrolled in high school or middle school have no additional work requirement. Parents 21 years of age or older enrolled in high school or a high school diploma program must supplement enrollment with other state-approved activities (such as employment) to meet the 24-hour requirement. For parents participating in education, one credit hour counts as two approved activity hours.</t>
    </r>
  </si>
  <si>
    <r>
      <t xml:space="preserve">Work Hour Requirement to Have School Hours Covered by the Subsidy: Full-Time Post-Secondary Student: </t>
    </r>
    <r>
      <rPr>
        <sz val="9"/>
        <color indexed="8"/>
        <rFont val="Tahoma"/>
        <family val="1"/>
        <charset val="204"/>
      </rPr>
      <t xml:space="preserve">The student must participate in at least 24 hours of combined approved activities, which include education, training, and employment. For parents participating in education, one credit hour counts as two approved activity hours. </t>
    </r>
    <r>
      <rPr>
        <b/>
        <sz val="9"/>
        <color indexed="8"/>
        <rFont val="Trebuchet MS"/>
        <family val="1"/>
        <charset val="204"/>
      </rPr>
      <t>Guam:</t>
    </r>
  </si>
  <si>
    <r>
      <t xml:space="preserve">Minimum Hours of Work Required for Eligibility; Minimum Work Hours for a Two-Parent Household: </t>
    </r>
    <r>
      <rPr>
        <sz val="9"/>
        <color indexed="8"/>
        <rFont val="Tahoma"/>
        <family val="1"/>
        <charset val="204"/>
      </rPr>
      <t>To receive full-time child care assistance, each parent must work 30 hours per week. Part-time care is approved for any number of hours less than full time.</t>
    </r>
  </si>
  <si>
    <r>
      <t xml:space="preserve">Work Hour Requirement to Have School Hours Covered by the Subsidy: Full-Time High School Student: </t>
    </r>
    <r>
      <rPr>
        <sz val="9"/>
        <color indexed="8"/>
        <rFont val="Tahoma"/>
        <family val="1"/>
        <charset val="204"/>
      </rPr>
      <t>There is no work requirement for the first 24 non-consecutive months the client participates. From the 25th month on, the client must work at least 20 hours per week.</t>
    </r>
  </si>
  <si>
    <r>
      <t xml:space="preserve">Work Hour Requirement to Have School Hours Covered by the Subsidy: Full-Time Post-Secondary Student: </t>
    </r>
    <r>
      <rPr>
        <sz val="9"/>
        <color indexed="8"/>
        <rFont val="Tahoma"/>
        <family val="1"/>
        <charset val="204"/>
      </rPr>
      <t>There is no work requirement for the first 48 non-consecutive months the client participates. From the 49th month on, the client must work at least 20 hours per week.</t>
    </r>
  </si>
  <si>
    <r>
      <t>Minimum Hours of Work Required for Eligibility</t>
    </r>
    <r>
      <rPr>
        <sz val="9"/>
        <color indexed="8"/>
        <rFont val="Tahoma"/>
        <family val="1"/>
        <charset val="204"/>
      </rPr>
      <t>: For participants who are working and in school or in a training program, a minimum of 28 hours of school and work combined confers eligibility. TANF recipients do not need to meet the minimum work hours requirement.</t>
    </r>
  </si>
  <si>
    <r>
      <t>Minimum Hours of Work Required for Eligibility</t>
    </r>
    <r>
      <rPr>
        <sz val="9"/>
        <color indexed="8"/>
        <rFont val="Tahoma"/>
        <family val="1"/>
        <charset val="204"/>
      </rPr>
      <t>: TANF recipients do not need to meet the minimum work hours requirement. TANF recipients who gain employment, and therefore lose their cash assistance, are not required to meet the work hours requirement for the rest of their 12-month eligibility period. If a new application is made within two months of losing TANF eligibility, the family is also exempt from meeting the minimum work hours requirement.</t>
    </r>
  </si>
  <si>
    <r>
      <t xml:space="preserve">Work Hour Requirement to Have School Hours Covered by the Subsidy: Full-Time High School Student: </t>
    </r>
    <r>
      <rPr>
        <sz val="9"/>
        <color indexed="8"/>
        <rFont val="Tahoma"/>
        <family val="1"/>
        <charset val="204"/>
      </rPr>
      <t>There is no work requirement for teen parents in high school or GED activities.</t>
    </r>
  </si>
  <si>
    <r>
      <t xml:space="preserve">Work Hour Requirement to Have School Hours Covered by the Subsidy: Full-Time Post-Secondary Student: </t>
    </r>
    <r>
      <rPr>
        <sz val="9"/>
        <color indexed="8"/>
        <rFont val="Tahoma"/>
        <family val="1"/>
        <charset val="204"/>
      </rPr>
      <t>Participation in the federal work study program counts towards this minimum. If the student participates in an unpaid internship for more than 15 hours per week for course credit, hours over 15 may be applied to the employment requirement. All other parents must work 15 hours per week while participating in educational activities.</t>
    </r>
  </si>
  <si>
    <r>
      <t xml:space="preserve">Minimum Hours of Work Required for Eligibility: </t>
    </r>
    <r>
      <rPr>
        <sz val="9"/>
        <color indexed="8"/>
        <rFont val="Tahoma"/>
        <family val="1"/>
        <charset val="204"/>
      </rPr>
      <t>A single parent must work an average of 20 hours per week.</t>
    </r>
  </si>
  <si>
    <r>
      <t xml:space="preserve">Minimum Work Hours for a Two-Parent Household: </t>
    </r>
    <r>
      <rPr>
        <sz val="9"/>
        <color indexed="8"/>
        <rFont val="Tahoma"/>
        <family val="1"/>
        <charset val="204"/>
      </rPr>
      <t>Both parents must work a combined total of 40 hours per week, with neither parent working less than 5 hours per week.</t>
    </r>
  </si>
  <si>
    <r>
      <t xml:space="preserve">Work Hour Requirement to Have School Hours Covered by the Subsidy: Full-Time High School Student: </t>
    </r>
    <r>
      <rPr>
        <sz val="9"/>
        <color indexed="8"/>
        <rFont val="Tahoma"/>
        <family val="1"/>
        <charset val="204"/>
      </rPr>
      <t>Teen parents in school are not required to meet an additional work requirement.</t>
    </r>
  </si>
  <si>
    <t>Minimum H</t>
  </si>
  <si>
    <r>
      <t xml:space="preserve">ours of Work Required for Eligibility; Minimum Work Hours for a Two-Parent Household: </t>
    </r>
    <r>
      <rPr>
        <sz val="9"/>
        <color indexed="8"/>
        <rFont val="Tahoma"/>
        <family val="1"/>
        <charset val="204"/>
      </rPr>
      <t>The employment and training requirements for families of children with special needs may be reduced to 15 hours per week.</t>
    </r>
  </si>
  <si>
    <r>
      <t xml:space="preserve">Minimum Hours of Work Required for Eligibility: </t>
    </r>
    <r>
      <rPr>
        <sz val="9"/>
        <color indexed="8"/>
        <rFont val="Tahoma"/>
        <family val="1"/>
        <charset val="204"/>
      </rPr>
      <t>Applicants who are self-employed must participate in a self-employment activity a minimum average of 20 hours per week.</t>
    </r>
  </si>
  <si>
    <r>
      <t xml:space="preserve">Minimum Work Hours for a Two-Parent Household: </t>
    </r>
    <r>
      <rPr>
        <sz val="9"/>
        <color indexed="8"/>
        <rFont val="Tahoma"/>
        <family val="1"/>
        <charset val="204"/>
      </rPr>
      <t>Part-time care may be authorized if one or both parents are working fewer than 30 hours, but at least 20 hours.</t>
    </r>
  </si>
  <si>
    <r>
      <t xml:space="preserve">Work Hour Requirement to Have School Hours Covered by the Subsidy: Full-Time High School Student; Work Hour Requirement to Have School Hours Covered by the Subsidy: Full-Time Post-Secondary Student: </t>
    </r>
    <r>
      <rPr>
        <sz val="9"/>
        <color indexed="8"/>
        <rFont val="Tahoma"/>
        <family val="1"/>
        <charset val="204"/>
      </rPr>
      <t>Work is not a required activity for students. However, if a full-time student has employment and wishes to receive subsidized child care during hours worked, they must work a minimum of 10 hours per week. Part-time students must work 20 hours if they wish to receive subsidized child care for employment hours.</t>
    </r>
  </si>
  <si>
    <r>
      <t xml:space="preserve">Minimum Work Hours for a Two-Parent Household; Work Hour Requirement to Have School Hours Covered by the Subsidy: Full-Time Post-Secondary Student: </t>
    </r>
    <r>
      <rPr>
        <sz val="9"/>
        <color indexed="8"/>
        <rFont val="Tahoma"/>
        <family val="1"/>
        <charset val="204"/>
      </rPr>
      <t>Each parent must work at least 25 hours per week, or one parent must work at least 25 hours per week and the other parent must be enrolled in an approved full-time educational or training program.</t>
    </r>
  </si>
  <si>
    <r>
      <t xml:space="preserve">Minimum Hours of Work Required for Eligibility; Minimum Work Hours for a Two-Parent Household: </t>
    </r>
    <r>
      <rPr>
        <sz val="9"/>
        <color indexed="8"/>
        <rFont val="Tahoma"/>
        <family val="1"/>
        <charset val="204"/>
      </rPr>
      <t>The work requirement is monthly. Two-parent households must work 120 hours per month. Single parents must work 60 hours per month. Single parents attending school part time are required to work 40 hours per month. The recipient must earn at least the current applicable minimum wage to be eligible for assistance.</t>
    </r>
  </si>
  <si>
    <r>
      <t xml:space="preserve">Work Hour Requirement to Have School Hours Covered by the Subsidy: Full-Time High School Student: </t>
    </r>
    <r>
      <rPr>
        <sz val="9"/>
        <color indexed="8"/>
        <rFont val="Tahoma"/>
        <family val="1"/>
        <charset val="204"/>
      </rPr>
      <t>High school, HiSET, and equivalency programs are approved activities for teen parents with low incomes (through age 19), without a minimum work requirement.</t>
    </r>
  </si>
  <si>
    <r>
      <t>Work Hour Requirement to Have School Hours Covered by the Subsidy: Full-Time Post-Secondary Student</t>
    </r>
    <r>
      <rPr>
        <sz val="9"/>
        <color indexed="8"/>
        <rFont val="Tahoma"/>
        <family val="1"/>
        <charset val="204"/>
      </rPr>
      <t>: Single-parent families have no work requirement while the parent attends education or training full time. Single-parent families must work 40 hours per month while the parent attends education or training part-time. Two-parent families have no work requirement while both parents attend education or training full time. Two-parent families must work 40 hours per month while one parent attends education or training part time and the other parent attends education or training full time.</t>
    </r>
  </si>
  <si>
    <r>
      <t xml:space="preserve">Minimum Hours of Work Required for Eligibility; Minimum Work Hours for a Two-Parent Household; Work Hour Requirement to Have School Hours Covered by the Subsidy: Full- Time Post-Secondary Student: </t>
    </r>
    <r>
      <rPr>
        <sz val="9"/>
        <color indexed="8"/>
        <rFont val="Tahoma"/>
        <family val="1"/>
        <charset val="204"/>
      </rPr>
      <t>A parent or applicant is considered to be working full time if work and education or training activities combine to equal 30 hours per week.</t>
    </r>
  </si>
  <si>
    <r>
      <t xml:space="preserve">Work Hour Requirement to Have School Hours Covered by the Subsidy: Full-Time High School Student: </t>
    </r>
    <r>
      <rPr>
        <sz val="9"/>
        <color indexed="8"/>
        <rFont val="Tahoma"/>
        <family val="1"/>
        <charset val="204"/>
      </rPr>
      <t>High school education is not an approved activity for eligibility.</t>
    </r>
  </si>
  <si>
    <r>
      <t xml:space="preserve">Minimum Hours of Work Required for Eligibility: </t>
    </r>
    <r>
      <rPr>
        <sz val="9"/>
        <color indexed="8"/>
        <rFont val="Tahoma"/>
        <family val="1"/>
        <charset val="204"/>
      </rPr>
      <t>Non-temporary assistance clients must be engaged in work, which is defined as earning wages equal to or greater than the minimum amount required under federal and state labor laws.</t>
    </r>
  </si>
  <si>
    <r>
      <t xml:space="preserve">Minimum Hours of Work Required for Eligibility; Minimum Work Hours for a Two-Parent Household: </t>
    </r>
    <r>
      <rPr>
        <sz val="9"/>
        <color indexed="8"/>
        <rFont val="Tahoma"/>
        <family val="1"/>
        <charset val="204"/>
      </rPr>
      <t>In general, there is no minimum number of hours a recipient must work to receive a subsidy. In order to receive full-time care though, a recipient must work an average of 30 hours or more per week. Part-time care is approved for any number of hours less than full time.</t>
    </r>
  </si>
  <si>
    <r>
      <t xml:space="preserve">All columns: </t>
    </r>
    <r>
      <rPr>
        <sz val="9"/>
        <color indexed="8"/>
        <rFont val="Tahoma"/>
        <family val="1"/>
        <charset val="204"/>
      </rPr>
      <t>Both parents must be engaged in an activity and have a need for care.</t>
    </r>
  </si>
  <si>
    <r>
      <t xml:space="preserve">ours of Work Required for Eligibility; Minimum Work Hours for a Two-Parent Household: </t>
    </r>
    <r>
      <rPr>
        <sz val="9"/>
        <color indexed="8"/>
        <rFont val="Gill Sans MT"/>
        <family val="1"/>
        <charset val="204"/>
      </rPr>
      <t>Families with children in foster care must work a minimum of 20 hours</t>
    </r>
  </si>
  <si>
    <t>per week.</t>
  </si>
  <si>
    <r>
      <t xml:space="preserve">Work Hour Requirement to Have School Hours Covered by the Subsidy: Full-Time High School Student: </t>
    </r>
    <r>
      <rPr>
        <sz val="9"/>
        <color indexed="8"/>
        <rFont val="Gill Sans MT"/>
        <family val="1"/>
        <charset val="204"/>
      </rPr>
      <t xml:space="preserve">High school education is not an approved activity for eligibility. </t>
    </r>
    <r>
      <rPr>
        <i/>
        <sz val="9"/>
        <color indexed="8"/>
        <rFont val="Calibri"/>
        <family val="1"/>
        <charset val="204"/>
      </rPr>
      <t xml:space="preserve">Work Hour Requirement to Have School Hours Covered by the Subsidy: Full-Time Post-Secondary Student: </t>
    </r>
    <r>
      <rPr>
        <sz val="9"/>
        <color indexed="8"/>
        <rFont val="Gill Sans MT"/>
        <family val="1"/>
        <charset val="204"/>
      </rPr>
      <t>Working students can qualify for subsidies as long as at least 50 percent of their authorized hours are for employment.</t>
    </r>
  </si>
  <si>
    <r>
      <t xml:space="preserve">Minimum Hours of Work Required for Eligibility: </t>
    </r>
    <r>
      <rPr>
        <sz val="9"/>
        <color indexed="8"/>
        <rFont val="Gill Sans MT"/>
        <family val="1"/>
        <charset val="204"/>
      </rPr>
      <t>Ten hours of training may be substituted for 10 hours of the 20-hour work requirement.</t>
    </r>
  </si>
  <si>
    <r>
      <t xml:space="preserve">Minimum Hours of Work Required for Eligibility: </t>
    </r>
    <r>
      <rPr>
        <sz val="9"/>
        <color indexed="8"/>
        <rFont val="Gill Sans MT"/>
        <family val="1"/>
        <charset val="204"/>
      </rPr>
      <t>Parents must participate in work or another eligible activity for a minimum of 20 hours per week.</t>
    </r>
  </si>
  <si>
    <r>
      <t>Minimum Hours of Work Required for Eligibility; Minimum Work Hours for a Two-Parent Household</t>
    </r>
    <r>
      <rPr>
        <sz val="9"/>
        <color indexed="8"/>
        <rFont val="Gill Sans MT"/>
        <family val="1"/>
        <charset val="204"/>
      </rPr>
      <t>: Income-eligible parents must work an average of at least 20 hours per week in a month.</t>
    </r>
  </si>
  <si>
    <r>
      <t>Work Hour Requirement to Have School Hours Covered by the Subsidy: Full-Time High School Student</t>
    </r>
    <r>
      <rPr>
        <sz val="9"/>
        <color indexed="8"/>
        <rFont val="Gill Sans MT"/>
        <family val="1"/>
        <charset val="204"/>
      </rPr>
      <t>: Parents must engage in 20 hours of approved activities per week. If the parent is in school for 20 hours per week, this fully satisfies the 20-hour requirement and additional employment or work hours are not required.</t>
    </r>
  </si>
  <si>
    <r>
      <t>Work Hour Requirement to Have School Hours Covered by the Subsidy: Full-Time Post-Secondary Student</t>
    </r>
    <r>
      <rPr>
        <sz val="9"/>
        <color indexed="8"/>
        <rFont val="Gill Sans MT"/>
        <family val="1"/>
        <charset val="204"/>
      </rPr>
      <t>: Post-secondary education is an approved activity for parents with low incomes enrolled in a state public institute of higher education. The parent must be enrolled in a minimum of seven credit hours.</t>
    </r>
  </si>
  <si>
    <r>
      <t xml:space="preserve">Minimum Hours of Work Required for Eligibility: </t>
    </r>
    <r>
      <rPr>
        <sz val="9"/>
        <color indexed="8"/>
        <rFont val="Gill Sans MT"/>
        <family val="1"/>
        <charset val="204"/>
      </rPr>
      <t>Applicants receiving TANF must meet the participation requirements outlined in their TANF family plan. A parent who receives SSI may be eligible for assistance if they are either employed at least part time or participating in an activity that will enable them to become employed.</t>
    </r>
  </si>
  <si>
    <r>
      <t xml:space="preserve">Minimum Work Hours for a Two-Parent Household: </t>
    </r>
    <r>
      <rPr>
        <sz val="9"/>
        <color indexed="8"/>
        <rFont val="Gill Sans MT"/>
        <family val="1"/>
        <charset val="204"/>
      </rPr>
      <t>The parents must each work 15 hours in order to qualify for part-time care. If one or both parents work part time, only part-time care will be authorized.</t>
    </r>
  </si>
  <si>
    <r>
      <t xml:space="preserve">Minimum Hours of Work Required for Eligibility: </t>
    </r>
    <r>
      <rPr>
        <sz val="9"/>
        <color indexed="8"/>
        <rFont val="Gill Sans MT"/>
        <family val="1"/>
        <charset val="204"/>
      </rPr>
      <t>Applicants must work a minimum of 80 hours per month. Applicants must also receive a salary equivalent to the federal minimum wage. There are no minimum work requirements for foster parents; however, authorization for care can only be given for times when foster parents are working or going to school.</t>
    </r>
  </si>
  <si>
    <r>
      <t xml:space="preserve">Work Hour Requirement to Have School Hours Covered by the Subsidy: Full-Time Post-Secondary Student: </t>
    </r>
    <r>
      <rPr>
        <sz val="9"/>
        <color indexed="8"/>
        <rFont val="Gill Sans MT"/>
        <family val="1"/>
        <charset val="204"/>
      </rPr>
      <t>Associate's or bachelor's degree students meet the activity requirements if they attend 80 school hours per month, their combined school and employment hours equal 80 or more hours per month, or they are enrolled in 12 semester credit hours. Master's and doctoral students are not exempt from the 80-hour per month work requirement.</t>
    </r>
  </si>
  <si>
    <r>
      <t xml:space="preserve">Minimum Hours of Work Required for Eligibility; Minimum Work Hours for a Two-Parent Household: </t>
    </r>
    <r>
      <rPr>
        <sz val="9"/>
        <color indexed="8"/>
        <rFont val="Gill Sans MT"/>
        <family val="1"/>
        <charset val="204"/>
      </rPr>
      <t>Income-eligible parents must work an average of at least 30 hours per week in a month.</t>
    </r>
  </si>
  <si>
    <r>
      <t>Minimum Hours of Work Required for Eligibility</t>
    </r>
    <r>
      <rPr>
        <sz val="9"/>
        <color indexed="8"/>
        <rFont val="Gill Sans MT"/>
        <family val="1"/>
        <charset val="204"/>
      </rPr>
      <t>: Policy coded for Gulf Coast Region. If individuals are employed and also in school or an approved training program, they can work less than 25 hours, as long as their combined participation in approved activities is at least 25 hours per week.</t>
    </r>
  </si>
  <si>
    <r>
      <t xml:space="preserve">Minimum Work Hours for a Two-Parent Household: </t>
    </r>
    <r>
      <rPr>
        <sz val="9"/>
        <color indexed="8"/>
        <rFont val="Gill Sans MT"/>
        <family val="1"/>
        <charset val="204"/>
      </rPr>
      <t>Policy coded for Gulf Coast Region.</t>
    </r>
  </si>
  <si>
    <r>
      <t xml:space="preserve">Work Hour Requirement to Have School Hours Covered by the Subsidy: Full-Time High School Student: </t>
    </r>
    <r>
      <rPr>
        <sz val="9"/>
        <color indexed="8"/>
        <rFont val="Gill Sans MT"/>
        <family val="1"/>
        <charset val="204"/>
      </rPr>
      <t>Policy coded for Gulf Coast Region. The student must participate in at least 25 hours of combined approved activities, which include education, training, and employment. Teen parents must work or attend school in the summer with the</t>
    </r>
  </si>
  <si>
    <t>intention of returning to high school or GED classes in the fall.</t>
  </si>
  <si>
    <r>
      <t>Work Hour Requirement to Have School Hours Covered by the Subsidy: Full-Time Post-Secondary Student</t>
    </r>
    <r>
      <rPr>
        <sz val="9"/>
        <color indexed="8"/>
        <rFont val="Tahoma"/>
        <family val="1"/>
        <charset val="204"/>
      </rPr>
      <t>: Policy coded for Gulf Coast Region. The student must participate in at least 25 hours of combined approved activities, which include education, training, and employment. One credit hour of post-secondary courses counts for three work hours.</t>
    </r>
  </si>
  <si>
    <r>
      <t xml:space="preserve">Work Hour Requirement to Have School Hours Covered by the Subsidy: Full-Time High School Student: </t>
    </r>
    <r>
      <rPr>
        <sz val="9"/>
        <color indexed="8"/>
        <rFont val="Tahoma"/>
        <family val="1"/>
        <charset val="204"/>
      </rPr>
      <t>Clients in training or education must also be employed an average of 15 hours or more a week. The work requirement may be waived for parents who are in a formal course of study to obtain their high school diploma or GED.</t>
    </r>
  </si>
  <si>
    <r>
      <t xml:space="preserve">Work Hour Requirement to Have School Hours Covered by the Subsidy: Full-Time Post-Secondary Student: </t>
    </r>
    <r>
      <rPr>
        <sz val="9"/>
        <color indexed="8"/>
        <rFont val="Tahoma"/>
        <family val="1"/>
        <charset val="204"/>
      </rPr>
      <t>Clients in training or education must also be employed an average of 15 hours or more a week.</t>
    </r>
  </si>
  <si>
    <r>
      <t xml:space="preserve">All columns: </t>
    </r>
    <r>
      <rPr>
        <sz val="9"/>
        <color indexed="8"/>
        <rFont val="Tahoma"/>
        <family val="1"/>
        <charset val="204"/>
      </rPr>
      <t>A parent or applicant is considered to be working full time if work and education or training activities combine to equal 30 hours per week.</t>
    </r>
  </si>
  <si>
    <r>
      <t xml:space="preserve">Minimum Hours of Work Required for Eligibility: </t>
    </r>
    <r>
      <rPr>
        <sz val="9"/>
        <color indexed="8"/>
        <rFont val="Tahoma"/>
        <family val="1"/>
        <charset val="204"/>
      </rPr>
      <t>When a non-TANF client is receiving care for education or training, they must work a minimum of 20 hours a week or 16 hours in a federal or state work study program unless they are enrolled as a full-time student in community, technical, or tribal college or in associate degree programs or vocational educational programs that lead to degrees in specific occupations or registered apprenticeships.</t>
    </r>
  </si>
  <si>
    <r>
      <t xml:space="preserve">Work Hour Requirement to Have School Hours Covered by the Subsidy: Full-Time High School Student: </t>
    </r>
    <r>
      <rPr>
        <sz val="9"/>
        <color indexed="8"/>
        <rFont val="Tahoma"/>
        <family val="1"/>
        <charset val="204"/>
      </rPr>
      <t>Non-TANF clients over the age of 21 must work at least 20 hours per week or be in a paid federal or state work study program for at least 16 hours per week in conjunction with education and training to be eligible for care. Students under the age of 22 and full-time students over the age of 21 enrolled in a community, technical, or tribal college or in associate degree programs or vocational educational programs that lead to degrees in specific occupations or registered apprenticeships are exempt from the work requirement.</t>
    </r>
  </si>
  <si>
    <r>
      <t xml:space="preserve">Work Hour Requirement to Have School Hours Covered by the Subsidy: Full-Time Post-Secondary Student: </t>
    </r>
    <r>
      <rPr>
        <sz val="9"/>
        <color indexed="8"/>
        <rFont val="Tahoma"/>
        <family val="1"/>
        <charset val="204"/>
      </rPr>
      <t>Full-time students in a vocational education program, a registered apprenticeship program, or pursuing an associate degree are considered to be participating in an approved activity.</t>
    </r>
  </si>
  <si>
    <r>
      <t xml:space="preserve">Work Hour Requirement to Have School Hours Covered by the Subsidy: Full-Time High School Student: </t>
    </r>
    <r>
      <rPr>
        <sz val="9"/>
        <color indexed="8"/>
        <rFont val="Tahoma"/>
        <family val="1"/>
        <charset val="204"/>
      </rPr>
      <t>Individuals under age 20 enrolled in high school or participating in an approved high school equivalency program are not required to work in addition to attending school. Individuals age 20 or older enrolled in high school or participating in an approved high school equivalency program must participate in at least 20 hours of employment per month.</t>
    </r>
  </si>
  <si>
    <r>
      <t xml:space="preserve">Work Hour Requirement to Have School Hours Covered by the Subsidy: Full-Time Post-Secondary Student: </t>
    </r>
    <r>
      <rPr>
        <sz val="9"/>
        <color indexed="8"/>
        <rFont val="Tahoma"/>
        <family val="1"/>
        <charset val="204"/>
      </rPr>
      <t>Individuals in technical college or a course of study that leads to employment must participate in at least 20 hours of employment per month.</t>
    </r>
  </si>
  <si>
    <t>Subtotal with mininum</t>
  </si>
  <si>
    <t>Minimum Work Hours</t>
  </si>
  <si>
    <t>Table 5. If Certain Families Have Different Parent Activity Requirements, 2022: p 74+</t>
  </si>
  <si>
    <t>Transitional Child Care</t>
  </si>
  <si>
    <t>Children Experiencing Homelessness</t>
  </si>
  <si>
    <t>Child Protective Services</t>
  </si>
  <si>
    <t>Children in Foster Care</t>
  </si>
  <si>
    <t>Same as other families</t>
  </si>
  <si>
    <t>No activity requirement</t>
  </si>
  <si>
    <t>Not eligible</t>
  </si>
  <si>
    <t>Varies depending on if child left in home</t>
  </si>
  <si>
    <t>TCC-specific requirements not specified in child care manual</t>
  </si>
  <si>
    <t>Additional notes for table 5:</t>
  </si>
  <si>
    <t>Federal CCDF policies require families to meet at least one reason for care. States may choose to use state funds to provide subsidies for families who do not meet the federal guidelines.</t>
  </si>
  <si>
    <r>
      <t xml:space="preserve">Transitional Child Care: </t>
    </r>
    <r>
      <rPr>
        <sz val="9"/>
        <color indexed="8"/>
        <rFont val="Tahoma"/>
        <family val="1"/>
        <charset val="204"/>
      </rPr>
      <t>Families must apply within six months of the date their TANF benefits were terminated in order to be eligible for transitional child care. When no waiting list is in place, children may be classified under a different need category than transitional child care.</t>
    </r>
  </si>
  <si>
    <r>
      <t xml:space="preserve">Children Experiencing Homelessness: </t>
    </r>
    <r>
      <rPr>
        <sz val="9"/>
        <color indexed="8"/>
        <rFont val="Tahoma"/>
        <family val="1"/>
        <charset val="204"/>
      </rPr>
      <t>For the first 90 days of eligibility, documentation of initial eligibility requirements is not required. After 90 days, the family must document that they meet all eligibility criteria, including activity requirements.</t>
    </r>
  </si>
  <si>
    <r>
      <t xml:space="preserve">Child Protective Services: </t>
    </r>
    <r>
      <rPr>
        <sz val="9"/>
        <color indexed="8"/>
        <rFont val="Tahoma"/>
        <family val="1"/>
        <charset val="204"/>
      </rPr>
      <t>Any child for whom the department submits a written referral requesting services for a reason of protective services is eligible for care.</t>
    </r>
  </si>
  <si>
    <r>
      <t xml:space="preserve">Children in Foster Care: </t>
    </r>
    <r>
      <rPr>
        <sz val="9"/>
        <color indexed="8"/>
        <rFont val="Tahoma"/>
        <family val="1"/>
        <charset val="204"/>
      </rPr>
      <t>If the department has legal custody of the child or the parent has signed a boarding home agreement, and the department provides a written referral, the child in foster care is eligible for care.</t>
    </r>
  </si>
  <si>
    <r>
      <t xml:space="preserve">Child Protective Services: </t>
    </r>
    <r>
      <rPr>
        <sz val="9"/>
        <color indexed="8"/>
        <rFont val="Tahoma"/>
        <family val="1"/>
        <charset val="204"/>
      </rPr>
      <t>Eligibility is determined by the office of children's services.</t>
    </r>
  </si>
  <si>
    <r>
      <t xml:space="preserve">Transitional Child Care: </t>
    </r>
    <r>
      <rPr>
        <sz val="9"/>
        <color indexed="8"/>
        <rFont val="Tahoma"/>
        <family val="1"/>
        <charset val="204"/>
      </rPr>
      <t>This territory or outlying area does not have transitional child care.</t>
    </r>
  </si>
  <si>
    <r>
      <t xml:space="preserve">Children Experiencing Homelessness: </t>
    </r>
    <r>
      <rPr>
        <sz val="9"/>
        <color indexed="8"/>
        <rFont val="Tahoma"/>
        <family val="1"/>
        <charset val="204"/>
      </rPr>
      <t>If a family is categorized as protective services due to homelessness as a result of a natural disaster, the family is eligible as long as funds are available.</t>
    </r>
  </si>
  <si>
    <r>
      <t>Child Protective Services</t>
    </r>
    <r>
      <rPr>
        <sz val="9"/>
        <color indexed="8"/>
        <rFont val="Tahoma"/>
        <family val="1"/>
        <charset val="204"/>
      </rPr>
      <t>: Children referred by child protective services receive immediate placement.</t>
    </r>
  </si>
  <si>
    <r>
      <t xml:space="preserve">Children in Foster Care: </t>
    </r>
    <r>
      <rPr>
        <sz val="9"/>
        <color indexed="8"/>
        <rFont val="Tahoma"/>
        <family val="1"/>
        <charset val="204"/>
      </rPr>
      <t>The foster parent is not required to participate in employment, education, or training activities.</t>
    </r>
  </si>
  <si>
    <r>
      <t xml:space="preserve">Transitional Child Care: </t>
    </r>
    <r>
      <rPr>
        <sz val="9"/>
        <color indexed="8"/>
        <rFont val="Tahoma"/>
        <family val="1"/>
        <charset val="204"/>
      </rPr>
      <t>Families receiving transitional child care must be employed.</t>
    </r>
  </si>
  <si>
    <r>
      <t>Children Experiencing Homelessness</t>
    </r>
    <r>
      <rPr>
        <sz val="9"/>
        <color indexed="8"/>
        <rFont val="Tahoma"/>
        <family val="1"/>
        <charset val="204"/>
      </rPr>
      <t xml:space="preserve">: In addition to other eligible activities, a client living in a homeless or domestic violence shelter may be eligible for care based on participation in structured shelter activities as verified by the shelter. </t>
    </r>
    <r>
      <rPr>
        <i/>
        <sz val="9"/>
        <color indexed="8"/>
        <rFont val="Calibri"/>
        <family val="1"/>
        <charset val="204"/>
      </rPr>
      <t xml:space="preserve">Child Protective Services: </t>
    </r>
    <r>
      <rPr>
        <sz val="9"/>
        <color indexed="8"/>
        <rFont val="Tahoma"/>
        <family val="1"/>
        <charset val="204"/>
      </rPr>
      <t>Families are eligible for protective services child care when the protective services file requires child care and there is either a confirmed case of abuse or a risk of abuse or neglect. Families receiving care through child protective services are not required to meet income guidelines.</t>
    </r>
  </si>
  <si>
    <r>
      <t>Children in Foster Care</t>
    </r>
    <r>
      <rPr>
        <sz val="9"/>
        <color indexed="8"/>
        <rFont val="Tahoma"/>
        <family val="1"/>
        <charset val="204"/>
      </rPr>
      <t>: Foster care families do not have to meet the same income requirements as other families. The department may pay for child protective services child care during the time foster parents spend at work, in training, counseling, or similar activities which are directly connected to their ability to care for children receiving foster care in their home.</t>
    </r>
  </si>
  <si>
    <r>
      <t>Child Protective Services; Children in Foster Care</t>
    </r>
    <r>
      <rPr>
        <sz val="9"/>
        <color indexed="8"/>
        <rFont val="Tahoma"/>
        <family val="1"/>
        <charset val="204"/>
      </rPr>
      <t>: Children in child protective services and foster care are categorically eligible when services are being provided to prevent abuse or neglect or to strengthen family functioning and overall well-being of the children. Protective services and foster care families have a separate eligibility process, and the parents may request a waiver exempting them from activity requirements.</t>
    </r>
  </si>
  <si>
    <r>
      <t>Transitional Child Care</t>
    </r>
    <r>
      <rPr>
        <sz val="9"/>
        <color indexed="8"/>
        <rFont val="Tahoma"/>
        <family val="1"/>
        <charset val="204"/>
      </rPr>
      <t>: Activity requirements for families receiving transitional child care are generally the same as non- transitional child care families except that they may also be participating in job retention services or barrier removal services approved by the county welfare department.</t>
    </r>
  </si>
  <si>
    <r>
      <t>Child Protective Services</t>
    </r>
    <r>
      <rPr>
        <sz val="9"/>
        <color indexed="8"/>
        <rFont val="Tahoma"/>
        <family val="1"/>
        <charset val="204"/>
      </rPr>
      <t>: If eligibility and need are based on child protective services, families do not have to meet income requirements. The written referral must include a statement certifying that child care services are necessary.</t>
    </r>
  </si>
  <si>
    <r>
      <t>Children in Foster Care</t>
    </r>
    <r>
      <rPr>
        <sz val="9"/>
        <color indexed="8"/>
        <rFont val="Tahoma"/>
        <family val="1"/>
        <charset val="204"/>
      </rPr>
      <t>: For income eligibility and family fee purposes, only the child in foster care and related siblings are included in the family size, and only their income is counted.</t>
    </r>
  </si>
  <si>
    <r>
      <t xml:space="preserve">Children Experiencing Homelessness: </t>
    </r>
    <r>
      <rPr>
        <sz val="9"/>
        <color indexed="8"/>
        <rFont val="Tahoma"/>
        <family val="1"/>
        <charset val="204"/>
      </rPr>
      <t>Families experiencing homelessness are provided child care for a 60-day stabilization period at minimum, during which they are not required to participate in an eligible activity. Counties may opt to offer a longer stabilization period.</t>
    </r>
  </si>
  <si>
    <r>
      <t xml:space="preserve">Child Protective Services: </t>
    </r>
    <r>
      <rPr>
        <sz val="9"/>
        <color indexed="8"/>
        <rFont val="Tahoma"/>
        <family val="1"/>
        <charset val="204"/>
      </rPr>
      <t>Policy coded for Denver. Counties may opt to provide protective services child care using CCDF funds. There is no activity requirement for protective services child care.</t>
    </r>
  </si>
  <si>
    <r>
      <t>Children in Foster Care</t>
    </r>
    <r>
      <rPr>
        <sz val="9"/>
        <color indexed="8"/>
        <rFont val="Tahoma"/>
        <family val="1"/>
        <charset val="204"/>
      </rPr>
      <t>: Counties may opt to provide care for children in foster care using CCDF funds.</t>
    </r>
  </si>
  <si>
    <r>
      <t>Transitional Child Care</t>
    </r>
    <r>
      <rPr>
        <sz val="9"/>
        <color indexed="8"/>
        <rFont val="Tahoma"/>
        <family val="1"/>
        <charset val="204"/>
      </rPr>
      <t>: New applicants who have received TANF must apply within five years of the date cash assistance benefits were discontinued.</t>
    </r>
  </si>
  <si>
    <t>Children Ex</t>
  </si>
  <si>
    <r>
      <t xml:space="preserve">periencing Homelessness: </t>
    </r>
    <r>
      <rPr>
        <sz val="9"/>
        <color indexed="8"/>
        <rFont val="Tahoma"/>
        <family val="1"/>
        <charset val="204"/>
      </rPr>
      <t>Families who are not in an approved work or education activity may receive child care assistance for up to 90 days while searching for housing.</t>
    </r>
  </si>
  <si>
    <r>
      <t xml:space="preserve">Child Protective Services: </t>
    </r>
    <r>
      <rPr>
        <sz val="9"/>
        <color indexed="8"/>
        <rFont val="Tahoma"/>
        <family val="1"/>
        <charset val="204"/>
      </rPr>
      <t>Families referred by and active with the division of family services do not have to meet income requirements.</t>
    </r>
  </si>
  <si>
    <r>
      <t>Child Protective Services</t>
    </r>
    <r>
      <rPr>
        <sz val="9"/>
        <color indexed="8"/>
        <rFont val="Tahoma"/>
        <family val="1"/>
        <charset val="204"/>
      </rPr>
      <t>: There are no requirements of the parents for training or employment. The child under protection may reside with a relative or guardian outside the District of Columbia.</t>
    </r>
  </si>
  <si>
    <r>
      <t>Children in Foster Care</t>
    </r>
    <r>
      <rPr>
        <sz val="9"/>
        <color indexed="8"/>
        <rFont val="Tahoma"/>
        <family val="1"/>
        <charset val="204"/>
      </rPr>
      <t>: The foster parent must participate in a qualifying activity for a minimum of 20 hours per week, or be receiving some form of verifiable income. The child may reside with a foster parent or guardian outside the District of Columbia.</t>
    </r>
  </si>
  <si>
    <r>
      <t>Children Experiencing Homelessness</t>
    </r>
    <r>
      <rPr>
        <sz val="9"/>
        <color indexed="8"/>
        <rFont val="Tahoma"/>
        <family val="1"/>
        <charset val="204"/>
      </rPr>
      <t>: If a family experiencing homelessness and participating in housing search activities receives a documented referral from a certified homeless shelter or domestic violence shelter, they are eligible for child care services.</t>
    </r>
  </si>
  <si>
    <r>
      <t xml:space="preserve">Child Protective Services; Children in Foster Care: </t>
    </r>
    <r>
      <rPr>
        <sz val="9"/>
        <color indexed="8"/>
        <rFont val="Tahoma"/>
        <family val="1"/>
        <charset val="204"/>
      </rPr>
      <t>Eligibility is not dependent on family income or work requirements but rather on a documented referral from the child protective services department.</t>
    </r>
  </si>
  <si>
    <r>
      <t xml:space="preserve">Transitional Child Care: </t>
    </r>
    <r>
      <rPr>
        <sz val="9"/>
        <color indexed="8"/>
        <rFont val="Tahoma"/>
        <family val="1"/>
        <charset val="204"/>
      </rPr>
      <t>Transitional child care recipients must participate in one or more state-approved activities for a minimum of 24 hours per week for each responsible adult, unless the parents were determined ineligible for TANF based on not meeting the 24-hour activity requirement. In this case, parents must maintain the number of hours that resulted in their ineligibility for TANF.</t>
    </r>
  </si>
  <si>
    <r>
      <t>Children Experiencing Homelessness</t>
    </r>
    <r>
      <rPr>
        <sz val="9"/>
        <color indexed="8"/>
        <rFont val="Tahoma"/>
        <family val="1"/>
        <charset val="204"/>
      </rPr>
      <t>: Families experiencing homelessness may be authorized for job search activities for the entire 12-month eligibility period.</t>
    </r>
  </si>
  <si>
    <r>
      <t xml:space="preserve">Child Protective Services: </t>
    </r>
    <r>
      <rPr>
        <sz val="9"/>
        <color indexed="8"/>
        <rFont val="Tahoma"/>
        <family val="1"/>
        <charset val="204"/>
      </rPr>
      <t>The activity requirement may be waived while the child protective services case is open.</t>
    </r>
  </si>
  <si>
    <r>
      <t>Child Protective Services</t>
    </r>
    <r>
      <rPr>
        <sz val="9"/>
        <color indexed="8"/>
        <rFont val="Tahoma"/>
        <family val="1"/>
        <charset val="204"/>
      </rPr>
      <t>: Income and copayment requirements are waived and the parent must be participating in work, education, or training activities. If a non-parent caretaker is requesting child care for their own child in addition to the child in protective services, income is counted.</t>
    </r>
  </si>
  <si>
    <r>
      <t xml:space="preserve">Children in Foster Care: </t>
    </r>
    <r>
      <rPr>
        <sz val="9"/>
        <color indexed="8"/>
        <rFont val="Tahoma"/>
        <family val="1"/>
        <charset val="204"/>
      </rPr>
      <t xml:space="preserve">Income and copayment requirements are waived and the parent must be participating in work, education, or training activities. If a non-parent caretaker is requesting child care for their own child in addition to the child in foster care, income is counted. Children may also receive care while awaiting placement in a foster home, while the foster parent requires time to implement the case plan, or when the foster parent requires time away from the child. </t>
    </r>
    <r>
      <rPr>
        <b/>
        <sz val="9"/>
        <color indexed="8"/>
        <rFont val="Trebuchet MS"/>
        <family val="1"/>
        <charset val="204"/>
      </rPr>
      <t>Hawaii:</t>
    </r>
  </si>
  <si>
    <r>
      <t>Child Protective Services</t>
    </r>
    <r>
      <rPr>
        <sz val="9"/>
        <color indexed="8"/>
        <rFont val="Tahoma"/>
        <family val="1"/>
        <charset val="204"/>
      </rPr>
      <t xml:space="preserve">: The family must have a court order that specifies care is needed for a specific purpose, such as work. Families receiving child protective services do not have to meet the same income requirements as other families. </t>
    </r>
    <r>
      <rPr>
        <i/>
        <sz val="9"/>
        <color indexed="8"/>
        <rFont val="Calibri"/>
        <family val="1"/>
        <charset val="204"/>
      </rPr>
      <t xml:space="preserve">Children in Foster Care: </t>
    </r>
    <r>
      <rPr>
        <sz val="9"/>
        <color indexed="8"/>
        <rFont val="Tahoma"/>
        <family val="1"/>
        <charset val="204"/>
      </rPr>
      <t>Foster care families do not have to meet the same income requirements as other families.</t>
    </r>
  </si>
  <si>
    <r>
      <t>Children Experiencing Homelessness</t>
    </r>
    <r>
      <rPr>
        <sz val="9"/>
        <color indexed="8"/>
        <rFont val="Tahoma"/>
        <family val="1"/>
        <charset val="204"/>
      </rPr>
      <t>: Families experiencing homelessness and searching for housing through a homeless agency may be approved as participating in a training activity.</t>
    </r>
  </si>
  <si>
    <r>
      <t>Children Experiencing Homelessness</t>
    </r>
    <r>
      <rPr>
        <sz val="9"/>
        <color indexed="8"/>
        <rFont val="Tahoma"/>
        <family val="1"/>
        <charset val="204"/>
      </rPr>
      <t>: Families approved due to homelessness are initially approved for a 12-month eligibility period.</t>
    </r>
  </si>
  <si>
    <r>
      <t xml:space="preserve">Child Protective Services: </t>
    </r>
    <r>
      <rPr>
        <sz val="9"/>
        <color indexed="8"/>
        <rFont val="Tahoma"/>
        <family val="1"/>
        <charset val="204"/>
      </rPr>
      <t>The state's child welfare and protection agency pays for child care provided for child protective services and foster care. Families transitioning out of the Intact Family Services program are eligible to receive an additional 12 months of assistance through the Child Care Assistance Program without an activity.</t>
    </r>
  </si>
  <si>
    <r>
      <t xml:space="preserve">Children in Foster Care: </t>
    </r>
    <r>
      <rPr>
        <sz val="9"/>
        <color indexed="8"/>
        <rFont val="Tahoma"/>
        <family val="1"/>
        <charset val="204"/>
      </rPr>
      <t>The state's child welfare and protection agency pays for child care provided for child protective services and foster care.</t>
    </r>
  </si>
  <si>
    <r>
      <t>Child Protective Services</t>
    </r>
    <r>
      <rPr>
        <sz val="9"/>
        <color indexed="8"/>
        <rFont val="Tahoma"/>
        <family val="1"/>
        <charset val="204"/>
      </rPr>
      <t>: Custodians or caretakers in child protective services cases in which children are in out-of-home placements are subject to the same requirements as non-child protective services families. In child protective services cases in which children remain in their own homes, families are categorically eligible (service and financial need requirements are waived) if the child protective services caseworker provides written documentation that child care is a necessary part of the case plan.</t>
    </r>
  </si>
  <si>
    <r>
      <t xml:space="preserve">Children in Foster Care: </t>
    </r>
    <r>
      <rPr>
        <sz val="9"/>
        <color indexed="8"/>
        <rFont val="Tahoma"/>
        <family val="1"/>
        <charset val="204"/>
      </rPr>
      <t xml:space="preserve">Activities conferring eligibility for children in foster care are the same as for non-foster care families. However, licensed foster parents are not included in the unit for the purpose of calculating family income. </t>
    </r>
    <r>
      <rPr>
        <b/>
        <sz val="9"/>
        <color indexed="8"/>
        <rFont val="Trebuchet MS"/>
        <family val="1"/>
        <charset val="204"/>
      </rPr>
      <t>Iowa:</t>
    </r>
  </si>
  <si>
    <r>
      <t>Transitional Child Care</t>
    </r>
    <r>
      <rPr>
        <sz val="9"/>
        <color indexed="8"/>
        <rFont val="Tahoma"/>
        <family val="1"/>
        <charset val="204"/>
      </rPr>
      <t>: Families who receive TANF or participate in the state's TANF work program are eligible for child care assistance regardless of income.</t>
    </r>
  </si>
  <si>
    <r>
      <t>Child Protective Services</t>
    </r>
    <r>
      <rPr>
        <sz val="9"/>
        <color indexed="8"/>
        <rFont val="Gill Sans MT"/>
        <family val="1"/>
        <charset val="204"/>
      </rPr>
      <t>: Families are eligible for protective services child care when the protective services file requires child care and there is either a confirmed case of abuse or a risk of abuse or neglect. Families receiving care through child protective services are not required to meet income guidelines.</t>
    </r>
  </si>
  <si>
    <r>
      <t xml:space="preserve">Transitional Child Care: </t>
    </r>
    <r>
      <rPr>
        <sz val="9"/>
        <color indexed="8"/>
        <rFont val="Gill Sans MT"/>
        <family val="1"/>
        <charset val="204"/>
      </rPr>
      <t>TANF recipients who gain employment and therefore lose their cash assistance remain eligible for child care subsidies for the remainder of their eligibility period and do not have to meet the 20-hour per week minimum work requirement. If a new application is submitted within the first two months following the loss of TANF eligibility, meeting the minimum work hours requirement is not necessary for approval. At the time of the next review, however, recipients must meet the work requirement or be participating in a different eligible activity.</t>
    </r>
  </si>
  <si>
    <r>
      <t>Child Protective Services</t>
    </r>
    <r>
      <rPr>
        <sz val="9"/>
        <color indexed="8"/>
        <rFont val="Gill Sans MT"/>
        <family val="1"/>
        <charset val="204"/>
      </rPr>
      <t>: If a temporary emergency need for service is established and a social services program manager signs a request for social services child care, care may be approved for 12 months.</t>
    </r>
  </si>
  <si>
    <r>
      <t xml:space="preserve">Children Experiencing Homelessness: </t>
    </r>
    <r>
      <rPr>
        <sz val="9"/>
        <color indexed="8"/>
        <rFont val="Gill Sans MT"/>
        <family val="1"/>
        <charset val="204"/>
      </rPr>
      <t>Families experiencing homelessness are eligible for expedited services. They are entitled to immediate approval and enrollment with a child care provider. Families experiencing homelessness have up to three calendar months from the date of application to return all other verification documentation.</t>
    </r>
  </si>
  <si>
    <r>
      <t xml:space="preserve">Child Protective Services: </t>
    </r>
    <r>
      <rPr>
        <sz val="9"/>
        <color indexed="8"/>
        <rFont val="Gill Sans MT"/>
        <family val="1"/>
        <charset val="204"/>
      </rPr>
      <t>Care may be authorized for preventive services when the child is at risk of abuse or neglect or protective services when the child has been abused or neglected. Child protective services cases are not required to meet the same income thresholds as other participants.</t>
    </r>
  </si>
  <si>
    <r>
      <t>Transitional Child Care</t>
    </r>
    <r>
      <rPr>
        <sz val="9"/>
        <color indexed="8"/>
        <rFont val="Gill Sans MT"/>
        <family val="1"/>
        <charset val="204"/>
      </rPr>
      <t>: Families leaving TANF are required to participate in the Strategies to Empower People Program (STEP) for six months. Participants in the STEP program will receive subsidies for 12 months.</t>
    </r>
  </si>
  <si>
    <r>
      <t xml:space="preserve">Children Experiencing Homelessness: </t>
    </r>
    <r>
      <rPr>
        <sz val="9"/>
        <color indexed="8"/>
        <rFont val="Gill Sans MT"/>
        <family val="1"/>
        <charset val="204"/>
      </rPr>
      <t>A participant who is included in a family experiencing homelessness and is normally required to be employed or attend a job or educational training program, can be exempt from employment and training requirements if the participant is in a transitional living program or the participant is seeking employment by registering with the state workforce commission.</t>
    </r>
  </si>
  <si>
    <r>
      <t>Child Protective Services</t>
    </r>
    <r>
      <rPr>
        <sz val="9"/>
        <color indexed="8"/>
        <rFont val="Gill Sans MT"/>
        <family val="1"/>
        <charset val="204"/>
      </rPr>
      <t xml:space="preserve">: A child in protective services is eligible regardless of income when the child care services are necessary in order to maintain the child in their own home and when the need for care meets the eligibility policy for the protective services program. There is no work requirement for eligibility for families receiving child protective services. </t>
    </r>
    <r>
      <rPr>
        <i/>
        <sz val="9"/>
        <color indexed="8"/>
        <rFont val="Calibri"/>
        <family val="1"/>
        <charset val="204"/>
      </rPr>
      <t xml:space="preserve">Children in Foster Care: </t>
    </r>
    <r>
      <rPr>
        <sz val="9"/>
        <color indexed="8"/>
        <rFont val="Gill Sans MT"/>
        <family val="1"/>
        <charset val="204"/>
      </rPr>
      <t>Children in foster care are categorically eligible for care to maintain the child's current placement in a foster or adoptive home and when the need for care meets the eligibility policy for the foster care program.</t>
    </r>
  </si>
  <si>
    <r>
      <t xml:space="preserve">Transitional Child Care: </t>
    </r>
    <r>
      <rPr>
        <sz val="9"/>
        <color indexed="8"/>
        <rFont val="Gill Sans MT"/>
        <family val="1"/>
        <charset val="204"/>
      </rPr>
      <t>Families transitioning off TANF are eligible for care under a separate Transitional Child Care Program.</t>
    </r>
  </si>
  <si>
    <r>
      <t>Children Experiencing Homelessness</t>
    </r>
    <r>
      <rPr>
        <sz val="9"/>
        <color indexed="8"/>
        <rFont val="Gill Sans MT"/>
        <family val="1"/>
        <charset val="204"/>
      </rPr>
      <t>: All families experiencing homelessness are issued a 60-day voucher to meet all eligibility requirements. Once all eligibility requirements are met, the family is issued a 12-month voucher.</t>
    </r>
  </si>
  <si>
    <r>
      <t>Children Experiencing Homelessness</t>
    </r>
    <r>
      <rPr>
        <sz val="9"/>
        <color indexed="8"/>
        <rFont val="Gill Sans MT"/>
        <family val="1"/>
        <charset val="204"/>
      </rPr>
      <t>: Families that meet the definition of homeless under the McKinney-Vento Act may be approved to use homelessness as a service need without additional activity requirements. The service need for a family experiencing homelessness is limited to two 12-month authorization periods, unless approved by the state in writing on a case-by-case basis.</t>
    </r>
  </si>
  <si>
    <r>
      <t xml:space="preserve">Child Protective Services: </t>
    </r>
    <r>
      <rPr>
        <sz val="9"/>
        <color indexed="8"/>
        <rFont val="Gill Sans MT"/>
        <family val="1"/>
        <charset val="204"/>
      </rPr>
      <t>The child protective services agency may authorize care on a case-by-case basis for families with active protective needs documented in a supported report of abuse or neglect within the previous 12 months or when there is a determination of need to begin or continue supportive child care at a supervisory progress review.</t>
    </r>
  </si>
  <si>
    <r>
      <t xml:space="preserve">Children in Foster Care: </t>
    </r>
    <r>
      <rPr>
        <sz val="9"/>
        <color indexed="8"/>
        <rFont val="Gill Sans MT"/>
        <family val="1"/>
        <charset val="204"/>
      </rPr>
      <t>The family is required to meet the activity requirement but is exempt from the income requirement.</t>
    </r>
  </si>
  <si>
    <r>
      <t xml:space="preserve">Transitional Child Care: </t>
    </r>
    <r>
      <rPr>
        <sz val="9"/>
        <color indexed="8"/>
        <rFont val="Gill Sans MT"/>
        <family val="1"/>
        <charset val="204"/>
      </rPr>
      <t>Families are exempt from income determination.</t>
    </r>
  </si>
  <si>
    <r>
      <t xml:space="preserve">Child Protective Services: </t>
    </r>
    <r>
      <rPr>
        <sz val="9"/>
        <color indexed="8"/>
        <rFont val="Gill Sans MT"/>
        <family val="1"/>
        <charset val="204"/>
      </rPr>
      <t>Families are automatically eligible if child care is required by an active protective services plan. Families are exempt from income determination.</t>
    </r>
  </si>
  <si>
    <r>
      <t xml:space="preserve">Children in Foster Care: </t>
    </r>
    <r>
      <rPr>
        <sz val="9"/>
        <color indexed="8"/>
        <rFont val="Gill Sans MT"/>
        <family val="1"/>
        <charset val="204"/>
      </rPr>
      <t>When the child needing care has been placed with a licensed foster care parent, the child is eligible for care without income determination.</t>
    </r>
  </si>
  <si>
    <r>
      <t xml:space="preserve">Children Experiencing Homelessness: </t>
    </r>
    <r>
      <rPr>
        <sz val="9"/>
        <color indexed="8"/>
        <rFont val="Gill Sans MT"/>
        <family val="1"/>
        <charset val="204"/>
      </rPr>
      <t>Families experiencing homelessness at application are exempt from activity requirements. The family must be participating in an authorized activity within three months of the application date to continue receiving a subsidy. Families experiencing homelessness are eligible for 30 hours of care per week including care for school-age children.</t>
    </r>
  </si>
  <si>
    <r>
      <t xml:space="preserve">All columns: </t>
    </r>
    <r>
      <rPr>
        <sz val="9"/>
        <color indexed="8"/>
        <rFont val="Gill Sans MT"/>
        <family val="1"/>
        <charset val="204"/>
      </rPr>
      <t>Eligibility is determined by the referral agency.</t>
    </r>
  </si>
  <si>
    <t>Children E</t>
  </si>
  <si>
    <r>
      <t xml:space="preserve">xperiencing Homelessness: </t>
    </r>
    <r>
      <rPr>
        <sz val="9"/>
        <color indexed="8"/>
        <rFont val="Tahoma"/>
        <family val="1"/>
        <charset val="204"/>
      </rPr>
      <t>Families experiencing homelessness and participating in a community-based program designed to eliminate homelessness are eligible to receive child care assistance. If a family experiencing homelessness is not participating in a community-based program, they need to meet the same requirements as all other families.</t>
    </r>
  </si>
  <si>
    <r>
      <t xml:space="preserve">Children Experiencing Homelessness: </t>
    </r>
    <r>
      <rPr>
        <sz val="9"/>
        <color indexed="8"/>
        <rFont val="Tahoma"/>
        <family val="1"/>
        <charset val="204"/>
      </rPr>
      <t>A family that reports homeless status is eligible for 90 days of eligibility to meet all non-TANF requirements.</t>
    </r>
  </si>
  <si>
    <r>
      <t xml:space="preserve">Child Protective Services: </t>
    </r>
    <r>
      <rPr>
        <sz val="9"/>
        <color indexed="8"/>
        <rFont val="Tahoma"/>
        <family val="1"/>
        <charset val="204"/>
      </rPr>
      <t>Eligibility is determined by the Child and Family Services Division.</t>
    </r>
  </si>
  <si>
    <r>
      <t xml:space="preserve">Children in Foster Care: </t>
    </r>
    <r>
      <rPr>
        <sz val="9"/>
        <color indexed="8"/>
        <rFont val="Tahoma"/>
        <family val="1"/>
        <charset val="204"/>
      </rPr>
      <t>The department may pay for child care during the time foster parents spend at work, in training, in counseling, or participating in similar activities that are directly connected to their ability to care for children receiving foster care in their home.</t>
    </r>
  </si>
  <si>
    <r>
      <t xml:space="preserve">Child Protective Services: </t>
    </r>
    <r>
      <rPr>
        <sz val="9"/>
        <color indexed="8"/>
        <rFont val="Tahoma"/>
        <family val="1"/>
        <charset val="204"/>
      </rPr>
      <t>Families who require emergency child protective services or require child protective family services may be eligible without regard to income. Families receiving protective services must still meet the need for service requirement.</t>
    </r>
  </si>
  <si>
    <r>
      <t xml:space="preserve">Children in Foster Care: </t>
    </r>
    <r>
      <rPr>
        <sz val="9"/>
        <color indexed="8"/>
        <rFont val="Tahoma"/>
        <family val="1"/>
        <charset val="204"/>
      </rPr>
      <t>Foster care families do not have to meet the same income requirements as other families.</t>
    </r>
  </si>
  <si>
    <r>
      <t xml:space="preserve">Children Experiencing Homelessness: </t>
    </r>
    <r>
      <rPr>
        <sz val="9"/>
        <color indexed="8"/>
        <rFont val="Tahoma"/>
        <family val="1"/>
        <charset val="204"/>
      </rPr>
      <t>Families experiencing homelessness may qualify under a self-sufficiency plan, which may include housing search and other activities that are not available to other families.</t>
    </r>
  </si>
  <si>
    <r>
      <t xml:space="preserve">Child Protective Services: </t>
    </r>
    <r>
      <rPr>
        <sz val="9"/>
        <color indexed="8"/>
        <rFont val="Tahoma"/>
        <family val="1"/>
        <charset val="204"/>
      </rPr>
      <t>To be eligible under this category, children must be placed in the custody of an individual for a defined length of time, until they can be returned to their parents. If the child is placed in the custody of an individual who is related by blood or marriage, the applicant must become a licensed foster parent during the initial 12-month eligibility period.</t>
    </r>
  </si>
  <si>
    <r>
      <t xml:space="preserve">Children in Foster Care: </t>
    </r>
    <r>
      <rPr>
        <sz val="9"/>
        <color indexed="8"/>
        <rFont val="Tahoma"/>
        <family val="1"/>
        <charset val="204"/>
      </rPr>
      <t>Approved activities for foster parents must be verified by a caseworker.</t>
    </r>
  </si>
  <si>
    <r>
      <t xml:space="preserve">Children Experiencing Homelessness: </t>
    </r>
    <r>
      <rPr>
        <sz val="9"/>
        <color indexed="8"/>
        <rFont val="Tahoma"/>
        <family val="1"/>
        <charset val="204"/>
      </rPr>
      <t>Participants who are both seeking housing and engaged in an employment-related activity can qualify for subsidized care.</t>
    </r>
  </si>
  <si>
    <r>
      <t>Child Protective Services</t>
    </r>
    <r>
      <rPr>
        <sz val="9"/>
        <color indexed="8"/>
        <rFont val="Tahoma"/>
        <family val="1"/>
        <charset val="204"/>
      </rPr>
      <t>: If the children remain in the parent's home and child care is provided to prevent child abuse or neglect, to rehabilitate the family, or to reunite the family, the parents are not required to be in an employment-related activity.</t>
    </r>
  </si>
  <si>
    <r>
      <t xml:space="preserve">Transitional Child Care: </t>
    </r>
    <r>
      <rPr>
        <sz val="9"/>
        <color indexed="8"/>
        <rFont val="Tahoma"/>
        <family val="1"/>
        <charset val="204"/>
      </rPr>
      <t>Families receiving transitional child care must be employed, but they do not have to meet the full- time employment requirement.</t>
    </r>
  </si>
  <si>
    <r>
      <t xml:space="preserve">Children Experiencing Homelessness: </t>
    </r>
    <r>
      <rPr>
        <sz val="9"/>
        <color indexed="8"/>
        <rFont val="Tahoma"/>
        <family val="1"/>
        <charset val="204"/>
      </rPr>
      <t>Families experiencing homeless are eligible for a six-month grace period to establish eligibility through an allowable activity.</t>
    </r>
  </si>
  <si>
    <r>
      <t xml:space="preserve">Children in Foster Care: </t>
    </r>
    <r>
      <rPr>
        <sz val="9"/>
        <color indexed="8"/>
        <rFont val="Tahoma"/>
        <family val="1"/>
        <charset val="204"/>
      </rPr>
      <t>Children receiving foster care in out-of-home settings are considered to be under child protective services and therefore automatically eligible.</t>
    </r>
  </si>
  <si>
    <r>
      <t xml:space="preserve">Child Protective Services; Children in Foster Care: </t>
    </r>
    <r>
      <rPr>
        <sz val="9"/>
        <color indexed="8"/>
        <rFont val="Tahoma"/>
        <family val="1"/>
        <charset val="204"/>
      </rPr>
      <t>Eligibility is determined by the child protective services worker.</t>
    </r>
  </si>
  <si>
    <r>
      <t xml:space="preserve">Transitional Child Care: </t>
    </r>
    <r>
      <rPr>
        <sz val="9"/>
        <color indexed="8"/>
        <rFont val="Tahoma"/>
        <family val="1"/>
        <charset val="204"/>
      </rPr>
      <t>The family must have received TANF for three of the previous six months, have income at or below 300 percent of the state income standard, meet child support requirements, and meet certain criteria for closing the TANF case. The TANF case must have been closed due to increased employment income, voluntary closure, or meeting the five-year time limit for assistance, and the family must not be applying for, eligible for, or in the process of applying for additional safety net assistance. To receive transitional child care the child’s parent or caretaker must be engaged in work.</t>
    </r>
  </si>
  <si>
    <r>
      <t xml:space="preserve">Children Experiencing Homelessness: </t>
    </r>
    <r>
      <rPr>
        <sz val="9"/>
        <color indexed="8"/>
        <rFont val="Tahoma"/>
        <family val="1"/>
        <charset val="204"/>
      </rPr>
      <t>Policy coded for New York City. If funds are available, families must be approved for child care to seek housing and either seek employment, be engaged in work, attend certain educational or vocational activities, or access or participate in counseling services. If funds are available and a district chooses the option in their Child and Family Services Plan, districts may provide care for families experiencing homelessness participating in an approved activity or for an emergency situation resulting in homelessness.</t>
    </r>
  </si>
  <si>
    <r>
      <t xml:space="preserve">Child Protective Services: </t>
    </r>
    <r>
      <rPr>
        <sz val="9"/>
        <color indexed="8"/>
        <rFont val="Tahoma"/>
        <family val="1"/>
        <charset val="204"/>
      </rPr>
      <t>Policy coded for New York City. Children must be referred by the administration for children's services or a contracted preventive services agency. If one child is authorized for child care due to preventive or protective services, all other children in the household may receive care.</t>
    </r>
  </si>
  <si>
    <r>
      <t>Children in Foster Care</t>
    </r>
    <r>
      <rPr>
        <sz val="9"/>
        <color indexed="8"/>
        <rFont val="Tahoma"/>
        <family val="1"/>
        <charset val="204"/>
      </rPr>
      <t>: The foster parent is eligible if working or self-employed, without regard to hours worked or income earned.</t>
    </r>
  </si>
  <si>
    <t>Transitional Child</t>
  </si>
  <si>
    <r>
      <t xml:space="preserve">Care: </t>
    </r>
    <r>
      <rPr>
        <sz val="9"/>
        <color indexed="8"/>
        <rFont val="Tahoma"/>
        <family val="1"/>
        <charset val="204"/>
      </rPr>
      <t>Families that reach the end of their TANF eligibility can continue to receive transitional child care for 90 days if they are not participating in an eligible activity, such as work or education. If they are participating in an eligible activity, they will receive services through the end of the eligibility period.</t>
    </r>
  </si>
  <si>
    <r>
      <t>Children Experiencing Homelessness</t>
    </r>
    <r>
      <rPr>
        <sz val="9"/>
        <color indexed="8"/>
        <rFont val="Tahoma"/>
        <family val="1"/>
        <charset val="204"/>
      </rPr>
      <t>: Families experiencing homelessness are eligible at the time of application based on information reported by the recipient. If the reported information meets all eligibility criteria, the application is approved, and child care services can begin immediately. The recipient will then have 30 days to provide all needed documentation to support their eligibility. If it is determined that the recipient is not eligible once all required documentation has been submitted, the case is terminated with a 10-day notice.</t>
    </r>
  </si>
  <si>
    <r>
      <t>Child Protective Services</t>
    </r>
    <r>
      <rPr>
        <sz val="9"/>
        <color indexed="8"/>
        <rFont val="Tahoma"/>
        <family val="1"/>
        <charset val="204"/>
      </rPr>
      <t>: If a child is in protective services and needs child care in order to stay in their own home, the child is automatically eligible. If a child is removed from the home, they can no longer receive care as a child protective services case and must apply under another need category.</t>
    </r>
  </si>
  <si>
    <r>
      <t xml:space="preserve">Children in Foster Care: </t>
    </r>
    <r>
      <rPr>
        <sz val="9"/>
        <color indexed="8"/>
        <rFont val="Tahoma"/>
        <family val="1"/>
        <charset val="204"/>
      </rPr>
      <t>Children in foster care who are in the custody of a county and have been placed either with an adult other than their parents or in a licensed foster home are eligible.</t>
    </r>
  </si>
  <si>
    <r>
      <t xml:space="preserve">Children in Foster Care: </t>
    </r>
    <r>
      <rPr>
        <sz val="9"/>
        <color indexed="8"/>
        <rFont val="Tahoma"/>
        <family val="1"/>
        <charset val="204"/>
      </rPr>
      <t>Children in licensed foster care are not eligible. Children in unlicensed foster care settings are eligible under the same requirements as other families.</t>
    </r>
  </si>
  <si>
    <r>
      <t xml:space="preserve">Transitional Child Care: </t>
    </r>
    <r>
      <rPr>
        <sz val="9"/>
        <color indexed="8"/>
        <rFont val="Tahoma"/>
        <family val="1"/>
        <charset val="204"/>
      </rPr>
      <t>The family must be in need of child care due to employment. The family's income must not exceed 150 percent of the Federal Poverty Guidelines for initial eligibility and 300 percent of the Federal Poverty Guidelines for ongoing eligibility, and the family must meet all requirements of the application and redetermination process.</t>
    </r>
  </si>
  <si>
    <r>
      <t>Child Protective Services</t>
    </r>
    <r>
      <rPr>
        <sz val="9"/>
        <color indexed="8"/>
        <rFont val="Tahoma"/>
        <family val="1"/>
        <charset val="204"/>
      </rPr>
      <t>: Protective child care is authorized only if the child resides in the home of the parent for whom the protective case plan is written and the case plan specifically requests child care. Caretakers approved for protective child care are determined eligible without regard to income or assets.</t>
    </r>
  </si>
  <si>
    <r>
      <t xml:space="preserve">Children Experiencing Homelessness: </t>
    </r>
    <r>
      <rPr>
        <sz val="9"/>
        <color indexed="8"/>
        <rFont val="Tahoma"/>
        <family val="1"/>
        <charset val="204"/>
      </rPr>
      <t>Families experiencing homelessness meet the definition of protective/preventive care and are therefore not required to meet a traditional need factor such as work, school, or training.</t>
    </r>
  </si>
  <si>
    <r>
      <t xml:space="preserve">Child Protective Services: </t>
    </r>
    <r>
      <rPr>
        <sz val="9"/>
        <color indexed="8"/>
        <rFont val="Tahoma"/>
        <family val="1"/>
        <charset val="204"/>
      </rPr>
      <t>Child care may be approved in critical situations to prevent neglect, abuse, or exploitation.</t>
    </r>
  </si>
  <si>
    <r>
      <t xml:space="preserve">Transitional Child Care: </t>
    </r>
    <r>
      <rPr>
        <sz val="9"/>
        <color indexed="8"/>
        <rFont val="Tahoma"/>
        <family val="1"/>
        <charset val="204"/>
      </rPr>
      <t xml:space="preserve">Families must meet work participation requirements, unless they lost TANF eligibility due to having earnings over the TANF income limit, in which case they do not have to meet minimum work hour requirements. </t>
    </r>
    <r>
      <rPr>
        <i/>
        <sz val="9"/>
        <color indexed="8"/>
        <rFont val="Calibri"/>
        <family val="1"/>
        <charset val="204"/>
      </rPr>
      <t xml:space="preserve">Children Experiencing Homelessness: </t>
    </r>
    <r>
      <rPr>
        <sz val="9"/>
        <color indexed="8"/>
        <rFont val="Tahoma"/>
        <family val="1"/>
        <charset val="204"/>
      </rPr>
      <t>At application or redetermination, a parent or caretaker in a family that is experiencing homelessness may substitute job search activities to meet the work requirement.</t>
    </r>
  </si>
  <si>
    <r>
      <t>Children in Foster Care</t>
    </r>
    <r>
      <rPr>
        <sz val="9"/>
        <color indexed="8"/>
        <rFont val="Tahoma"/>
        <family val="1"/>
        <charset val="204"/>
      </rPr>
      <t>: Children in foster care are eligible for care as long as the foster parents meet the non-financial eligibility requirements.</t>
    </r>
  </si>
  <si>
    <r>
      <t xml:space="preserve">Children Experiencing Homelessness: </t>
    </r>
    <r>
      <rPr>
        <sz val="9"/>
        <color indexed="8"/>
        <rFont val="Tahoma"/>
        <family val="1"/>
        <charset val="204"/>
      </rPr>
      <t>Children in families experiencing homelessness are not required to meet eligibility requirements.</t>
    </r>
  </si>
  <si>
    <r>
      <t xml:space="preserve">Children in Foster Care: </t>
    </r>
    <r>
      <rPr>
        <sz val="9"/>
        <color indexed="8"/>
        <rFont val="Tahoma"/>
        <family val="1"/>
        <charset val="204"/>
      </rPr>
      <t>Foster parents must be working, or the developmental needs of the child receiving foster care must require that the child attend day care.</t>
    </r>
  </si>
  <si>
    <r>
      <t>Transitional Child Care</t>
    </r>
    <r>
      <rPr>
        <sz val="9"/>
        <color indexed="8"/>
        <rFont val="Tahoma"/>
        <family val="1"/>
        <charset val="204"/>
      </rPr>
      <t>: Participants must fall into one of four program categories. The first transitional child care category applies to applicants whose TANF case closed due to earned income exceeding TANF guidelines and who received TANF assistance in the previous month. The second category is for applicants whose first year of transitional child care is ending or who previously received TANF and failed to apply for transitional child care. The third category is for applicants whose TANF case closed due to reaching the TANF two-year time limit. The fourth category is for families who become employed or increased earnings during a full-family sanction in TANF and become ineligible for TANF. Applicants in all categories must meet income and work requirements.</t>
    </r>
  </si>
  <si>
    <r>
      <t xml:space="preserve">Child Protective Services; Children in Foster Care: </t>
    </r>
    <r>
      <rPr>
        <sz val="9"/>
        <color indexed="8"/>
        <rFont val="Tahoma"/>
        <family val="1"/>
        <charset val="204"/>
      </rPr>
      <t>Care must be needed to enable the child to remain in the home of the parent, or a caretaker if the child is removed from the parent's home, and to reduce the effects of abuse and neglect by addressing physical, social, emotional, cognitive, and language development needs. The parent is not required to meet income or activity requirements.</t>
    </r>
  </si>
  <si>
    <r>
      <t xml:space="preserve">Child Protective Services: </t>
    </r>
    <r>
      <rPr>
        <sz val="9"/>
        <color indexed="8"/>
        <rFont val="Tahoma"/>
        <family val="1"/>
        <charset val="204"/>
      </rPr>
      <t>In cases where the state or other licensed agency has legal custody of the child, foster parents are not required to meet income or work requirements. However, care is only authorized for the times the foster</t>
    </r>
  </si>
  <si>
    <t>parents are working or attending school. In cases where the foster parents adopt the child or receive guardianship, the foster parents must meet the minimum work or school requirements.</t>
  </si>
  <si>
    <r>
      <t xml:space="preserve">Children in Foster Care: </t>
    </r>
    <r>
      <rPr>
        <sz val="9"/>
        <color indexed="8"/>
        <rFont val="Tahoma"/>
        <family val="1"/>
        <charset val="204"/>
      </rPr>
      <t>In cases where the state or other licensed agency has legal custody of the child, foster parents are not required to meet income or work requirements. However, care is only authorized for the times the foster parents are working or attending school. Foster parents who homeschool their children may receive care for children in foster care for up to seven hours of homeschooling each weekday. In cases where the foster parents adopt the child or receive guardianship, the foster parents must meet the minimum work or school requirements.</t>
    </r>
  </si>
  <si>
    <r>
      <t xml:space="preserve">Children Experiencing Homelessness: </t>
    </r>
    <r>
      <rPr>
        <sz val="9"/>
        <color indexed="8"/>
        <rFont val="Tahoma"/>
        <family val="1"/>
        <charset val="204"/>
      </rPr>
      <t>Families experiencing homelessness are not subject to the minimum participation requirements; participation in work, education, or training may be at any level.</t>
    </r>
  </si>
  <si>
    <r>
      <t xml:space="preserve">Child Protective Services; Children in Foster Care: </t>
    </r>
    <r>
      <rPr>
        <sz val="9"/>
        <color indexed="8"/>
        <rFont val="Tahoma"/>
        <family val="1"/>
        <charset val="204"/>
      </rPr>
      <t>The child protective services agency has the responsibility for determining child care eligibility for children in the agency's protective care, including foster care.</t>
    </r>
  </si>
  <si>
    <r>
      <t xml:space="preserve">Transitional Child Care: </t>
    </r>
    <r>
      <rPr>
        <sz val="9"/>
        <color indexed="8"/>
        <rFont val="Tahoma"/>
        <family val="1"/>
        <charset val="204"/>
      </rPr>
      <t>Though an application is not required of transitional child care families during the six-month transitional period, the families must undergo a child care review at the end of the six-month transitional period in order to be eligible for non-transitional child care.</t>
    </r>
  </si>
  <si>
    <r>
      <t xml:space="preserve">Children Experiencing Homelessness: </t>
    </r>
    <r>
      <rPr>
        <sz val="9"/>
        <color indexed="8"/>
        <rFont val="Tahoma"/>
        <family val="1"/>
        <charset val="204"/>
      </rPr>
      <t>Families experiencing homelessness may qualify under different activity requirements. If the individual has a referral from a recognized homeless agency, care may be approved for employment, job search, training, shelter search, or working through a crisis situation.</t>
    </r>
  </si>
  <si>
    <r>
      <t xml:space="preserve">Children Experiencing Homelessness: </t>
    </r>
    <r>
      <rPr>
        <sz val="9"/>
        <color indexed="8"/>
        <rFont val="Tahoma"/>
        <family val="1"/>
        <charset val="204"/>
      </rPr>
      <t>Families experiencing homelessness can apply for family support child care, a prevention and early intervention service designed to reduce stress for families and their children and promote positive child development. Families qualifying under family support child care do not have to meet activity requirements.</t>
    </r>
  </si>
  <si>
    <r>
      <t>Child Protective Services</t>
    </r>
    <r>
      <rPr>
        <sz val="9"/>
        <color indexed="8"/>
        <rFont val="Tahoma"/>
        <family val="1"/>
        <charset val="204"/>
      </rPr>
      <t>: The family must have a referral from a child protective services worker. If a family is categorized as protective services, the family is eligible as long as funds are available.</t>
    </r>
  </si>
  <si>
    <r>
      <t xml:space="preserve">Children in Foster Care: </t>
    </r>
    <r>
      <rPr>
        <sz val="9"/>
        <color indexed="8"/>
        <rFont val="Tahoma"/>
        <family val="1"/>
        <charset val="204"/>
      </rPr>
      <t>Families with children in foster care are eligible for child care financial assistance at 100 percent of the state established rate, regardless of income.</t>
    </r>
  </si>
  <si>
    <r>
      <t xml:space="preserve">Child Protective Services: </t>
    </r>
    <r>
      <rPr>
        <sz val="9"/>
        <color indexed="8"/>
        <rFont val="Tahoma"/>
        <family val="1"/>
        <charset val="204"/>
      </rPr>
      <t>Applicants who have children in protective services must have a letter of recommendation or court order documenting it is in the best interest of the child to be placed in child care daily. The parents or legal guardians' incomes are not required to determine eligibility.</t>
    </r>
  </si>
  <si>
    <r>
      <t>Children in Foster Care</t>
    </r>
    <r>
      <rPr>
        <sz val="9"/>
        <color indexed="8"/>
        <rFont val="Tahoma"/>
        <family val="1"/>
        <charset val="204"/>
      </rPr>
      <t>: Foster care parents are not required to work or participate in education or training activities.</t>
    </r>
  </si>
  <si>
    <r>
      <t xml:space="preserve">Transitional Child Care: </t>
    </r>
    <r>
      <rPr>
        <sz val="9"/>
        <color indexed="8"/>
        <rFont val="Tahoma"/>
        <family val="1"/>
        <charset val="204"/>
      </rPr>
      <t>Families receiving transitional child care must be employed, in an approved transitional employment and training activity, or enrolled in an accredited higher education program that leads to a post-secondary credential, showing satisfactory progress.</t>
    </r>
  </si>
  <si>
    <r>
      <t xml:space="preserve">Child Protective Services: </t>
    </r>
    <r>
      <rPr>
        <sz val="9"/>
        <color indexed="8"/>
        <rFont val="Tahoma"/>
        <family val="1"/>
        <charset val="204"/>
      </rPr>
      <t>Receipt of child protective service is an approved activity for CCDF-eligible families if the families are receiving child protective services through the family assessment track, investigation track, or child protective services on-going. When parents are involved in activities included in the child protective services plan, the local department is required to approve child care.</t>
    </r>
  </si>
  <si>
    <r>
      <t xml:space="preserve">Children in Foster Care: </t>
    </r>
    <r>
      <rPr>
        <sz val="9"/>
        <color indexed="8"/>
        <rFont val="Tahoma"/>
        <family val="1"/>
        <charset val="204"/>
      </rPr>
      <t>Child care for children in foster care is not provided under the state's primary child care subsidy program. A child receiving foster care may receive CCDF funding if a local department maintains custody of the child, but the child is in the physical custody of their parents and the parents need child care in order to maintain employment or to attend an approved education or training program.</t>
    </r>
  </si>
  <si>
    <r>
      <t xml:space="preserve">Transitional Child Care: </t>
    </r>
    <r>
      <rPr>
        <sz val="9"/>
        <color indexed="8"/>
        <rFont val="Tahoma"/>
        <family val="1"/>
        <charset val="204"/>
      </rPr>
      <t>This state does not have transitional child care.</t>
    </r>
  </si>
  <si>
    <r>
      <t xml:space="preserve">Children Experiencing Homelessness: </t>
    </r>
    <r>
      <rPr>
        <sz val="9"/>
        <color indexed="8"/>
        <rFont val="Tahoma"/>
        <family val="1"/>
        <charset val="204"/>
      </rPr>
      <t>Families experiencing homelessness are eligible for 12 months of care with no activity requirements. After this period, they must verify participation in an approved activity.</t>
    </r>
  </si>
  <si>
    <r>
      <t xml:space="preserve">Child Protective Services: </t>
    </r>
    <r>
      <rPr>
        <sz val="9"/>
        <color indexed="8"/>
        <rFont val="Tahoma"/>
        <family val="1"/>
        <charset val="204"/>
      </rPr>
      <t>Families with child protective services cases are eligible for full-time care regardless of income or participation in approved activities. The child must receive child care from a licensed center or licensed family home provider. The family is not required to show the child is legally living in the U.S.</t>
    </r>
  </si>
  <si>
    <r>
      <t xml:space="preserve">Children in Foster Care: </t>
    </r>
    <r>
      <rPr>
        <sz val="9"/>
        <color indexed="8"/>
        <rFont val="Tahoma"/>
        <family val="1"/>
        <charset val="204"/>
      </rPr>
      <t>Children in foster care can receive child care services through the child care program administered by the children's administration. If these families receive child care through the state's primary CCDF child care subsidy program, they must meet the same activity requirements as other families.</t>
    </r>
  </si>
  <si>
    <r>
      <t xml:space="preserve">Child Protective Services: </t>
    </r>
    <r>
      <rPr>
        <sz val="9"/>
        <color indexed="8"/>
        <rFont val="Tahoma"/>
        <family val="1"/>
        <charset val="204"/>
      </rPr>
      <t>Eligibility is determined by the child protective services worker.</t>
    </r>
  </si>
  <si>
    <r>
      <t>Children in Foster Care</t>
    </r>
    <r>
      <rPr>
        <sz val="9"/>
        <color indexed="8"/>
        <rFont val="Tahoma"/>
        <family val="1"/>
        <charset val="204"/>
      </rPr>
      <t>: The foster parent must be participating in an employment, education, or job training activity. If there are two foster parents in the home, both foster parents must be participating in a qualifying activity. The family must meet the income requirement, but it is based on the income of the child.</t>
    </r>
  </si>
  <si>
    <t>Children in F</t>
  </si>
  <si>
    <r>
      <t>oster Care</t>
    </r>
    <r>
      <rPr>
        <sz val="9"/>
        <color indexed="8"/>
        <rFont val="Tahoma"/>
        <family val="1"/>
        <charset val="204"/>
      </rPr>
      <t>: Foster parents must meet the activity requirement. Income is based on the natural or adoptive parents' income. The eligibility threshold is set at 200 percent of the Federal Poverty Guidelines, rather than the 185 percent used for other families. If the natural or adoptive parent's income exceeds 200 percent of the Federal Poverty Guidelines, the financial eligibility test is then based on the foster parent's income at 185 percent of the Federal Poverty Guidelines.</t>
    </r>
  </si>
  <si>
    <t>Special Rules for Approved Activities</t>
  </si>
  <si>
    <t>Table 6. Defining the Family Unit and Income: Treatment of Children and Siblings, 2022: p 82+</t>
  </si>
  <si>
    <t>Maximum Age Siblings Who are Not in School are Counted in the Unit</t>
  </si>
  <si>
    <t>Maximum Age Siblings Who are Still in School are Counted in the Unit</t>
  </si>
  <si>
    <t>Treatment of Children's and Siblings' Earnings (When Included in Family Size)</t>
  </si>
  <si>
    <t>Fully counted</t>
  </si>
  <si>
    <t>Not counted</t>
  </si>
  <si>
    <t>Varies/partially counted</t>
  </si>
  <si>
    <t>Counted at age 18 and older</t>
  </si>
  <si>
    <t>Counted at age 15 and older</t>
  </si>
  <si>
    <t>Additional notes for table 6:</t>
  </si>
  <si>
    <t>The policies shown here apply to children and siblings living in the home. They do not apply to teen parents.</t>
  </si>
  <si>
    <r>
      <t xml:space="preserve">Treatment of Children's and Siblings' Earnings (When Included in Family Size): </t>
    </r>
    <r>
      <rPr>
        <sz val="9"/>
        <color indexed="8"/>
        <rFont val="Tahoma"/>
        <family val="1"/>
        <charset val="204"/>
      </rPr>
      <t>Only unearned income is counted for children in the home.</t>
    </r>
  </si>
  <si>
    <r>
      <t>Maximum Age Siblings Who are Not in School are Counted in the Unit; Maximum Age Siblings Who are Still in School are Counted in the Unit</t>
    </r>
    <r>
      <rPr>
        <sz val="9"/>
        <color indexed="8"/>
        <rFont val="Tahoma"/>
        <family val="1"/>
        <charset val="204"/>
      </rPr>
      <t>: Information not found in State's/Territory's manual.</t>
    </r>
  </si>
  <si>
    <r>
      <t xml:space="preserve">Treatment of Children's and Siblings' Earnings (When Included in Family Size): </t>
    </r>
    <r>
      <rPr>
        <sz val="9"/>
        <color indexed="8"/>
        <rFont val="Tahoma"/>
        <family val="1"/>
        <charset val="204"/>
      </rPr>
      <t>If a child is attending school, their income is not counted.</t>
    </r>
  </si>
  <si>
    <r>
      <t xml:space="preserve">Maximum Age Siblings Who are Not in School are Counted in the Unit; Maximum Age Siblings Who are Still in School are Counted in the Unit: </t>
    </r>
    <r>
      <rPr>
        <sz val="9"/>
        <color indexed="8"/>
        <rFont val="Tahoma"/>
        <family val="1"/>
        <charset val="204"/>
      </rPr>
      <t>Children and siblings are counted in the unit as long as they are dependent on the parent or applicant, regardless of age.</t>
    </r>
  </si>
  <si>
    <r>
      <t xml:space="preserve">Maximum Age Siblings Who are Not in School are Counted in the Unit: </t>
    </r>
    <r>
      <rPr>
        <sz val="9"/>
        <color indexed="8"/>
        <rFont val="Tahoma"/>
        <family val="1"/>
        <charset val="204"/>
      </rPr>
      <t>Children of the primary applicant continue to be counted as part of the family unit as long as they live with the primary applicant and are under 18 years old.</t>
    </r>
  </si>
  <si>
    <r>
      <t xml:space="preserve">Maximum Age Siblings Who are Still in School are Counted in the Unit: </t>
    </r>
    <r>
      <rPr>
        <sz val="9"/>
        <color indexed="8"/>
        <rFont val="Tahoma"/>
        <family val="1"/>
        <charset val="204"/>
      </rPr>
      <t>Children of the primary applicant continue to be counted as part of the family unit as long as they are the responsibility of the primary applicant, are under 19 years old, and are still in high school.</t>
    </r>
  </si>
  <si>
    <t>Treatment</t>
  </si>
  <si>
    <r>
      <t xml:space="preserve">of Children's and Siblings' Earnings (When Included in Family Size): </t>
    </r>
    <r>
      <rPr>
        <sz val="9"/>
        <color indexed="8"/>
        <rFont val="Tahoma"/>
        <family val="1"/>
        <charset val="204"/>
      </rPr>
      <t>The income of students under the age of 18 is not counted.</t>
    </r>
  </si>
  <si>
    <r>
      <t xml:space="preserve">Maximum Age Siblings Who are Not in School are Counted in the Unit; Maximum Age Siblings Who are Still in School are Counted in the Unit: </t>
    </r>
    <r>
      <rPr>
        <sz val="9"/>
        <color indexed="8"/>
        <rFont val="Tahoma"/>
        <family val="1"/>
        <charset val="204"/>
      </rPr>
      <t>Siblings are counted as long as they still reside with the family and are financially supported by the family.</t>
    </r>
  </si>
  <si>
    <r>
      <t xml:space="preserve">Treatment of Children's and Siblings' Earnings (When Included in Family Size): </t>
    </r>
    <r>
      <rPr>
        <sz val="9"/>
        <color indexed="8"/>
        <rFont val="Tahoma"/>
        <family val="1"/>
        <charset val="204"/>
      </rPr>
      <t>Earned income is excluded for any family member who is under age 18, or age 18 if enrolled as a full-time student in a secondary school or its equivalent. Earned income of family members under the age of 24 is excluded if they are full-time students in a post-secondary school or its equivalent. Income is based on the child's income only for child-only TANF cases.</t>
    </r>
  </si>
  <si>
    <r>
      <t>Guam</t>
    </r>
    <r>
      <rPr>
        <sz val="9"/>
        <color indexed="8"/>
        <rFont val="Tahoma"/>
        <family val="1"/>
        <charset val="204"/>
      </rPr>
      <t>:</t>
    </r>
  </si>
  <si>
    <r>
      <t xml:space="preserve">Maximum Age Siblings Who are Not in School are Counted in the Unit: </t>
    </r>
    <r>
      <rPr>
        <sz val="9"/>
        <color indexed="8"/>
        <rFont val="Tahoma"/>
        <family val="1"/>
        <charset val="204"/>
      </rPr>
      <t>Children under age 18 are included in the unit. If a child age 18 or over is a tax dependent of the applicant, they are included in the unit.</t>
    </r>
  </si>
  <si>
    <r>
      <t xml:space="preserve">Maximum Age Siblings Who are Still in School are Counted in the Unit: </t>
    </r>
    <r>
      <rPr>
        <sz val="9"/>
        <color indexed="8"/>
        <rFont val="Tahoma"/>
        <family val="1"/>
        <charset val="204"/>
      </rPr>
      <t>A sibling who is still in high school is counted regardless of age.</t>
    </r>
  </si>
  <si>
    <r>
      <t xml:space="preserve">Treatment of Children's and Siblings' Earnings (When Included in Family Size): </t>
    </r>
    <r>
      <rPr>
        <sz val="9"/>
        <color indexed="8"/>
        <rFont val="Tahoma"/>
        <family val="1"/>
        <charset val="204"/>
      </rPr>
      <t>If a child is under age 18 or attending high school, their income is not counted.</t>
    </r>
  </si>
  <si>
    <r>
      <t xml:space="preserve">Treatment of Children's and Siblings' Earnings (When Included in Family Size): </t>
    </r>
    <r>
      <rPr>
        <sz val="9"/>
        <color indexed="8"/>
        <rFont val="Tahoma"/>
        <family val="1"/>
        <charset val="204"/>
      </rPr>
      <t>If the child is a student at least half time, their earnings are not counted.</t>
    </r>
  </si>
  <si>
    <r>
      <t>Maximum Age Siblings Who are Not in School are Counted in the Unit; Maximum Age Siblings Who are Still in School are Counted in the Unit</t>
    </r>
    <r>
      <rPr>
        <sz val="9"/>
        <color indexed="8"/>
        <rFont val="Tahoma"/>
        <family val="1"/>
        <charset val="204"/>
      </rPr>
      <t>: Children who are claimed as dependents for tax purposes are included in the unit.</t>
    </r>
  </si>
  <si>
    <r>
      <t xml:space="preserve">Maximum Age Siblings Who are Not in School are Counted in the Unit; Maximum Age Siblings Who are Still in School are Counted in the Unit: </t>
    </r>
    <r>
      <rPr>
        <sz val="9"/>
        <color indexed="8"/>
        <rFont val="Tahoma"/>
        <family val="1"/>
        <charset val="204"/>
      </rPr>
      <t>Children under age 21 may be included in the unit if including these individuals would be beneficial for the family, they are dependent on the family for more than 50 percent of their support, and they are full-time students away at school. In order to be counted in the unit, they cannot establish residency outside of the family household.</t>
    </r>
  </si>
  <si>
    <r>
      <t xml:space="preserve">Treatment of Children's and Siblings' Earnings (When Included in Family Size): </t>
    </r>
    <r>
      <rPr>
        <sz val="9"/>
        <color indexed="8"/>
        <rFont val="Tahoma"/>
        <family val="1"/>
        <charset val="204"/>
      </rPr>
      <t>The earnings of a child under the age of 21 are exempt unless that child is the applicant.</t>
    </r>
  </si>
  <si>
    <r>
      <t xml:space="preserve">Treatment of Children's and Siblings' Earnings (When Included in Family Size): </t>
    </r>
    <r>
      <rPr>
        <sz val="9"/>
        <color indexed="8"/>
        <rFont val="Tahoma"/>
        <family val="1"/>
        <charset val="204"/>
      </rPr>
      <t>Earnings of a child under age 15 are not counted. Earnings of a child under age 18 are not counted if the child is a full-time student.</t>
    </r>
  </si>
  <si>
    <r>
      <t>Maximum Age Siblings Who are Still in School are Counted in the Unit</t>
    </r>
    <r>
      <rPr>
        <sz val="9"/>
        <color indexed="8"/>
        <rFont val="Tahoma"/>
        <family val="1"/>
        <charset val="204"/>
      </rPr>
      <t>: A child in high school is included through the month of the child's 19th birthday.</t>
    </r>
  </si>
  <si>
    <r>
      <t xml:space="preserve">Treatment of Children's and Siblings' Earnings (When Included in Family Size): </t>
    </r>
    <r>
      <rPr>
        <sz val="9"/>
        <color indexed="8"/>
        <rFont val="Tahoma"/>
        <family val="1"/>
        <charset val="204"/>
      </rPr>
      <t>The earnings of any child under 18, or 19 if the child is working toward the attainment of a high school diploma or its equivalent, are exempt.</t>
    </r>
  </si>
  <si>
    <r>
      <t xml:space="preserve">Treatment of Children's and Siblings' Earnings (When Included in Family Size): </t>
    </r>
    <r>
      <rPr>
        <sz val="9"/>
        <color indexed="8"/>
        <rFont val="Tahoma"/>
        <family val="1"/>
        <charset val="204"/>
      </rPr>
      <t>Earned income is not counted if the child is 19 or younger, attending elementary or secondary school, and living with the applicant.</t>
    </r>
  </si>
  <si>
    <r>
      <t xml:space="preserve">Treatment of Children's and Siblings' Earnings (When Included in Family Size): </t>
    </r>
    <r>
      <rPr>
        <sz val="9"/>
        <color indexed="8"/>
        <rFont val="Tahoma"/>
        <family val="1"/>
        <charset val="204"/>
      </rPr>
      <t>Earnings of a child under age 15 or a child under age 18 who is attending public school are not counted.</t>
    </r>
  </si>
  <si>
    <r>
      <t xml:space="preserve">Treatment of Children's and Siblings' Earnings (When Included in Family Size): </t>
    </r>
    <r>
      <rPr>
        <sz val="9"/>
        <color indexed="8"/>
        <rFont val="Tahoma"/>
        <family val="1"/>
        <charset val="204"/>
      </rPr>
      <t>If a child is attending school, including GED completion, their earned income is not counted as long as the child is living with someone who provides care or supervision.</t>
    </r>
  </si>
  <si>
    <r>
      <t xml:space="preserve">Maximum Age Siblings Who are Not in School are Counted in the Unit: </t>
    </r>
    <r>
      <rPr>
        <sz val="9"/>
        <color indexed="8"/>
        <rFont val="Tahoma"/>
        <family val="1"/>
        <charset val="204"/>
      </rPr>
      <t>If a sibling turns 18 during the eligibility period and the family does not confirm or deny that the child meets the dependent adult student requirements, the child can remain as part of the unit until the next redetermination period.</t>
    </r>
  </si>
  <si>
    <r>
      <t xml:space="preserve">Maximum Age Siblings Who are Still in School are Counted in the Unit: </t>
    </r>
    <r>
      <rPr>
        <sz val="9"/>
        <color indexed="8"/>
        <rFont val="Tahoma"/>
        <family val="1"/>
        <charset val="204"/>
      </rPr>
      <t>An adult age 18 or older who is a full-time high school or post-secondary student may be considered a dependent if 50 percent or more of the adult student's support is provided by the parents, step-parents, guardians and their spouses, or eligible relative caregivers and their spouses residing in the same family. To include the adult student as a dependent in the family, the family must verify that it provides 50 percent or more of the student's support.</t>
    </r>
  </si>
  <si>
    <r>
      <t xml:space="preserve">Treatment of Children's and Siblings' Earnings (When Included in Family Size): </t>
    </r>
    <r>
      <rPr>
        <sz val="9"/>
        <color indexed="8"/>
        <rFont val="Tahoma"/>
        <family val="1"/>
        <charset val="204"/>
      </rPr>
      <t>The earned income of a full-time student under age 19 is not counted if they have not yet earned a high school diploma or GED. The earned income of any c</t>
    </r>
  </si>
  <si>
    <r>
      <t xml:space="preserve">ild not in school full time between the ages of 6 and 17 is counted. Earned income of children under age 6 is not counted. </t>
    </r>
    <r>
      <rPr>
        <b/>
        <sz val="9"/>
        <color indexed="8"/>
        <rFont val="Gill Sans MT"/>
        <family val="1"/>
        <charset val="204"/>
      </rPr>
      <t>Mississippi:</t>
    </r>
  </si>
  <si>
    <r>
      <t xml:space="preserve">Maximum Age Siblings Who are Not in School are Counted in the Unit; Maximum Age Siblings Who are Still in School are Counted in the Unit: </t>
    </r>
    <r>
      <rPr>
        <sz val="9"/>
        <color indexed="8"/>
        <rFont val="Tahoma"/>
        <family val="1"/>
        <charset val="204"/>
      </rPr>
      <t>A child younger than 21 years old in the home, who is attending school or who has a disability, is considered a dependent and should be counted as a household member.</t>
    </r>
  </si>
  <si>
    <r>
      <t xml:space="preserve">Maximum Age Siblings Who are Not in School are Counted in the Unit; Maximum Age Siblings Who are Still in School are Counted in the Unit: </t>
    </r>
    <r>
      <rPr>
        <sz val="9"/>
        <color indexed="8"/>
        <rFont val="Tahoma"/>
        <family val="1"/>
        <charset val="204"/>
      </rPr>
      <t>Adult siblings, age 18 and over, have the option of being counted as household members.</t>
    </r>
  </si>
  <si>
    <r>
      <t xml:space="preserve">Treatment of Children's and Siblings' Earnings (When Included in Family Size): </t>
    </r>
    <r>
      <rPr>
        <sz val="9"/>
        <color indexed="8"/>
        <rFont val="Tahoma"/>
        <family val="1"/>
        <charset val="204"/>
      </rPr>
      <t>The earned income of a dependent child who is attending elementary or high school, regardless of age, is excluded.</t>
    </r>
  </si>
  <si>
    <r>
      <t xml:space="preserve">Treatment of Children's and Siblings' Earnings (When Included in Family Size): </t>
    </r>
    <r>
      <rPr>
        <sz val="9"/>
        <color indexed="8"/>
        <rFont val="Tahoma"/>
        <family val="1"/>
        <charset val="204"/>
      </rPr>
      <t>Earnings are not counted if the child is age 18 or under and in school. Summer earnings of a child age 18 or under are not counted if the caseworker verifies the child will return to school in the fall.</t>
    </r>
  </si>
  <si>
    <r>
      <t xml:space="preserve">Treatment of Children's and Siblings' Earnings (When Included in Family Size): </t>
    </r>
    <r>
      <rPr>
        <sz val="9"/>
        <color indexed="8"/>
        <rFont val="Tahoma"/>
        <family val="1"/>
        <charset val="204"/>
      </rPr>
      <t>Earned income of a child through the age of 19 is not counted if the child is a full-time student in high school or its equivalent.</t>
    </r>
  </si>
  <si>
    <r>
      <t xml:space="preserve">Maximum Age Siblings Who are Not in School are Counted in the Unit; Maximum Age Siblings Who are Still in School are Counted in the Unit: </t>
    </r>
    <r>
      <rPr>
        <sz val="9"/>
        <color indexed="8"/>
        <rFont val="Tahoma"/>
        <family val="1"/>
        <charset val="204"/>
      </rPr>
      <t>Children under age 18 must be included in the unit. Districts may elect to include 18, 19, or 20-year- old individuals in the same family unit. All individuals may be included or just those whose inclusion would benefit the family.</t>
    </r>
  </si>
  <si>
    <r>
      <t xml:space="preserve">Treatment of Children's and Siblings' Earnings (When Included in Family Size): </t>
    </r>
    <r>
      <rPr>
        <sz val="9"/>
        <color indexed="8"/>
        <rFont val="Tahoma"/>
        <family val="1"/>
        <charset val="204"/>
      </rPr>
      <t>Districts may elect to include 18, 19, or 20- year-old siblings in the same family unit. The income of siblings aged 18 and over and included in the unit is fully counted.</t>
    </r>
  </si>
  <si>
    <r>
      <t xml:space="preserve">Maximum Age Siblings Who are Still in School are Counted in the Unit: </t>
    </r>
    <r>
      <rPr>
        <sz val="9"/>
        <color indexed="8"/>
        <rFont val="Tahoma"/>
        <family val="1"/>
        <charset val="204"/>
      </rPr>
      <t>A sibling is counted if they are still in high school and scheduled to graduate before their 19th birthday.</t>
    </r>
  </si>
  <si>
    <r>
      <t xml:space="preserve">Maximum Age Siblings Who are Not in School are Counted in the Unit; Maximum Age Siblings Who are Still in School are Counted in the Unit: </t>
    </r>
    <r>
      <rPr>
        <sz val="9"/>
        <color indexed="8"/>
        <rFont val="Tahoma"/>
        <family val="1"/>
        <charset val="204"/>
      </rPr>
      <t>A child is considered 18 though the month of the child's 19th birthday.</t>
    </r>
  </si>
  <si>
    <r>
      <t xml:space="preserve">Treatment of Children's and Siblings' Earnings (When Included in Family Size): </t>
    </r>
    <r>
      <rPr>
        <sz val="9"/>
        <color indexed="8"/>
        <rFont val="Tahoma"/>
        <family val="1"/>
        <charset val="204"/>
      </rPr>
      <t>Children's and sibling's unearned income is counted.</t>
    </r>
  </si>
  <si>
    <r>
      <t>Treatment of Children's and Siblings' Earnings (When Included in Family Size)</t>
    </r>
    <r>
      <rPr>
        <sz val="9"/>
        <color indexed="8"/>
        <rFont val="Tahoma"/>
        <family val="1"/>
        <charset val="204"/>
      </rPr>
      <t>: Earnings of minor children who are students at least half time are excluded, even during semester and vacation breaks.</t>
    </r>
  </si>
  <si>
    <r>
      <t xml:space="preserve">Treatment of Children's and Siblings' Earnings (When Included in Family Size): </t>
    </r>
    <r>
      <rPr>
        <sz val="9"/>
        <color indexed="8"/>
        <rFont val="Tahoma"/>
        <family val="1"/>
        <charset val="204"/>
      </rPr>
      <t>Earnings of a minor child are not counted as long as the child is a full-time student.</t>
    </r>
  </si>
  <si>
    <r>
      <t xml:space="preserve">Treatment of Children's and Siblings' Earnings (When Included in Family Size): </t>
    </r>
    <r>
      <rPr>
        <sz val="9"/>
        <color indexed="8"/>
        <rFont val="Tahoma"/>
        <family val="1"/>
        <charset val="204"/>
      </rPr>
      <t>Earnings of a child, age 17 or under, are not counted if the child is attending school full time or attending classes to obtain a GED.</t>
    </r>
  </si>
  <si>
    <t>Maximum Age</t>
  </si>
  <si>
    <r>
      <t>Siblings Who are Not in School are Counted in the Unit; Maximum Age Siblings Who are Still in School are Counted in the Unit</t>
    </r>
    <r>
      <rPr>
        <sz val="9"/>
        <color indexed="8"/>
        <rFont val="Tahoma"/>
        <family val="1"/>
        <charset val="204"/>
      </rPr>
      <t>: A dependent child under the age of 18, or under the age of 19 if the child has a documented disability, is included in the unit.</t>
    </r>
  </si>
  <si>
    <r>
      <t xml:space="preserve">Treatment of Children's and Siblings' Earnings (When Included in Family Size): </t>
    </r>
    <r>
      <rPr>
        <sz val="9"/>
        <color indexed="8"/>
        <rFont val="Tahoma"/>
        <family val="1"/>
        <charset val="204"/>
      </rPr>
      <t>Earned income of children under age 18 is not counted unless the children are emancipated or teen parents with a benefit case in their own name.</t>
    </r>
  </si>
  <si>
    <r>
      <t xml:space="preserve">Treatment of Children's and Siblings' Earnings (When Included in Family Size): </t>
    </r>
    <r>
      <rPr>
        <sz val="9"/>
        <color indexed="8"/>
        <rFont val="Tahoma"/>
        <family val="1"/>
        <charset val="204"/>
      </rPr>
      <t>The earned income of a child who is not considered the applicant parent is not counted, but the child's unearned income is counted.</t>
    </r>
  </si>
  <si>
    <r>
      <t xml:space="preserve">Treatment of Children's and Siblings' Earnings (When Included in Family Size): </t>
    </r>
    <r>
      <rPr>
        <sz val="9"/>
        <color indexed="8"/>
        <rFont val="Tahoma"/>
        <family val="1"/>
        <charset val="204"/>
      </rPr>
      <t>Summer or part-time income is not counted if the child or sibling is 24 or younger and in school or training.</t>
    </r>
  </si>
  <si>
    <r>
      <t xml:space="preserve">Maximum Age Siblings Who are Not in School are Counted in the Unit; Maximum Age Siblings Who are Still in School are Counted in the Unit: </t>
    </r>
    <r>
      <rPr>
        <sz val="9"/>
        <color indexed="8"/>
        <rFont val="Tahoma"/>
        <family val="1"/>
        <charset val="204"/>
      </rPr>
      <t>Children of the primary applicant continue to be counted as part of the family unit as long as they live with the primary applicant and are counted on their tax return.</t>
    </r>
  </si>
  <si>
    <r>
      <t xml:space="preserve">Treatment of Children's and Siblings' Earnings (When Included in Family Size): </t>
    </r>
    <r>
      <rPr>
        <sz val="9"/>
        <color indexed="8"/>
        <rFont val="Tahoma"/>
        <family val="1"/>
        <charset val="204"/>
      </rPr>
      <t>Income from children in the household who are between the ages of 14 and 19 and attending school is not counted.</t>
    </r>
  </si>
  <si>
    <r>
      <t xml:space="preserve">Maximum Age Siblings Who are Not in School are Counted in the Unit; Maximum Age Siblings Who are Still in School are Counted in the Unit: </t>
    </r>
    <r>
      <rPr>
        <sz val="9"/>
        <color indexed="8"/>
        <rFont val="Tahoma"/>
        <family val="1"/>
        <charset val="204"/>
      </rPr>
      <t>Siblings are counted in the unit as long as a caretaker in the household is legally responsible for them, regardless of age.</t>
    </r>
  </si>
  <si>
    <r>
      <t>Maximum Age Siblings Who are Still in School are Counted in the Unit</t>
    </r>
    <r>
      <rPr>
        <sz val="9"/>
        <color indexed="8"/>
        <rFont val="Tahoma"/>
        <family val="1"/>
        <charset val="204"/>
      </rPr>
      <t>: Siblings up to 21 years of age may be included if they are participating in a special education program.</t>
    </r>
  </si>
  <si>
    <r>
      <t xml:space="preserve">Treatment of Children's and Siblings' Earnings (When Included in Family Size): </t>
    </r>
    <r>
      <rPr>
        <sz val="9"/>
        <color indexed="8"/>
        <rFont val="Tahoma"/>
        <family val="1"/>
        <charset val="204"/>
      </rPr>
      <t>A child's income is counted if they are under legal guardianship.</t>
    </r>
  </si>
  <si>
    <r>
      <t>Treatment of Children's and Siblings' Earnings (When Included in Family Size</t>
    </r>
    <r>
      <rPr>
        <sz val="9"/>
        <color indexed="8"/>
        <rFont val="Tahoma"/>
        <family val="1"/>
        <charset val="204"/>
      </rPr>
      <t>): Earned income is not counted for dependent minors, defined as children under age 18, or dependent 18-year-olds.</t>
    </r>
  </si>
  <si>
    <t>Defining Family Unit: Treatment of Children and Siblings</t>
  </si>
  <si>
    <t>Defining Family Unit: Treatment of Teen Parents</t>
  </si>
  <si>
    <t>Table 7. Defining the Family Unit and Income: Treatment of Teen Parents, 2022, 2022: p 87+</t>
  </si>
  <si>
    <t>Maximum Age a Parent is Considered a Teen</t>
  </si>
  <si>
    <t>Treatment of a Teen Parent's Earnings</t>
  </si>
  <si>
    <t>Definition of the Family Unit when the Teen Parent Has Siblings Receiving CCDF Funding</t>
  </si>
  <si>
    <t>Definition of the Family Unit when the Teen Parent Has No Siblings Receiving CCDF Funding</t>
  </si>
  <si>
    <t>Teen, child, parent, and siblings form one unit</t>
  </si>
  <si>
    <t>Parents/caretakers and minor siblings of the teen parent included</t>
  </si>
  <si>
    <t>Only teen parent and child(ren) included</t>
  </si>
  <si>
    <t>Teen and child form one unit, and parent and siblings form another</t>
  </si>
  <si>
    <t>Parents/caretakers of the teen parent included</t>
  </si>
  <si>
    <t>Additional notes for table 7:</t>
  </si>
  <si>
    <r>
      <t xml:space="preserve">Maximum Age a Parent is Considered a Teen: </t>
    </r>
    <r>
      <rPr>
        <sz val="9"/>
        <color indexed="8"/>
        <rFont val="Tahoma"/>
        <family val="1"/>
        <charset val="204"/>
      </rPr>
      <t>The maximum age is 18 if the parent remains in high school or its equivalent.</t>
    </r>
  </si>
  <si>
    <r>
      <t xml:space="preserve">Definition of the Family Unit when the Teen Parent Has Siblings Receiving CCDF Funding: </t>
    </r>
    <r>
      <rPr>
        <sz val="9"/>
        <color indexed="8"/>
        <rFont val="Tahoma"/>
        <family val="1"/>
        <charset val="204"/>
      </rPr>
      <t>A minor parent has the option of being considered a separate family unit.</t>
    </r>
  </si>
  <si>
    <r>
      <t xml:space="preserve">Treatment of a Teen Parent's Earnings: </t>
    </r>
    <r>
      <rPr>
        <sz val="9"/>
        <color indexed="8"/>
        <rFont val="Tahoma"/>
        <family val="1"/>
        <charset val="204"/>
      </rPr>
      <t>If the teen parent is in school, their income is not counted.</t>
    </r>
  </si>
  <si>
    <r>
      <t>Definition of the Family Unit when the Teen Parent Has Siblings Receiving CCDF Funding; Definition of the Family Unit when the Teen Parent Has No Siblings Receiving CCDF Funding</t>
    </r>
    <r>
      <rPr>
        <sz val="9"/>
        <color indexed="8"/>
        <rFont val="Tahoma"/>
        <family val="1"/>
        <charset val="204"/>
      </rPr>
      <t>: The parents of the teen parent may include the teen parent's children in the unit if they have legally adopted the children or if they provide more than 50 percent of the care for the children.</t>
    </r>
  </si>
  <si>
    <r>
      <t xml:space="preserve">Maximum Age a Parent is Considered a Teen: </t>
    </r>
    <r>
      <rPr>
        <sz val="9"/>
        <color indexed="8"/>
        <rFont val="Tahoma"/>
        <family val="1"/>
        <charset val="204"/>
      </rPr>
      <t>A minor parent is a parent under age 18. A teen parent is a parent age 13 through 19.</t>
    </r>
  </si>
  <si>
    <r>
      <t>Definition of the Family Unit when the Teen Parent Has Siblings Receiving CCDF Funding</t>
    </r>
    <r>
      <rPr>
        <sz val="9"/>
        <color indexed="8"/>
        <rFont val="Tahoma"/>
        <family val="1"/>
        <charset val="204"/>
      </rPr>
      <t>: The policy applies to minor parents who have never been married. When the minor parent is married, separated, or divorced and the siblings of a minor parent receive subsidized child care, the minor parent, spouse, and child form one unit, and the adult parent and siblings form another.</t>
    </r>
  </si>
  <si>
    <r>
      <t>Definition of the Family Unit when the Teen Parent Has No Siblings Receiving CCDF Funding</t>
    </r>
    <r>
      <rPr>
        <sz val="9"/>
        <color indexed="8"/>
        <rFont val="Tahoma"/>
        <family val="1"/>
        <charset val="204"/>
      </rPr>
      <t>: If the parent of the minor intends to claim either the minor or the minor's child as a dependent, they are both included in the unit. If the parent does not intend to count either the minor or the minor's child as a dependent, the minor and the minor's child are counted as a separate unit.</t>
    </r>
  </si>
  <si>
    <r>
      <t>Maximum Age a Parent is Considered a Teen</t>
    </r>
    <r>
      <rPr>
        <sz val="9"/>
        <color indexed="8"/>
        <rFont val="Tahoma"/>
        <family val="1"/>
        <charset val="204"/>
      </rPr>
      <t>: Teen parents must be under age 21 and enrolled in high school or a GED program. Emancipated minors not attending high school or a GED program are treated the same as adult applicants.</t>
    </r>
  </si>
  <si>
    <r>
      <t xml:space="preserve">Treatment of a Teen Parent's Earnings: </t>
    </r>
    <r>
      <rPr>
        <sz val="9"/>
        <color indexed="8"/>
        <rFont val="Arial"/>
        <family val="1"/>
        <charset val="204"/>
      </rPr>
      <t>Parents attending high school full time are excluded from income requirements. If the teen parent is not attending high school full time and is considered an emancipated minor, they are treated the same as an adult applicant.</t>
    </r>
  </si>
  <si>
    <r>
      <t xml:space="preserve">Definition of the Family Unit when the Teen Parent Has Siblings Receiving CCDF Funding; Definition of the Family Unit when the Teen Parent Has No Siblings Receiving CCDF Funding: </t>
    </r>
    <r>
      <rPr>
        <sz val="9"/>
        <color indexed="8"/>
        <rFont val="Arial"/>
        <family val="1"/>
        <charset val="204"/>
      </rPr>
      <t>The policy applies to emancipated minors, who are considered and treated like adult applicants.</t>
    </r>
  </si>
  <si>
    <r>
      <t xml:space="preserve">Maximum Age a Parent is Considered a Teen: </t>
    </r>
    <r>
      <rPr>
        <sz val="9"/>
        <color indexed="8"/>
        <rFont val="Arial"/>
        <family val="1"/>
        <charset val="204"/>
      </rPr>
      <t>The maximum age is 17 if the teen parent is not enrolled in high school.</t>
    </r>
  </si>
  <si>
    <r>
      <t xml:space="preserve">Maximum Age a Parent is Considered a Teen: </t>
    </r>
    <r>
      <rPr>
        <sz val="9"/>
        <color indexed="8"/>
        <rFont val="Arial"/>
        <family val="1"/>
        <charset val="204"/>
      </rPr>
      <t>Parents under the age of 21 who enroll in a post-secondary education program are not considered teen parents.</t>
    </r>
  </si>
  <si>
    <r>
      <t>Maximum Age a Parent is Considered a Teen</t>
    </r>
    <r>
      <rPr>
        <sz val="9"/>
        <color indexed="8"/>
        <rFont val="Arial"/>
        <family val="1"/>
        <charset val="204"/>
      </rPr>
      <t xml:space="preserve">: A minor parent is a parent under age 18. A teen parent is under age 20. </t>
    </r>
    <r>
      <rPr>
        <i/>
        <sz val="9"/>
        <color indexed="8"/>
        <rFont val="Calibri"/>
        <family val="1"/>
        <charset val="204"/>
      </rPr>
      <t xml:space="preserve">Definition of the Family Unit when the Teen Parent Has Siblings Receiving CCDF Funding; Definition of the Family Unit when the Teen Parent Has No Siblings Receiving CCDF Funding: </t>
    </r>
    <r>
      <rPr>
        <sz val="9"/>
        <color indexed="8"/>
        <rFont val="Arial"/>
        <family val="1"/>
        <charset val="204"/>
      </rPr>
      <t>Policies for minor and teen parents vary. Minor parents and their children are included in the same assistance unit as their siblings and adult parents. Teen parents form their own assistance unit.</t>
    </r>
  </si>
  <si>
    <r>
      <t>Maximum Age a Parent is Considered a Teen</t>
    </r>
    <r>
      <rPr>
        <sz val="9"/>
        <color indexed="8"/>
        <rFont val="Arial"/>
        <family val="1"/>
        <charset val="204"/>
      </rPr>
      <t>: A teen parent that is 19 years old or younger must either be enrolled in and attend a middle school, high school, an equivalent secondary program (e.g., GED program), or college; or enrolled in a verified job search, job training, or work readiness program.</t>
    </r>
  </si>
  <si>
    <r>
      <t xml:space="preserve">Maximum Age a Parent is Considered a Teen: </t>
    </r>
    <r>
      <rPr>
        <sz val="9"/>
        <color indexed="8"/>
        <rFont val="Arial"/>
        <family val="1"/>
        <charset val="204"/>
      </rPr>
      <t>The maximum age applies unless the parent is married or emancipated.</t>
    </r>
  </si>
  <si>
    <r>
      <t xml:space="preserve">Treatment of a Teen Parent's Earnings: </t>
    </r>
    <r>
      <rPr>
        <sz val="9"/>
        <color indexed="8"/>
        <rFont val="Arial"/>
        <family val="1"/>
        <charset val="204"/>
      </rPr>
      <t>Earnings are not counted if the teen parent is under age 18.</t>
    </r>
  </si>
  <si>
    <r>
      <t>Maximum Age a Parent is Considered a Teen</t>
    </r>
    <r>
      <rPr>
        <sz val="9"/>
        <color indexed="8"/>
        <rFont val="Arial"/>
        <family val="1"/>
        <charset val="204"/>
      </rPr>
      <t xml:space="preserve">: A teen parent is an unmarried parent who is under the age of 19, has not received a high school diploma or GED, lives in the home of their parent or guardian, and attends a high school program. </t>
    </r>
    <r>
      <rPr>
        <i/>
        <sz val="9"/>
        <color indexed="8"/>
        <rFont val="Calibri"/>
        <family val="1"/>
        <charset val="204"/>
      </rPr>
      <t xml:space="preserve">Treatment of a Teen Parent's Earnings: </t>
    </r>
    <r>
      <rPr>
        <sz val="9"/>
        <color indexed="8"/>
        <rFont val="Arial"/>
        <family val="1"/>
        <charset val="204"/>
      </rPr>
      <t>A teen parent's income is excluded if the teen parent and child reside with the teen's parents, an adult relative, or legal guardian, and the teen parent is attending school.</t>
    </r>
  </si>
  <si>
    <r>
      <t>Definition of the Family Unit when the Teen Parent Has No Siblings Receiving CCDF Funding</t>
    </r>
    <r>
      <rPr>
        <sz val="9"/>
        <color indexed="8"/>
        <rFont val="Arial"/>
        <family val="1"/>
        <charset val="204"/>
      </rPr>
      <t>: The minor parent and their children are considered a separate family unless the minor parent is not the primary caregiver of their children, in which case the minor parent and their children are considered part of the family unit of their mutual caregiver.</t>
    </r>
  </si>
  <si>
    <r>
      <t>Definition of the Family Unit when the Teen Parent Has No Siblings Receiving CCDF Funding</t>
    </r>
    <r>
      <rPr>
        <sz val="9"/>
        <color indexed="8"/>
        <rFont val="Arial"/>
        <family val="1"/>
        <charset val="204"/>
      </rPr>
      <t>: When a minor teen parent needs child care to finish high school or obtain a GED, the minor's caretaker is included in the unit, but their income is not counted. The teen parent's siblings are not included.</t>
    </r>
  </si>
  <si>
    <r>
      <t xml:space="preserve">Maximum Age a Parent is Considered a Teen: </t>
    </r>
    <r>
      <rPr>
        <sz val="9"/>
        <color indexed="8"/>
        <rFont val="Arial"/>
        <family val="1"/>
        <charset val="204"/>
      </rPr>
      <t>A teen parent is defined as being age 19 or younger and actively seeking a high school diploma or GED. A teen parent who turns 20 may remain eligible until the next redetermination.</t>
    </r>
  </si>
  <si>
    <r>
      <t>Maximum Age a Parent is Considered a Teen</t>
    </r>
    <r>
      <rPr>
        <sz val="9"/>
        <color indexed="8"/>
        <rFont val="Arial"/>
        <family val="1"/>
        <charset val="204"/>
      </rPr>
      <t>: The teen parent must reside with their child and attend a secondary school or GED equivalency program.</t>
    </r>
  </si>
  <si>
    <r>
      <t xml:space="preserve">Definition of the Family Unit when the Teen Parent Has Siblings Receiving CCDF Funding: </t>
    </r>
    <r>
      <rPr>
        <sz val="9"/>
        <color indexed="8"/>
        <rFont val="Arial"/>
        <family val="1"/>
        <charset val="204"/>
      </rPr>
      <t>The family unit composition is decided on a case-by-case basis.</t>
    </r>
  </si>
  <si>
    <r>
      <t xml:space="preserve">Treatment of a Teen Parent's Earnings: </t>
    </r>
    <r>
      <rPr>
        <sz val="9"/>
        <color indexed="8"/>
        <rFont val="Arial"/>
        <family val="1"/>
        <charset val="204"/>
      </rPr>
      <t>A disregard of $5,000 of a family's annual gross income per child is allowed if the minor parent is attending public school full time.</t>
    </r>
  </si>
  <si>
    <r>
      <t>Definition of the Family Unit when the Teen Parent Has Siblings Receiving CCDF Funding</t>
    </r>
    <r>
      <rPr>
        <sz val="9"/>
        <color indexed="8"/>
        <rFont val="Arial"/>
        <family val="1"/>
        <charset val="204"/>
      </rPr>
      <t>: Teen parents apply as the head of household. When an adult parent has physical custody of children in need of care, another unit is established with the adult listed as head of household. The adult parent is still considered part of the unit in the teen parent's case.</t>
    </r>
  </si>
  <si>
    <r>
      <t>Maximum Age a Parent is Considered a Teen</t>
    </r>
    <r>
      <rPr>
        <sz val="9"/>
        <color indexed="8"/>
        <rFont val="Arial"/>
        <family val="1"/>
        <charset val="204"/>
      </rPr>
      <t>: The subsidy recipient must be unmarried and living with their adult parents to be considered a minor parent. The adult parent or guardian must be the applicant for the subsidy, not the minor parent. A valid need reason is only required for the minor parent, not the applicant.</t>
    </r>
  </si>
  <si>
    <r>
      <t>Treatment of a Teen Parent's Earnings</t>
    </r>
    <r>
      <rPr>
        <sz val="9"/>
        <color indexed="8"/>
        <rFont val="Arial"/>
        <family val="1"/>
        <charset val="204"/>
      </rPr>
      <t>: Earnings are not counted if the teen parent is under age 18, attending school, and living with someone who provides care or supervision.</t>
    </r>
  </si>
  <si>
    <t>Maximum Ag</t>
  </si>
  <si>
    <r>
      <t xml:space="preserve">e a Parent is Considered a Teen: </t>
    </r>
    <r>
      <rPr>
        <sz val="9"/>
        <color indexed="8"/>
        <rFont val="Arial"/>
        <family val="1"/>
        <charset val="204"/>
      </rPr>
      <t>The maximum age is 17 if the parent is not a full-time student in school or</t>
    </r>
  </si>
  <si>
    <t>training.</t>
  </si>
  <si>
    <r>
      <t xml:space="preserve">Treatment of a Teen Parent's Earnings: </t>
    </r>
    <r>
      <rPr>
        <sz val="9"/>
        <color indexed="8"/>
        <rFont val="Arial"/>
        <family val="1"/>
        <charset val="204"/>
      </rPr>
      <t>The earned income of a student parent age 19 and under and in school at least half time is not counted.</t>
    </r>
  </si>
  <si>
    <r>
      <t xml:space="preserve">Definition of the Family Unit when the Teen Parent Has Siblings Receiving CCDF Funding; Definition of the Family Unit when the Teen Parent Has No Siblings Receiving CCDF Funding: </t>
    </r>
    <r>
      <rPr>
        <sz val="9"/>
        <color indexed="8"/>
        <rFont val="Arial"/>
        <family val="1"/>
        <charset val="204"/>
      </rPr>
      <t>Any teen parent enrolled full time in high school or in a GED program must make an application in their own name, as a family unit separate from their parent.</t>
    </r>
  </si>
  <si>
    <r>
      <t>Treatment of a Teen Parent's Earnings</t>
    </r>
    <r>
      <rPr>
        <sz val="9"/>
        <color indexed="8"/>
        <rFont val="Arial"/>
        <family val="1"/>
        <charset val="204"/>
      </rPr>
      <t>: If the teen parent is in school, their income is not counted.</t>
    </r>
  </si>
  <si>
    <r>
      <t>Definition of the Family Unit when the Teen Parent Has Siblings Receiving CCDF Funding; Definition of the Family Unit when the Teen Parent Has No Siblings Receiving CCDF Funding</t>
    </r>
    <r>
      <rPr>
        <sz val="9"/>
        <color indexed="8"/>
        <rFont val="Arial"/>
        <family val="1"/>
        <charset val="204"/>
      </rPr>
      <t>: A minor parent has the option of being considered a separate family unit.</t>
    </r>
  </si>
  <si>
    <r>
      <t>Treatment of a Teen Parent's Earnings</t>
    </r>
    <r>
      <rPr>
        <sz val="9"/>
        <color indexed="8"/>
        <rFont val="Arial"/>
        <family val="1"/>
        <charset val="204"/>
      </rPr>
      <t>: Wage income for a minor parent is not counted if the minor parent is attending school to acquire a high school diploma or a GED.</t>
    </r>
  </si>
  <si>
    <r>
      <t xml:space="preserve">Maximum Age a Parent is Considered a Teen: </t>
    </r>
    <r>
      <rPr>
        <sz val="9"/>
        <color indexed="8"/>
        <rFont val="Arial"/>
        <family val="1"/>
        <charset val="204"/>
      </rPr>
      <t>Full-time students with a biological, foster, step, guardianship, or adoptive relationship to a parent in the household may be considered teen parents through age 19.</t>
    </r>
  </si>
  <si>
    <r>
      <t>Treatment of a Teen Parent's Earnings</t>
    </r>
    <r>
      <rPr>
        <sz val="9"/>
        <color indexed="8"/>
        <rFont val="Arial"/>
        <family val="1"/>
        <charset val="204"/>
      </rPr>
      <t>: Income is counted unless the individual is under age 20 and attending high school or its equivalent full time.</t>
    </r>
  </si>
  <si>
    <r>
      <t xml:space="preserve">Definition of the Family Unit when the Teen Parent Has Siblings Receiving CCDF Funding; Definition of the Family Unit when the Teen Parent Has No Siblings Receiving CCDF Funding: </t>
    </r>
    <r>
      <rPr>
        <sz val="9"/>
        <color indexed="8"/>
        <rFont val="Arial"/>
        <family val="1"/>
        <charset val="204"/>
      </rPr>
      <t>The parents of the minor parent are not included in the unit when the minor parent has legal responsibility for the child.</t>
    </r>
  </si>
  <si>
    <r>
      <t xml:space="preserve">Definition of the Family Unit when the Teen Parent Has Siblings Receiving CCDF Funding; Definition of the Family Unit when the Teen Parent Has No Siblings Receiving CCDF Funding: </t>
    </r>
    <r>
      <rPr>
        <sz val="9"/>
        <color indexed="8"/>
        <rFont val="Arial"/>
        <family val="1"/>
        <charset val="204"/>
      </rPr>
      <t xml:space="preserve">Grandparents who are not legal guardians living in the household are counted as members of the household, but their earned and unearned income is excluded from the eligibility calculation. </t>
    </r>
    <r>
      <rPr>
        <b/>
        <sz val="9"/>
        <color indexed="8"/>
        <rFont val="Gill Sans MT"/>
        <family val="1"/>
        <charset val="204"/>
      </rPr>
      <t>New York:</t>
    </r>
  </si>
  <si>
    <r>
      <t>Definition of the Family Unit when the Teen Parent Has Siblings Receiving CCDF Funding; Definition of the Family Unit when the Teen Parent Has No Siblings Receiving CCDF Funding</t>
    </r>
    <r>
      <rPr>
        <sz val="9"/>
        <color indexed="8"/>
        <rFont val="Arial"/>
        <family val="1"/>
        <charset val="204"/>
      </rPr>
      <t>: Any individuals in the household with legal responsibility for the  child are included in the unit with the teenage parent and child.</t>
    </r>
  </si>
  <si>
    <r>
      <t>Definition of the Family Unit when the Teen Parent Has Siblings Receiving CCDF Funding</t>
    </r>
    <r>
      <rPr>
        <sz val="9"/>
        <color indexed="8"/>
        <rFont val="Arial"/>
        <family val="1"/>
        <charset val="204"/>
      </rPr>
      <t>: The teen parent is counted in the adult parent's unit, but the teen parent's child is not.</t>
    </r>
  </si>
  <si>
    <r>
      <t>Maximum Age a Parent is Considered a Teen; Treatment of a Teen Parent's Earnings</t>
    </r>
    <r>
      <rPr>
        <sz val="9"/>
        <color indexed="8"/>
        <rFont val="Arial"/>
        <family val="1"/>
        <charset val="204"/>
      </rPr>
      <t>: In order to be eligible for income- excluded child care through age 20, the parent must be enrolled in the Crossroads program, a program to assist with child care costs for parents through age 20 who have primary responsibility for the care of their children and who are in high school or working on their GED. Other teen parents do not receive preferential treatment.</t>
    </r>
  </si>
  <si>
    <r>
      <t>Maximum Age a Parent is Considered a Teen</t>
    </r>
    <r>
      <rPr>
        <sz val="9"/>
        <color indexed="8"/>
        <rFont val="Arial"/>
        <family val="1"/>
        <charset val="204"/>
      </rPr>
      <t>: The applicant must be unmarried, attending high school or a GED program, and be living with a parent, adult relative, or legal guardian.</t>
    </r>
  </si>
  <si>
    <r>
      <t>Treatment of a Teen Parent's Earnings</t>
    </r>
    <r>
      <rPr>
        <sz val="9"/>
        <color indexed="8"/>
        <rFont val="Arial"/>
        <family val="1"/>
        <charset val="204"/>
      </rPr>
      <t>: Earnings of minor children who are students at least half time are excluded, even during semester and vacation breaks.</t>
    </r>
  </si>
  <si>
    <r>
      <t xml:space="preserve">Definition of the Family Unit when the Teen Parent Has Siblings Receiving CCDF Funding; Definition of the Family Unit when the Teen Parent Has No Siblings Receiving CCDF Funding: </t>
    </r>
    <r>
      <rPr>
        <sz val="9"/>
        <color indexed="8"/>
        <rFont val="Arial"/>
        <family val="1"/>
        <charset val="204"/>
      </rPr>
      <t>A minor parent who participates in the learning, earning, and parenting (LEAP) program may apply for child care benefits on their own. The family is then defined as the minor parent and the children of the minor parent.</t>
    </r>
  </si>
  <si>
    <r>
      <t>Treatment of a Teen Parent's Earnings; Definition of the Family Unit when the Teen Parent Has Siblings Receiving CCDF Funding; Definition of the Family Unit when the Teen Parent Has No Siblings Receiving CCDF Funding</t>
    </r>
    <r>
      <rPr>
        <sz val="9"/>
        <color indexed="8"/>
        <rFont val="Arial"/>
        <family val="1"/>
        <charset val="204"/>
      </rPr>
      <t>: Minor parents who are employed and request a separate employment-related day care case are considered the caretaker of their own unit and their income is counted. If they do not request a separate case, they may be included in the adult parent's unit, and the income of the minor parent is not counted.</t>
    </r>
  </si>
  <si>
    <r>
      <t xml:space="preserve">Treatment of a Teen Parent's Earnings: </t>
    </r>
    <r>
      <rPr>
        <sz val="9"/>
        <color indexed="8"/>
        <rFont val="Arial"/>
        <family val="1"/>
        <charset val="204"/>
      </rPr>
      <t>Income is counted if the teen parent is an emancipated minor.</t>
    </r>
  </si>
  <si>
    <r>
      <t>Definition of the Family Unit when the Teen Parent Has Siblings Receiving CCDF Funding</t>
    </r>
    <r>
      <rPr>
        <sz val="9"/>
        <color indexed="8"/>
        <rFont val="Lucida Sans"/>
        <family val="1"/>
        <charset val="204"/>
      </rPr>
      <t>: A minor parent has the option of being considered a separate family unit.</t>
    </r>
  </si>
  <si>
    <r>
      <t xml:space="preserve">Definition of the Family Unit when the Teen Parent Has Siblings Receiving CCDF Funding; Definition of the Family Unit when the Teen Parent Has No Siblings Receiving CCDF Funding: </t>
    </r>
    <r>
      <rPr>
        <sz val="9"/>
        <color indexed="8"/>
        <rFont val="Lucida Sans"/>
        <family val="1"/>
        <charset val="204"/>
      </rPr>
      <t>If the teen parent is under the age of 16 and not an emancipated minor, the parent or legal guardian of the teen parent is included in the unit. A teen parent under the age of 16 may obtain child care assistance on their own if the inclusion of the parent or legal guardian would present an obstacle to receiving child care.</t>
    </r>
  </si>
  <si>
    <r>
      <t xml:space="preserve">Maximum Age a Parent is Considered a Teen: </t>
    </r>
    <r>
      <rPr>
        <sz val="9"/>
        <color indexed="8"/>
        <rFont val="Lucida Sans"/>
        <family val="1"/>
        <charset val="204"/>
      </rPr>
      <t>In order to apply for child care, the parent must be 18 or within six months of turning 18. If the parent is not 18, they must be legally emancipated or have a notarized emancipation statement from their parents in order to apply for child care. If the minor is not legally emancipated, the minor's parent must apply for child care and meet all eligibility criteria. Teen parents under age 18 receiving TANF do not have to be emancipated in order to receive child care.</t>
    </r>
  </si>
  <si>
    <r>
      <t>Definition of the Family Unit when the Teen Parent Has Siblings Receiving CCDF Funding; Definition of the Family Unit when the Teen Parent Has No Siblings Receiving CCDF Funding</t>
    </r>
    <r>
      <rPr>
        <sz val="9"/>
        <color indexed="8"/>
        <rFont val="Lucida Sans"/>
        <family val="1"/>
        <charset val="204"/>
      </rPr>
      <t>: If the minor is legally emancipated or has a notarized emancipation statement from their parents, they are counted as a separate unit. If the minor is not emancipated, the minor and parents are counted as one unit.</t>
    </r>
  </si>
  <si>
    <r>
      <t>Definition of the Family Unit when the Teen Parent Has Siblings Receiving CCDF Funding; Definition of the Family Unit when the Teen Parent Has No Siblings Receiving CCDF Funding</t>
    </r>
    <r>
      <rPr>
        <sz val="9"/>
        <color indexed="8"/>
        <rFont val="Lucida Sans"/>
        <family val="1"/>
        <charset val="204"/>
      </rPr>
      <t>: The parents of the minor parent are included in the unit but not the siblings. A minor parent under age 18 may be considered a separate household if they are legally emancipated.</t>
    </r>
  </si>
  <si>
    <r>
      <t>Maximum Age a Parent is Considered a Teen</t>
    </r>
    <r>
      <rPr>
        <sz val="9"/>
        <color indexed="8"/>
        <rFont val="Lucida Sans"/>
        <family val="1"/>
        <charset val="204"/>
      </rPr>
      <t>: A person can be considered a teen parent through age 19 if they are attending high school or its equivalent.</t>
    </r>
  </si>
  <si>
    <r>
      <t>Definition of the Family Unit when the Teen Parent Has No Siblings Receiving CCDF Funding</t>
    </r>
    <r>
      <rPr>
        <sz val="9"/>
        <color indexed="8"/>
        <rFont val="Lucida Sans"/>
        <family val="1"/>
        <charset val="204"/>
      </rPr>
      <t>: The parent or caretaker of the minor parent is counted as the head of household. Both the adult and the minor parent must participate in an approved activity.</t>
    </r>
  </si>
  <si>
    <r>
      <t xml:space="preserve">Maximum Age a Parent is Considered a Teen: </t>
    </r>
    <r>
      <rPr>
        <sz val="9"/>
        <color indexed="8"/>
        <rFont val="Lucida Sans"/>
        <family val="1"/>
        <charset val="204"/>
      </rPr>
      <t>Teen parents in high school or a GED program do not have to meet work requirements through age 21.</t>
    </r>
  </si>
  <si>
    <r>
      <t>Definition of the Family Unit when the Teen Parent Has Siblings Receiving CCDF Funding; Definition of the Family Unit when the Teen Parent Has No Siblings Receiving CCDF Funding</t>
    </r>
    <r>
      <rPr>
        <sz val="9"/>
        <color indexed="8"/>
        <rFont val="Lucida Sans"/>
        <family val="1"/>
        <charset val="204"/>
      </rPr>
      <t>: Minor parents without legal custody of their children who live with the legal guardian are not included in the assistance unit.</t>
    </r>
  </si>
  <si>
    <r>
      <t xml:space="preserve">Definition of the Family Unit when the Teen Parent Has Siblings Receiving CCDF Funding; Definition of the Family Unit when the Teen Parent Has No Siblings Receiving CCDF Funding: </t>
    </r>
    <r>
      <rPr>
        <sz val="9"/>
        <color indexed="8"/>
        <rFont val="Lucida Sans"/>
        <family val="1"/>
        <charset val="204"/>
      </rPr>
      <t>The minor and child form a separate unit as long as the minor parent has legal custody of the child.</t>
    </r>
  </si>
  <si>
    <r>
      <t>Maximum Age a Parent is Considered a Teen</t>
    </r>
    <r>
      <rPr>
        <sz val="9"/>
        <color indexed="8"/>
        <rFont val="Lucida Sans"/>
        <family val="1"/>
        <charset val="204"/>
      </rPr>
      <t>: A teen parent age 17 or younger may apply on their own and have their own assistance group if they are living in a group home or an approved and supervised independent living situation and enrolled in school, or if they are married. An independent teen parent age 18 may apply for subsidies and have their own case. A dependent teen parent age 18 may be included in their parent’s assistance group if they are a dependent child living at home and still enrolled in high school or a GED program and are expected to graduate by their 19th birthday.</t>
    </r>
  </si>
  <si>
    <r>
      <t xml:space="preserve">Treatment of a Teen Parent's Earnings: </t>
    </r>
    <r>
      <rPr>
        <sz val="9"/>
        <color indexed="8"/>
        <rFont val="Lucida Sans"/>
        <family val="1"/>
        <charset val="204"/>
      </rPr>
      <t>All earned income of dependent minors, including teen parents living in the household, is excluded from the financial eligibility test. Teen parents living in a supervised independent living situation and enrolled in high school or an equivalent program and married teen parents who have their own case have their income counted in the financial eligibility test.</t>
    </r>
  </si>
  <si>
    <r>
      <t xml:space="preserve">Definition of the Family Unit when the Teen Parent Has Siblings Receiving CCDF Funding; Definition of the Family Unit when the Teen Parent Has No Siblings Receiving CCDF Funding: </t>
    </r>
    <r>
      <rPr>
        <sz val="9"/>
        <color indexed="8"/>
        <rFont val="Lucida Sans"/>
        <family val="1"/>
        <charset val="204"/>
      </rPr>
      <t>If all three generations are part of the same TANF payment unit, they are considered one unit; otherwise, the minor and child form one unit, and the minor's parents and siblings form another unit.</t>
    </r>
  </si>
  <si>
    <t>Table 9. Defining the Family Unit and Income: Treatment of Non-Parent Caretakers, 2022: p105+</t>
  </si>
  <si>
    <t>If a Relative Caretaker Is Eligible to Apply for Subsidies</t>
  </si>
  <si>
    <t>If a Relative Caretaker is Included when Defining the Family Size (When Eligible to Apply for Subsidies)</t>
  </si>
  <si>
    <t>Treatment of a Relative Caretaker's Earnings (When Included in Family Size)</t>
  </si>
  <si>
    <t>If a Non- Relative Caretaker Is Eligible to Apply for Subsidies</t>
  </si>
  <si>
    <t>If a Non-Relative Caretaker is Included when Defining the Family Size (When Eligible to Apply for Subsidies)</t>
  </si>
  <si>
    <t>Treatment of a Non-Relative Caretaker's Earnings (When Included in Family Size)</t>
  </si>
  <si>
    <t>Yes, all relative caretakers</t>
  </si>
  <si>
    <t>Yes, only legal guardians</t>
  </si>
  <si>
    <t>Always included</t>
  </si>
  <si>
    <t>Yes, all non- relative caretakers</t>
  </si>
  <si>
    <t>Never included</t>
  </si>
  <si>
    <t>Additional notes for table 9:</t>
  </si>
  <si>
    <t>For the purposes of the CCDF Policies Database, a caretaker situation exists when the child lives with the caretaker, the caretaker has assumed responsibility for the care of the child, and the child's parents do not live in the home with the child.</t>
  </si>
  <si>
    <r>
      <t xml:space="preserve">If a Relative Caretaker Is Eligible to Apply for Subsidies; If a Non-Relative Caretaker Is Eligible to Apply for Subsidies: </t>
    </r>
    <r>
      <rPr>
        <sz val="9"/>
        <color indexed="8"/>
        <rFont val="Tahoma"/>
        <family val="1"/>
        <charset val="204"/>
      </rPr>
      <t>The assistance unit consists of a household of minor unmarried children and their parents by blood, marriage, adoption; legal guardians; or adult relatives without legal custody who are standing in loco parentis. Foster parents are not included in the assistance unit, although they are allowed to apply.</t>
    </r>
  </si>
  <si>
    <r>
      <t xml:space="preserve">If a Relative Caretaker is Included when Defining the Family Size (When Eligible to Apply for Subsidies): </t>
    </r>
    <r>
      <rPr>
        <sz val="9"/>
        <color indexed="8"/>
        <rFont val="Tahoma"/>
        <family val="1"/>
        <charset val="204"/>
      </rPr>
      <t>Caretakers are included in the unit unless they are foster parents referred by the foster care program, in which case they are allowed to apply for subsidies, but they are not counted in the family size.</t>
    </r>
  </si>
  <si>
    <r>
      <t xml:space="preserve">If a Non-Relative Caretaker is Included when Defining the Family Size (When Eligible to Apply for Subsidies): </t>
    </r>
    <r>
      <rPr>
        <sz val="9"/>
        <color indexed="8"/>
        <rFont val="Tahoma"/>
        <family val="1"/>
        <charset val="204"/>
      </rPr>
      <t>A non-parent, non-relative caretaker is included in the unit if they are the legal guardian. Caretakers are included in the unit unless they are foster parents referred by the foster care program, in which case they are allowed to apply for subsidies, but they are not counted in the family size.</t>
    </r>
  </si>
  <si>
    <r>
      <t xml:space="preserve">If a Relative Caretaker Is Eligible to Apply for Subsidies; If a Non-Relative Caretaker Is Eligible to Apply for Subsidies: </t>
    </r>
    <r>
      <rPr>
        <sz val="9"/>
        <color indexed="8"/>
        <rFont val="Tahoma"/>
        <family val="1"/>
        <charset val="204"/>
      </rPr>
      <t>Any adult who can demonstrate that they effectively have physical custody and financial responsibility for a child needing care can apply. The relationship does not have to be legally established or a blood relationship.</t>
    </r>
  </si>
  <si>
    <r>
      <t xml:space="preserve">If a Relative Caretaker Is Eligible to Apply for Subsidies: </t>
    </r>
    <r>
      <rPr>
        <sz val="9"/>
        <color indexed="8"/>
        <rFont val="Tahoma"/>
        <family val="1"/>
        <charset val="204"/>
      </rPr>
      <t>A non-parent, relative caretaker is allowed to apply for subsidies if they are the child's legal guardian or acting in loco parentis. A person is considered to be acting in loco parentis when they have assumed guardianship and control of a child for a period of at least six months. This</t>
    </r>
  </si>
  <si>
    <r>
      <t xml:space="preserve">Treatment of a Relative Caretaker's Earnings (When Included in Family Size); Treatment of a Non-Relative Caretaker's Earnings (When Included in Family Size): </t>
    </r>
    <r>
      <rPr>
        <sz val="9"/>
        <color indexed="8"/>
        <rFont val="Tahoma"/>
        <family val="1"/>
        <charset val="204"/>
      </rPr>
      <t>The income of a non-parent caretaker is not included if only a child in foster care or a child in protective services needs care, but it is included if any of the caretaker's own children need care.</t>
    </r>
  </si>
  <si>
    <r>
      <t>If a Non-Relative Caretaker Is Eligible to Apply for Subsidies</t>
    </r>
    <r>
      <rPr>
        <sz val="9"/>
        <color indexed="8"/>
        <rFont val="Tahoma"/>
        <family val="1"/>
        <charset val="204"/>
      </rPr>
      <t>: A non-parent, non-relative caretaker is allowed to apply for subsidies if they are the child's legal guardian or acting in loco parentis. A person is considered to be acting in loco parentis when they have assumed guardianship and control of a child for a period of at least six months. This determination must be confirmed by the child's closest living relative.</t>
    </r>
  </si>
  <si>
    <r>
      <t xml:space="preserve">If a Relative Caretaker is Included when Defining the Family Size (When Eligible to Apply for Subsidies): </t>
    </r>
    <r>
      <rPr>
        <sz val="9"/>
        <color indexed="8"/>
        <rFont val="Tahoma"/>
        <family val="1"/>
        <charset val="204"/>
      </rPr>
      <t>When care is requested for the related child only, the caretaker is not included in the unit. When care is requested for the caretaker's own children in addition to the related child, the unit consists of the caretaker, the other responsible person if applicable, their children, and the related child.</t>
    </r>
  </si>
  <si>
    <r>
      <t xml:space="preserve">Treatment of a Relative Caretaker's Earnings (When Included in Family Size): </t>
    </r>
    <r>
      <rPr>
        <sz val="9"/>
        <color indexed="8"/>
        <rFont val="Tahoma"/>
        <family val="1"/>
        <charset val="204"/>
      </rPr>
      <t>If the relative caretaker applies for child care assistance for their own children in addition to the related children, their income is included.</t>
    </r>
  </si>
  <si>
    <r>
      <t xml:space="preserve">If a Non-Relative Caretaker is Included when Defining the Family Size (When Eligible to Apply for Subsidies): </t>
    </r>
    <r>
      <rPr>
        <sz val="9"/>
        <color indexed="8"/>
        <rFont val="Tahoma"/>
        <family val="1"/>
        <charset val="204"/>
      </rPr>
      <t>Legal guardians are not included in the family size unless they apply for care for their own children in addition to the child in guardianship.</t>
    </r>
  </si>
  <si>
    <r>
      <t xml:space="preserve">Treatment of a Non-Relative Caretaker's Earnings (When Included in Family Size): </t>
    </r>
    <r>
      <rPr>
        <sz val="9"/>
        <color indexed="8"/>
        <rFont val="Tahoma"/>
        <family val="1"/>
        <charset val="204"/>
      </rPr>
      <t>If the legal guardian applies for child care assistance for their own children in addition to the children under guardianship, their income is included.</t>
    </r>
  </si>
  <si>
    <r>
      <t xml:space="preserve">If a Relative Caretaker Is Eligible to Apply for Subsidies; If a Non-Relative Caretaker Is Eligible to Apply for Subsidies: </t>
    </r>
    <r>
      <rPr>
        <sz val="9"/>
        <color indexed="8"/>
        <rFont val="Tahoma"/>
        <family val="1"/>
        <charset val="204"/>
      </rPr>
      <t>The caretaker must be at least 18 years of age or be emancipated and have full-time physical custody of the child.</t>
    </r>
  </si>
  <si>
    <r>
      <t xml:space="preserve">If a Relative Caretaker is Included when Defining the Family Size (When Eligible to Apply for Subsidies); Treatment of a Relative Caretaker's Earnings (When Included in Family Size); If a Non-Relative Caretaker is Included when Defining the Family Size (When Eligible to Apply for Subsidies); Treatment of a Non-Relative Caretaker's Earnings (When Included in Family Size): </t>
    </r>
    <r>
      <rPr>
        <sz val="9"/>
        <color indexed="8"/>
        <rFont val="Tahoma"/>
        <family val="1"/>
        <charset val="204"/>
      </rPr>
      <t>If a child is in the full-time physical custody of someone other than the parent or guardian due to the parent or guardian being activated for military duty, the adult with power of attorney over the child serves as an authorized representative for the household. All income of the child's caretaker is disregarded.</t>
    </r>
  </si>
  <si>
    <r>
      <t xml:space="preserve">If a Relative Caretaker Is Eligible to Apply for Subsidies; If a Non-Relative Caretaker Is Eligible to Apply for Subsidies: </t>
    </r>
    <r>
      <rPr>
        <sz val="9"/>
        <color indexed="8"/>
        <rFont val="Tahoma"/>
        <family val="1"/>
        <charset val="204"/>
      </rPr>
      <t>Adults acting in loco parentis are allowed to apply for child care subsidies.</t>
    </r>
  </si>
  <si>
    <r>
      <t xml:space="preserve">If a Non-Relative Caretaker is Included when Defining the Family Size (When Eligible to Apply for Subsidies): </t>
    </r>
    <r>
      <rPr>
        <sz val="9"/>
        <color indexed="8"/>
        <rFont val="Tahoma"/>
        <family val="1"/>
        <charset val="204"/>
      </rPr>
      <t>A non-parent, non-relative caretaker is included when they are standing in loco parentis. In loco parentis is defined as a person with whom the child lives who is responsible for the day-to-day care and custody of the child.</t>
    </r>
  </si>
  <si>
    <r>
      <t>If a Relative Caretaker Is Eligible to Apply for Subsidies</t>
    </r>
    <r>
      <rPr>
        <sz val="9"/>
        <color indexed="8"/>
        <rFont val="Tahoma"/>
        <family val="1"/>
        <charset val="204"/>
      </rPr>
      <t>: A relative caretaker is an adult who is by marriage, blood relationship, or court decree the grandparent, great- grandparent, sibling, aunt, or uncle of the child receiving care.</t>
    </r>
  </si>
  <si>
    <r>
      <t xml:space="preserve">If a Relative Caretaker is Included when Defining the Family Size (When Eligible to Apply for Subsidies); If a Non-Relative Caretaker is Included when Defining the Family Size (When Eligible to Apply for Subsidies): </t>
    </r>
    <r>
      <rPr>
        <sz val="9"/>
        <color indexed="8"/>
        <rFont val="Tahoma"/>
        <family val="1"/>
        <charset val="204"/>
      </rPr>
      <t>A non-parent caretaker is included in the unit only if guardianship is documented.</t>
    </r>
  </si>
  <si>
    <r>
      <t xml:space="preserve">If a Relative Caretaker is Included when Defining the Family Size (When Eligible to Apply for Subsidies); Treatment of a Relative Caretaker's Earnings (When Included in Family Size); If a Non-Relative Caretaker is Included when Defining the Family Size (When Eligible to Apply for Subsidies); Treatment of a Non-Relative Caretaker's Earnings (When Included in Family Size): </t>
    </r>
    <r>
      <rPr>
        <sz val="9"/>
        <color indexed="8"/>
        <rFont val="Tahoma"/>
        <family val="1"/>
        <charset val="204"/>
      </rPr>
      <t>Foster parents and caretakers who fall under the relative caregiver category of care are not included in the unit and their income is not counted. Legal guardians and individuals acting in loco parentis are included in the unit and their income is counted.</t>
    </r>
  </si>
  <si>
    <r>
      <t>If a Non-Relative Caretaker Is Eligible to Apply for Subsidies</t>
    </r>
    <r>
      <rPr>
        <sz val="9"/>
        <color indexed="8"/>
        <rFont val="Tahoma"/>
        <family val="1"/>
        <charset val="204"/>
      </rPr>
      <t>: Individuals who are acting in loco parentis may apply, as well as parents by blood, marriage, or adoption.</t>
    </r>
  </si>
  <si>
    <t>If a Relati</t>
  </si>
  <si>
    <r>
      <t xml:space="preserve">ve Caretaker is Included when Defining the Family Size (When Eligible to Apply for Subsidies); Treatment of a Relative Caretaker's Earnings (When Included in Family Size); If a Non-Relative Caretaker is Included when Defining the Family Size (When Eligible to Apply for Subsidies); Treatment of a Non-Relative Caretaker's Earnings (When Included in Family Size): </t>
    </r>
    <r>
      <rPr>
        <sz val="9"/>
        <color indexed="8"/>
        <rFont val="Tahoma"/>
        <family val="1"/>
        <charset val="204"/>
      </rPr>
      <t>Foster parents are not counted in the family size, and their income is not counted.</t>
    </r>
  </si>
  <si>
    <r>
      <t xml:space="preserve">Treatment of a Relative Caretaker's Earnings (When Included in Family Size); Treatment of a Non-Relative Caretaker's Earnings (When Included in Family Size): </t>
    </r>
    <r>
      <rPr>
        <sz val="9"/>
        <color indexed="8"/>
        <rFont val="Tahoma"/>
        <family val="1"/>
        <charset val="204"/>
      </rPr>
      <t>The income of a non-parent caretaker is not counted if the child is receiving child protective services.</t>
    </r>
  </si>
  <si>
    <r>
      <t xml:space="preserve">Treatment of a Relative Caretaker's Earnings (When Included in Family Size); Treatment of a Non-Relative Caretaker's Earnings (When Included in Family Size): </t>
    </r>
    <r>
      <rPr>
        <sz val="9"/>
        <color indexed="8"/>
        <rFont val="Tahoma"/>
        <family val="1"/>
        <charset val="204"/>
      </rPr>
      <t>The income of foster parents is not counted.</t>
    </r>
  </si>
  <si>
    <r>
      <t xml:space="preserve">Treatment of a Non-Relative Caretaker's Earnings (When Included in Family Size): </t>
    </r>
    <r>
      <rPr>
        <sz val="9"/>
        <color indexed="8"/>
        <rFont val="Tahoma"/>
        <family val="1"/>
        <charset val="204"/>
      </rPr>
      <t>A foster parent's income is excluded when determining eligibility for a child receiving foster care.</t>
    </r>
  </si>
  <si>
    <r>
      <t xml:space="preserve">If a Relative Caretaker Is Eligible to Apply for Subsidies: </t>
    </r>
    <r>
      <rPr>
        <sz val="9"/>
        <color indexed="8"/>
        <rFont val="Tahoma"/>
        <family val="1"/>
        <charset val="204"/>
      </rPr>
      <t>All relative caretakers within the fifth degree of kinship are allowed to apply for child care subsidies. Relatives outside of the first five degrees must have legal guardianship.</t>
    </r>
  </si>
  <si>
    <r>
      <t xml:space="preserve">Treatment of a Relative Caretaker's Earnings (When Included in Family Size): </t>
    </r>
    <r>
      <rPr>
        <sz val="9"/>
        <color indexed="8"/>
        <rFont val="Tahoma"/>
        <family val="1"/>
        <charset val="204"/>
      </rPr>
      <t xml:space="preserve">The income of a caretaker relative who is not a parent or step-parent, is employed, is cooperating with child support, and is the representative payee of a child who is receiving child-only or general assistance TANF is not counted for eligibility and copayment purposes. However, if the caretaker relative is in an education and training program, their income is counted for eligibility and copayment purposes. </t>
    </r>
    <r>
      <rPr>
        <b/>
        <sz val="9"/>
        <color indexed="8"/>
        <rFont val="Trebuchet MS"/>
        <family val="1"/>
        <charset val="204"/>
      </rPr>
      <t>Indiana:</t>
    </r>
  </si>
  <si>
    <r>
      <t xml:space="preserve">Treatment of a Non-Relative Caretaker's Earnings (When Included in Family Size): </t>
    </r>
    <r>
      <rPr>
        <sz val="9"/>
        <color indexed="8"/>
        <rFont val="Tahoma"/>
        <family val="1"/>
        <charset val="204"/>
      </rPr>
      <t>The income of licensed foster parents is not included.</t>
    </r>
  </si>
  <si>
    <r>
      <t xml:space="preserve">If a Relative Caretaker Is Eligible to Apply for Subsidies; If a Non-Relative Caretaker Is Eligible to Apply for Subsidies: </t>
    </r>
    <r>
      <rPr>
        <sz val="9"/>
        <color indexed="8"/>
        <rFont val="Tahoma"/>
        <family val="1"/>
        <charset val="204"/>
      </rPr>
      <t>Licensed foster parents cannot apply for subsidies for their children in foster care. If a licensed foster parent needs child care for the purpose of employment, this is handled by the foster care worker.</t>
    </r>
  </si>
  <si>
    <r>
      <t xml:space="preserve">If a Relative Caretaker Is Eligible to Apply for Subsidies; If a Non-Relative Caretaker Is Eligible to Apply for Subsidies: </t>
    </r>
    <r>
      <rPr>
        <sz val="9"/>
        <color indexed="8"/>
        <rFont val="Tahoma"/>
        <family val="1"/>
        <charset val="204"/>
      </rPr>
      <t>In cases not involving legal guardianship or custody, if a biological or adoptive parent of a child for whom assistance is requested also resides in the home, that parent must be included in the assistance unit regardless of who claims to be the child's caretaker, unless that parent is not physically or mentally capable of caring for the child (as verified by a qualified professional), or is legally prohibited from caring for the child.</t>
    </r>
  </si>
  <si>
    <r>
      <t xml:space="preserve">Treatment of a Relative Caretaker's Earnings (When Included in Family Size); Treatment of a Non-Relative Caretaker's Earnings (When Included in Family Size): </t>
    </r>
    <r>
      <rPr>
        <sz val="9"/>
        <color indexed="8"/>
        <rFont val="Tahoma"/>
        <family val="1"/>
        <charset val="204"/>
      </rPr>
      <t>If the child in need of care receives TANF benefits or SSI and no other children in the household need child care or the family is eligible based on a social services reason, the income of the caretaker is not counted.</t>
    </r>
  </si>
  <si>
    <r>
      <t xml:space="preserve">If a Relative Caretaker Is Eligible to Apply for Subsidies: </t>
    </r>
    <r>
      <rPr>
        <sz val="9"/>
        <color indexed="8"/>
        <rFont val="Tahoma"/>
        <family val="1"/>
        <charset val="204"/>
      </rPr>
      <t>A parent can be a person acting in loco parentis.</t>
    </r>
  </si>
  <si>
    <r>
      <t xml:space="preserve">If a Non-Relative Caretaker Is Eligible to Apply for Subsidies: </t>
    </r>
    <r>
      <rPr>
        <sz val="9"/>
        <color indexed="8"/>
        <rFont val="Tahoma"/>
        <family val="1"/>
        <charset val="204"/>
      </rPr>
      <t>A non-relative caretaker must show verification of pursuit of legal custody within one year of application.</t>
    </r>
  </si>
  <si>
    <r>
      <t>If a Relative Caretaker Is Eligible to Apply for Subsidies; If a Non-Relative Caretaker Is Eligible to Apply for Subsidies</t>
    </r>
    <r>
      <rPr>
        <sz val="9"/>
        <color indexed="8"/>
        <rFont val="Tahoma"/>
        <family val="1"/>
        <charset val="204"/>
      </rPr>
      <t>: Any adult in the household with primary responsibility for the child's financial support and care is allowed to apply for child care subsidies.</t>
    </r>
  </si>
  <si>
    <t>If a Rela</t>
  </si>
  <si>
    <r>
      <t>tive Caretaker Is Eligible to Apply for Subsidies; If a Non-Relative Caretaker Is Eligible to Apply for Subsidies</t>
    </r>
    <r>
      <rPr>
        <sz val="9"/>
        <color indexed="8"/>
        <rFont val="Tahoma"/>
        <family val="1"/>
        <charset val="204"/>
      </rPr>
      <t>: Adults acting in loco parentis are allowed to apply for child care subsidies.</t>
    </r>
  </si>
  <si>
    <r>
      <t xml:space="preserve">If a Relative Caretaker is Included when Defining the Family Size (When Eligible to Apply for Subsidies); If a Non-Relative Caretaker is Included when Defining the Family Size (When Eligible to Apply for Subsidies): </t>
    </r>
    <r>
      <rPr>
        <sz val="9"/>
        <color indexed="8"/>
        <rFont val="Tahoma"/>
        <family val="1"/>
        <charset val="204"/>
      </rPr>
      <t>The child is considered a family of one.</t>
    </r>
  </si>
  <si>
    <r>
      <t xml:space="preserve">Treatment of a Relative Caretaker's Earnings (When Included in Family Size); Treatment of a Non-Relative Caretaker's Earnings (When Included in Family Size): </t>
    </r>
    <r>
      <rPr>
        <sz val="9"/>
        <color indexed="8"/>
        <rFont val="Tahoma"/>
        <family val="1"/>
        <charset val="204"/>
      </rPr>
      <t>A disregard of</t>
    </r>
  </si>
  <si>
    <t>$5,000 of a family's annual gross income per child is allowed if an adult with physical custody of the child is not the child's parent.</t>
  </si>
  <si>
    <r>
      <t xml:space="preserve">If a Relative Caretaker Is Eligible to Apply for Subsidies; If a Non-Relative Caretaker Is Eligible to Apply for Subsidies: </t>
    </r>
    <r>
      <rPr>
        <sz val="9"/>
        <color indexed="8"/>
        <rFont val="Tahoma"/>
        <family val="1"/>
        <charset val="204"/>
      </rPr>
      <t>In order for a non-parent relative caretaker to be eligible to apply for a child care subsidy, the biological or adoptive parents must not reside in the house and the non-parent caretaker must be a legal guardian, temporary or permanent foster parent, or designated caregiver.</t>
    </r>
  </si>
  <si>
    <r>
      <t xml:space="preserve">If a Relative Caretaker is Included when Defining the Family Size (When Eligible to Apply for Subsidies); If a Non-Relative Caretaker is Included when Defining the Family Size (When Eligible to Apply for Subsidies): </t>
    </r>
    <r>
      <rPr>
        <sz val="9"/>
        <color indexed="8"/>
        <rFont val="Tahoma"/>
        <family val="1"/>
        <charset val="204"/>
      </rPr>
      <t>Relative and non-relative caretakers, foster parents, and legal guardians are not included in the family size unless they apply for care for their own children in addition to the child in guardianship.</t>
    </r>
  </si>
  <si>
    <r>
      <t xml:space="preserve">If a Non-Relative Caretaker Is Eligible to Apply for Subsidies: </t>
    </r>
    <r>
      <rPr>
        <sz val="9"/>
        <color indexed="8"/>
        <rFont val="Tahoma"/>
        <family val="1"/>
        <charset val="204"/>
      </rPr>
      <t>An unrelated adult who is at least age 21 and whose petition for legal guardianship of the child is pending or with whom the department of human services has placed a child, subsequent to a court order identifying the department as responsible for the child's care, may apply for subsidies.</t>
    </r>
  </si>
  <si>
    <r>
      <t xml:space="preserve">If a Relative Caretaker Is Eligible to Apply for Subsidies: </t>
    </r>
    <r>
      <rPr>
        <sz val="9"/>
        <color indexed="8"/>
        <rFont val="Tahoma"/>
        <family val="1"/>
        <charset val="204"/>
      </rPr>
      <t>Relative caretakers who are non-TANF recipients are only eligible for subsidies if they are the child’s legal guardian. Relative caretakers who are receiving TANF or are the caregiver for a child receiving a TANF grant are eligible for subsidies.</t>
    </r>
  </si>
  <si>
    <r>
      <t xml:space="preserve">If a Relative Caretaker Is Eligible to Apply for Subsidies; If a Non-Relative Caretaker Is Eligible to Apply for Subsidies: </t>
    </r>
    <r>
      <rPr>
        <sz val="9"/>
        <color indexed="8"/>
        <rFont val="Tahoma"/>
        <family val="1"/>
        <charset val="204"/>
      </rPr>
      <t>A parent is defined as a mother or father by blood, marriage, or adoption, a legal guardian, or other person standing in loco parentis.</t>
    </r>
  </si>
  <si>
    <r>
      <t xml:space="preserve">If a Relative Caretaker is Included when Defining the Family Size (When Eligible to Apply for Subsidies); If a Non-Relative Caretaker is Included when Defining the Family Size (When Eligible to Apply for Subsidies): </t>
    </r>
    <r>
      <rPr>
        <sz val="9"/>
        <color indexed="8"/>
        <rFont val="Tahoma"/>
        <family val="1"/>
        <charset val="204"/>
      </rPr>
      <t>A person acting in loco parentis is always counted as a household member.</t>
    </r>
  </si>
  <si>
    <r>
      <t xml:space="preserve">If a Relative Caretaker Is Eligible to Apply for Subsidies; If a Non-Relative Caretaker Is Eligible to Apply for Subsidies: </t>
    </r>
    <r>
      <rPr>
        <sz val="9"/>
        <color indexed="8"/>
        <rFont val="Tahoma"/>
        <family val="1"/>
        <charset val="204"/>
      </rPr>
      <t>Any adult that provides proof of custody of the child is allowed to apply for child care subsidies.</t>
    </r>
  </si>
  <si>
    <r>
      <t xml:space="preserve">If a Relative Caretaker is Included when Defining the Family Size (When Eligible to Apply for Subsidies): </t>
    </r>
    <r>
      <rPr>
        <sz val="9"/>
        <color indexed="8"/>
        <rFont val="Tahoma"/>
        <family val="1"/>
        <charset val="204"/>
      </rPr>
      <t>An adult that provides proof of custody of the child and who is related to the child by blood or marriage is counted in the assistance unit, with the exception of foster parents.</t>
    </r>
  </si>
  <si>
    <r>
      <t xml:space="preserve">If a Non-Relative Caretaker is Included when Defining the Family Size (When Eligible to Apply for Subsidies): </t>
    </r>
    <r>
      <rPr>
        <sz val="9"/>
        <color indexed="8"/>
        <rFont val="Tahoma"/>
        <family val="1"/>
        <charset val="204"/>
      </rPr>
      <t>A non-relative adult that provides proof of custody of the child is counted in the assistance unit, with the exception of foster parents and parents or caregivers under child protective services.</t>
    </r>
  </si>
  <si>
    <r>
      <t xml:space="preserve">Treatment of a Relative Caretaker's Earnings (When Included in Family Size); Treatment of a Non-Relative Caretaker's Earnings (When Included in Family Size): </t>
    </r>
    <r>
      <rPr>
        <sz val="9"/>
        <color indexed="8"/>
        <rFont val="Tahoma"/>
        <family val="1"/>
        <charset val="204"/>
      </rPr>
      <t>If a caretaker requests child care for their own children as well as a child for whom they care, the income of the caretaker and spouse is counted.</t>
    </r>
  </si>
  <si>
    <r>
      <t>If a Relative Caretaker Is Eligible to Apply for Subsidies</t>
    </r>
    <r>
      <rPr>
        <sz val="9"/>
        <color indexed="8"/>
        <rFont val="Tahoma"/>
        <family val="1"/>
        <charset val="204"/>
      </rPr>
      <t>: A legal guardian, or any other person having responsibility for, or custody of, a child or standing in loco parentis is considered a parent eligible to apply for subsidies.</t>
    </r>
  </si>
  <si>
    <t>If a Relative Ca</t>
  </si>
  <si>
    <r>
      <t xml:space="preserve">retaker Is Eligible to Apply for Subsidies; If a Non-Relative Caretaker Is Eligible to Apply for Subsidies: </t>
    </r>
    <r>
      <rPr>
        <sz val="9"/>
        <color indexed="8"/>
        <rFont val="Tahoma"/>
        <family val="1"/>
        <charset val="204"/>
      </rPr>
      <t>Legal guardians and grandparents, in addition to biological or step-parents, are allowed to apply for child care assistance. Grandparents have to be the legal guardians and determined to be providing for the grandchild's physical and emotional needs.</t>
    </r>
  </si>
  <si>
    <r>
      <t xml:space="preserve">If a Relative Caretaker is Included when Defining the Family Size (When Eligible to Apply for Subsidies); If a Non-Relative Caretaker is Included when Defining the Family Size (When Eligible to Apply for Subsidies): </t>
    </r>
    <r>
      <rPr>
        <sz val="9"/>
        <color indexed="8"/>
        <rFont val="Tahoma"/>
        <family val="1"/>
        <charset val="204"/>
      </rPr>
      <t>Non-parent caretakers are allowed to apply for subsidies but are not included in the family unit, unless the non-parent caregiver is receiving either TANF cash assistance or New York State-only cash assistance.</t>
    </r>
  </si>
  <si>
    <r>
      <t xml:space="preserve">Treatment of a Relative Caretaker's Earnings (When Included in Family Size); Treatment of a Non-Relative Caretaker's Earnings (When Included in Family Size): </t>
    </r>
    <r>
      <rPr>
        <sz val="9"/>
        <color indexed="8"/>
        <rFont val="Tahoma"/>
        <family val="1"/>
        <charset val="204"/>
      </rPr>
      <t>If the caretaker is receiving either TANF cash assistance or New York State-only cash assistance, then the child is automatically eligible for a child care subsidy and exempt from the copayment regardless of the caretaker's earnings.</t>
    </r>
  </si>
  <si>
    <r>
      <t xml:space="preserve">If a Relative Caretaker is Included when Defining the Family Size (When Eligible to Apply for Subsidies): </t>
    </r>
    <r>
      <rPr>
        <sz val="9"/>
        <color indexed="8"/>
        <rFont val="Tahoma"/>
        <family val="1"/>
        <charset val="204"/>
      </rPr>
      <t>The spouse of a non-parent, relative caretaker is included in the family unit.</t>
    </r>
  </si>
  <si>
    <r>
      <t xml:space="preserve">If a Non-Relative Caretaker Is Eligible to Apply for Subsidies: </t>
    </r>
    <r>
      <rPr>
        <sz val="9"/>
        <color indexed="8"/>
        <rFont val="Tahoma"/>
        <family val="1"/>
        <charset val="204"/>
      </rPr>
      <t>A non-parent, non-relative caretaker is allowed to apply for subsidies if they are the child's legal guardian or acting in loco parentis. Individuals are considered to be acting in loco parentis when they have assumed parental responsibilities and are physically caring for the child in the person's home on a 24-hour-a-day basis and the duration is expected to last over 30 uninterrupted days.</t>
    </r>
  </si>
  <si>
    <r>
      <t xml:space="preserve">If a Relative Caretaker Is Eligible to Apply for Subsidies; If a Non-Relative Caretaker Is Eligible to Apply for Subsidies: </t>
    </r>
    <r>
      <rPr>
        <sz val="9"/>
        <color indexed="8"/>
        <rFont val="Tahoma"/>
        <family val="1"/>
        <charset val="204"/>
      </rPr>
      <t>Adults who are standing in loco parentis are permitted to apply for subsidized child care and are included in the assistance unit.</t>
    </r>
  </si>
  <si>
    <r>
      <t xml:space="preserve">If a Relative Caretaker is Included when Defining the Family Size (When Eligible to Apply for Subsidies); If a Non-Relative Caretaker is Included when Defining the Family Size (When Eligible to Apply for Subsidies): </t>
    </r>
    <r>
      <rPr>
        <sz val="9"/>
        <color indexed="8"/>
        <rFont val="Tahoma"/>
        <family val="1"/>
        <charset val="204"/>
      </rPr>
      <t>The caretaker is included if they are court-ordered to be legally and financially responsible for the child.</t>
    </r>
  </si>
  <si>
    <r>
      <t>If a Relative Caretaker Is Eligible to Apply for Subsidies; If a Non-Relative Caretaker Is Eligible to Apply for Subsidies</t>
    </r>
    <r>
      <rPr>
        <sz val="9"/>
        <color indexed="8"/>
        <rFont val="Tahoma"/>
        <family val="1"/>
        <charset val="204"/>
      </rPr>
      <t>: Evidence of temporary or permanent custody must be presented to the family court.</t>
    </r>
  </si>
  <si>
    <r>
      <t xml:space="preserve">If a Relative Caretaker is Included when Defining the Family Size (When Eligible to Apply for Subsidies); If a Non-Relative Caretaker is Included when Defining the Family Size (When Eligible to Apply for Subsidies): </t>
    </r>
    <r>
      <rPr>
        <sz val="9"/>
        <color indexed="8"/>
        <rFont val="Tahoma"/>
        <family val="1"/>
        <charset val="204"/>
      </rPr>
      <t>Any person that functions as a parent is considered part of the unit.</t>
    </r>
  </si>
  <si>
    <r>
      <t xml:space="preserve">If a Relative Caretaker Is Eligible to Apply for Subsidies: </t>
    </r>
    <r>
      <rPr>
        <sz val="9"/>
        <color indexed="8"/>
        <rFont val="Tahoma"/>
        <family val="1"/>
        <charset val="204"/>
      </rPr>
      <t>Relative caretakers acting in loco parentis are allowed to apply for child care subsidies.</t>
    </r>
  </si>
  <si>
    <r>
      <t xml:space="preserve">If a Relative Caretaker is Included when Defining the Family Size (When Eligible to Apply for Subsidies); If a Non-Relative Caretaker is Included when Defining the Family Size (When Eligible to Apply for Subsidies): </t>
    </r>
    <r>
      <rPr>
        <sz val="9"/>
        <color indexed="8"/>
        <rFont val="Tahoma"/>
        <family val="1"/>
        <charset val="204"/>
      </rPr>
      <t>If the caretaker has legal responsibility or has assumed full physical responsibility for the child, they are counted in the unit.</t>
    </r>
  </si>
  <si>
    <r>
      <t xml:space="preserve">If a Relative Caretaker Is Eligible to Apply for Subsidies; If a Non-Relative Caretaker Is Eligible to Apply for Subsidies: </t>
    </r>
    <r>
      <rPr>
        <sz val="9"/>
        <color indexed="8"/>
        <rFont val="Tahoma"/>
        <family val="1"/>
        <charset val="204"/>
      </rPr>
      <t>Any individual 18 years of age or older who has a signed statement from the child's parent or guardian giving the individual authority to exercise parental control of the child is allowed to apply for child care subsidies and counted in the unit. The caretaker must open and maintain an active child support enforcement case within six months of initial eligibility.</t>
    </r>
  </si>
  <si>
    <r>
      <t xml:space="preserve">If a Relative Caretaker is Included when Defining the Family Size (When Eligible to Apply for Subsidies); If a Non-Relative Caretaker is Included when Defining the Family Size (When Eligible to Apply for Subsidies): </t>
    </r>
    <r>
      <rPr>
        <sz val="9"/>
        <color indexed="8"/>
        <rFont val="Tahoma"/>
        <family val="1"/>
        <charset val="204"/>
      </rPr>
      <t>The caretaker is counted in the unit if they have submitted a signed statement from the child's parents giving the caretaker parental control or provided court documentation giving parental control.</t>
    </r>
  </si>
  <si>
    <r>
      <t xml:space="preserve">If a Relative Caretaker Is Eligible to Apply for Subsidies; If a Relative Caretaker is Included when Defining the Family Size (When Eligible to Apply for Subsidies); If a Non-Relative Caretaker Is Eligible to Apply for Subsidies; If a Non-Relative Caretaker is Included when Defining the Family Size (When Eligible to Apply for Subsidies): </t>
    </r>
    <r>
      <rPr>
        <sz val="9"/>
        <color indexed="8"/>
        <rFont val="Tahoma"/>
        <family val="1"/>
        <charset val="204"/>
      </rPr>
      <t>A non-parent caretaker is included in the unit if they are responsible for the care and supervision of the children.</t>
    </r>
  </si>
  <si>
    <r>
      <t xml:space="preserve">If a Relative Caretaker is Included when Defining the Family Size (When Eligible to Apply for Subsidies); If a Non-Relative Caretaker is Included when Defining the Family Size (When Eligible to Apply for Subsidies): </t>
    </r>
    <r>
      <rPr>
        <sz val="9"/>
        <color indexed="8"/>
        <rFont val="Tahoma"/>
        <family val="1"/>
        <charset val="204"/>
      </rPr>
      <t xml:space="preserve">Persons who live with, supervise, and care for a child or children whose parents do not live in the home are always included. </t>
    </r>
    <r>
      <rPr>
        <i/>
        <sz val="9"/>
        <color indexed="8"/>
        <rFont val="Calibri"/>
        <family val="1"/>
        <charset val="204"/>
      </rPr>
      <t xml:space="preserve">Treatment of a Relative Caretaker's Earnings (When Included in Family Size); Treatment of a Non-Relative Caretaker's Earnings (When Included in Family Size): </t>
    </r>
    <r>
      <rPr>
        <sz val="9"/>
        <color indexed="8"/>
        <rFont val="Tahoma"/>
        <family val="1"/>
        <charset val="204"/>
      </rPr>
      <t>If the caretaker is legally responsible for the child's welfare, such as a biological, step, adoptive, or foster parent or legal guardian, then the caretaker's income is considered. However, if the child is living with an adult caretaker other than the legally responsible adult, then the legally responsible adult's income is considered, not the adult caretaker who lives in the home.</t>
    </r>
  </si>
  <si>
    <r>
      <t>If a Relative Caretaker Is Eligible to Apply for Subsidies; If a Non-Relative Caretaker Is Eligible to Apply for Subsidies</t>
    </r>
    <r>
      <rPr>
        <sz val="9"/>
        <color indexed="8"/>
        <rFont val="Tahoma"/>
        <family val="1"/>
        <charset val="204"/>
      </rPr>
      <t>: Adults acting in loco parentis are allowed to apply for child care subsidies.</t>
    </r>
  </si>
  <si>
    <r>
      <t xml:space="preserve">If a Non-Relative Caretaker Is Eligible to Apply for Subsidies: </t>
    </r>
    <r>
      <rPr>
        <sz val="9"/>
        <color indexed="8"/>
        <rFont val="Tahoma"/>
        <family val="1"/>
        <charset val="204"/>
      </rPr>
      <t xml:space="preserve">The non-parent, non-relative caretaker must have a written, signed agreement from the parent giving the caretaker custodial responsibility for the child, or the caretaker must receive a TANF grant on behalf of the child in their care, in order to apply for child care subsidies. </t>
    </r>
    <r>
      <rPr>
        <b/>
        <sz val="9"/>
        <color indexed="8"/>
        <rFont val="Tahoma"/>
        <family val="1"/>
        <charset val="204"/>
      </rPr>
      <t>West Virginia:</t>
    </r>
  </si>
  <si>
    <r>
      <t xml:space="preserve">If a Relative Caretaker Is Eligible to Apply for Subsidies; If a Relative Caretaker is Included when Defining the Family Size (When Eligible to Apply for Subsidies); If a Non-Relative Caretaker Is Eligible to Apply for Subsidies; If a Non-Relative Caretaker is Included when Defining the Family Size (When Eligible to Apply for Subsidies): </t>
    </r>
    <r>
      <rPr>
        <sz val="9"/>
        <color indexed="8"/>
        <rFont val="Tahoma"/>
        <family val="1"/>
        <charset val="204"/>
      </rPr>
      <t>The non-parent caretaker is allowed to apply for child care subsidies if they have been given custody or guardianship of the child by a court or have taken full physical custody and responsibility for the child.</t>
    </r>
  </si>
  <si>
    <r>
      <t xml:space="preserve">If a Relative Caretaker Is Eligible to Apply for Subsidies; If a Non-Relative Caretaker Is Eligible to Apply for Subsidies: </t>
    </r>
    <r>
      <rPr>
        <sz val="9"/>
        <color indexed="8"/>
        <rFont val="Tahoma"/>
        <family val="1"/>
        <charset val="204"/>
      </rPr>
      <t>The non-parent caretaker is allowed to apply for child care subsidies and is included in the assistance unit if the child is living with the caretaker and the parents are absent from the home.</t>
    </r>
  </si>
  <si>
    <r>
      <t xml:space="preserve">Treatment of a Relative Caretaker's Earnings (When Included in Family Size); Treatment of a Non-Relative Caretaker's Earnings (When Included in Family Size): </t>
    </r>
    <r>
      <rPr>
        <sz val="9"/>
        <color indexed="8"/>
        <rFont val="Tahoma"/>
        <family val="1"/>
        <charset val="204"/>
      </rPr>
      <t>The financial eligibility test for foster care, subsidized guardianship, interim caretakers, and relatives with court-ordered placement who receive a Kinship Care payment is based on the child's biological or adoptive parent's income tested at 200 percent of the Federal Poverty Guidelines at the time the child was removed from the home. If the biological or adoptive parent's income exceeds 200 percent of the Federal Poverty Guidelines, the financial eligibility test is then based on the caregiver's household income and is tested at 185 percent of the Federal Poverty Guidelines. If the Child Protective Services worker is unable to provide the biological or adoptive parents’ income and household size, the child will be considered financially eligible.</t>
    </r>
  </si>
  <si>
    <r>
      <t xml:space="preserve">If a Relative Caretaker is Included when Defining the Family Size (When Eligible to Apply for Subsidies); If a Non-Relative Caretaker is Included when Defining the Family Size (When Eligible to Apply for Subsidies): </t>
    </r>
    <r>
      <rPr>
        <sz val="9"/>
        <color indexed="8"/>
        <rFont val="Tahoma"/>
        <family val="1"/>
        <charset val="204"/>
      </rPr>
      <t>The caretaker's spouse is always included in the assistance unit.</t>
    </r>
  </si>
  <si>
    <r>
      <t xml:space="preserve">If a Non-Relative Caretaker Is Eligible to Apply for Subsidies: </t>
    </r>
    <r>
      <rPr>
        <sz val="9"/>
        <color indexed="8"/>
        <rFont val="Tahoma"/>
        <family val="1"/>
        <charset val="204"/>
      </rPr>
      <t>A non-relative caretaker must have a court order giving legal responsibility or guardianship.</t>
    </r>
  </si>
  <si>
    <t>Defining Family Unit: Treatment of Non Parent Caretakers</t>
  </si>
  <si>
    <t>Defining Family Unit: Treatment of Non Parent Non Caretakers</t>
  </si>
  <si>
    <t>Table 10. Defining the Family Unit and Income: Treatment of Non-Parent, Non-Caretaker Adults, 2022: p116+</t>
  </si>
  <si>
    <t>If a Relative Adult Who is Not a Parent or Caretaker is Included when Defining the Family Size</t>
  </si>
  <si>
    <t>Treatment of an Adult Relative's Earnings if the Adult is Not a Parent or Caretaker (When Included in Family Size)</t>
  </si>
  <si>
    <t>If a Non-Relative Adult Who is Not a Parent or Caretaker is Included when Defining the Family Size</t>
  </si>
  <si>
    <t>Treatment of an Adult Non- Relative's Earnings if the Adult is Not a Parent or Caretaker (When Included in Family Size)</t>
  </si>
  <si>
    <t>Additional notes for table 10:</t>
  </si>
  <si>
    <t>For the purposes of the CCDF Policies Database, these variables capture policies for non-parent, non-caretaker adults (e.g., aunts, uncles, or family friends) living in the home when the parent or caretaker is present. Information regarding the parent's partner is not captured here (see Table 8).</t>
  </si>
  <si>
    <r>
      <t xml:space="preserve">If a Relative Adult Who is Not a Parent or Caretaker is Included when Defining the Family Size: </t>
    </r>
    <r>
      <rPr>
        <sz val="9"/>
        <color indexed="8"/>
        <rFont val="Tahoma"/>
        <family val="1"/>
        <charset val="204"/>
      </rPr>
      <t>If the adult relative intends to claim a member of the eligible family as a dependent on their income tax return, the entire household is counted as one unit.</t>
    </r>
  </si>
  <si>
    <r>
      <t xml:space="preserve">If a Relative Adult Who is Not a Parent or Caretaker is Included when Defining the Family Size: </t>
    </r>
    <r>
      <rPr>
        <sz val="9"/>
        <color indexed="8"/>
        <rFont val="Tahoma"/>
        <family val="1"/>
        <charset val="204"/>
      </rPr>
      <t>If the adult is a dependent of the parent, they may be included in the unit.</t>
    </r>
  </si>
  <si>
    <r>
      <t xml:space="preserve">If a Relative Adult Who is Not a Parent or Caretaker is Included when Defining the Family Size; If a Non-Relative Adult Who is Not a Parent or Caretaker is Included when Defining the Family Size: </t>
    </r>
    <r>
      <rPr>
        <sz val="9"/>
        <color indexed="8"/>
        <rFont val="Tahoma"/>
        <family val="1"/>
        <charset val="204"/>
      </rPr>
      <t>A non-parent, non-caretaker adult is generally not included in the unit. A non-parent, non-caretaker adult is included in the unit if the child resides with a biological or adoptive parent and the non-parent adult, and the non-parent adult has responsibility for the care and welfare of the child (even if not in a formal arrangement).</t>
    </r>
  </si>
  <si>
    <r>
      <t xml:space="preserve">Treatment of an Adult Relative's Earnings if the Adult is Not a Parent or Caretaker (When Included in Family Size); Treatment of an Adult Non-Relative's Earnings if the Adult is Not a Parent or Caretaker (When Included in Family Size): </t>
    </r>
    <r>
      <rPr>
        <sz val="9"/>
        <color indexed="8"/>
        <rFont val="Tahoma"/>
        <family val="1"/>
        <charset val="204"/>
      </rPr>
      <t>If the relative or non-relative adult is included in the unit, their earnings are fully counted.</t>
    </r>
  </si>
  <si>
    <r>
      <t xml:space="preserve">If a Relative Adult Who is Not a Parent or Caretaker is Included when Defining the Family Size: </t>
    </r>
    <r>
      <rPr>
        <sz val="9"/>
        <color indexed="8"/>
        <rFont val="Tahoma"/>
        <family val="1"/>
        <charset val="204"/>
      </rPr>
      <t>A family unit includes any additional related adults who reside in the household, who are financially supported by the family, and who are considered part of the family.</t>
    </r>
  </si>
  <si>
    <r>
      <t xml:space="preserve">If a Non-Relative Adult Who is Not a Parent or Caretaker is Included when Defining the Family Size: </t>
    </r>
    <r>
      <rPr>
        <sz val="9"/>
        <color indexed="8"/>
        <rFont val="Tahoma"/>
        <family val="1"/>
        <charset val="204"/>
      </rPr>
      <t>Adult non-relatives may be included in the unit if financially supported by the family, residing in the household, and considered part of the family.</t>
    </r>
  </si>
  <si>
    <t>If a Relat</t>
  </si>
  <si>
    <r>
      <t xml:space="preserve">ive Adult Who is Not a Parent or Caretaker is Included when Defining the Family Size; Treatment of an Adult Relative's Earnings if the Adult is Not a Parent or Caretaker (When Included in Family Size): </t>
    </r>
    <r>
      <rPr>
        <sz val="9"/>
        <color indexed="8"/>
        <rFont val="Tahoma"/>
        <family val="1"/>
        <charset val="204"/>
      </rPr>
      <t>Adult relatives may be included in the family unit and their earnings may be counted if they are dependent on the family for 50 percent or more of their support.</t>
    </r>
  </si>
  <si>
    <r>
      <t xml:space="preserve">If a Relative Adult Who is Not a Parent or Caretaker is Included when Defining the Family Size: </t>
    </r>
    <r>
      <rPr>
        <sz val="9"/>
        <color indexed="8"/>
        <rFont val="Tahoma"/>
        <family val="1"/>
        <charset val="204"/>
      </rPr>
      <t>Dependent relatives who reside in the same household and are financially dependent on the family as verified by the parent’s most recent tax return may be included in the unit. Relatives are defined as the child's sibling, aunt, uncle, or grandparent, whether by birth, marriage, or adoption.</t>
    </r>
  </si>
  <si>
    <r>
      <t xml:space="preserve">If a Relative Adult Who is Not a Parent or Caretaker is Included when Defining the Family Size; If a Non-Relative Adult Who is Not a Parent or Caretaker is Included when Defining the Family Size: </t>
    </r>
    <r>
      <rPr>
        <sz val="9"/>
        <color indexed="8"/>
        <rFont val="Tahoma"/>
        <family val="1"/>
        <charset val="204"/>
      </rPr>
      <t>A non-parent, non-caretaker adult is generally not included in the unit. The adult may be included in the unit if they are financially or legally responsible for the care of the children who need child care.</t>
    </r>
  </si>
  <si>
    <r>
      <t xml:space="preserve">If a Relative Adult Who is Not a Parent or Caretaker is Included when Defining the Family Size: </t>
    </r>
    <r>
      <rPr>
        <sz val="9"/>
        <color indexed="8"/>
        <rFont val="Tahoma"/>
        <family val="1"/>
        <charset val="204"/>
      </rPr>
      <t>Adult siblings, age 18 and over, aunts, uncles, grandparents, and great grandparents have the option of being counted as household members.</t>
    </r>
  </si>
  <si>
    <r>
      <t xml:space="preserve">If a Relative Adult Who is Not a Parent or Caretaker is Included when Defining the Family Size; If a Non-Relative Adult Who is Not a Parent or Caretaker is Included when Defining the Family Size: </t>
    </r>
    <r>
      <rPr>
        <sz val="9"/>
        <color indexed="8"/>
        <rFont val="Tahoma"/>
        <family val="1"/>
        <charset val="204"/>
      </rPr>
      <t>If the adult is a dependent of the parent, they are included in the unit.</t>
    </r>
  </si>
  <si>
    <r>
      <t xml:space="preserve">If a Relative Adult Who is Not a Parent or Caretaker is Included when Defining the Family Size: </t>
    </r>
    <r>
      <rPr>
        <sz val="9"/>
        <color indexed="8"/>
        <rFont val="Tahoma"/>
        <family val="1"/>
        <charset val="204"/>
      </rPr>
      <t>Grandparents who are not legal guardians living in the household are counted as members of the household, but their earned and unearned income is excluded from eligibility calculations.</t>
    </r>
  </si>
  <si>
    <r>
      <t xml:space="preserve">If a Relative Adult Who is Not a Parent or Caretaker is Included when Defining the Family Size: </t>
    </r>
    <r>
      <rPr>
        <sz val="9"/>
        <color indexed="8"/>
        <rFont val="Tahoma"/>
        <family val="1"/>
        <charset val="204"/>
      </rPr>
      <t>Adults aged 62 and older who live in the home 24 hours per day and adults under 62 years old with disabilities are included.</t>
    </r>
  </si>
  <si>
    <r>
      <t xml:space="preserve">If a Non-Relative Adult Who is Not a Parent or Caretaker is Included when Defining the Family Size: </t>
    </r>
    <r>
      <rPr>
        <sz val="9"/>
        <color indexed="8"/>
        <rFont val="Tahoma"/>
        <family val="1"/>
        <charset val="204"/>
      </rPr>
      <t>If the non-relative adult is counted in the TANF or SNAP budget, they are counted in the family unit for child care.</t>
    </r>
  </si>
  <si>
    <r>
      <t>If a Relative Adult Who is Not a Parent or Caretaker is Included when Defining the Family Size; If a Non-Relative Adult Who is Not a Parent or Caretaker is Included when Defining the Family Size</t>
    </r>
    <r>
      <rPr>
        <sz val="9"/>
        <color indexed="8"/>
        <rFont val="Tahoma"/>
        <family val="1"/>
        <charset val="204"/>
      </rPr>
      <t>: If an adult is considered a dependent for income tax purposes, they are included in the unit and their income is counted.</t>
    </r>
  </si>
  <si>
    <r>
      <t xml:space="preserve">Treatment of an Adult Non-Relative's Earnings if the Adult is Not a Parent or Caretaker (When Included in Family Size): </t>
    </r>
    <r>
      <rPr>
        <sz val="9"/>
        <color indexed="8"/>
        <rFont val="Tahoma"/>
        <family val="1"/>
        <charset val="204"/>
      </rPr>
      <t>A TANF grant that a non-relative caretaker receives on behalf of the child in their care is considered to be the income of the child and is countable.</t>
    </r>
  </si>
  <si>
    <t>Treatment of Incomes and Benefits</t>
  </si>
  <si>
    <t>Table 11. Treatment of Various Types of Income and Benefits When Determining Eligibility, 2022: p120+</t>
  </si>
  <si>
    <t>TANF</t>
  </si>
  <si>
    <t>SSI</t>
  </si>
  <si>
    <t>SSDI</t>
  </si>
  <si>
    <t>Net Self- Employment Income</t>
  </si>
  <si>
    <t>Child Support</t>
  </si>
  <si>
    <t>Value of SNAP
Benefits</t>
  </si>
  <si>
    <t>Unemployment Insurance Benefits</t>
  </si>
  <si>
    <t>Counted for all children in the unit</t>
  </si>
  <si>
    <t>Counted only for CCDF-eligible children</t>
  </si>
  <si>
    <t>Additional notes for table 11:</t>
  </si>
  <si>
    <t>TANF is the Temporary Assistance for Needy Families program, SSI is Supplemental Security Income, SSDI is Social Security Disability Insurance, and SNAP is the Supplemental Nutrition Assistance Program (formerly known as Food Stamps).</t>
  </si>
  <si>
    <r>
      <t xml:space="preserve">TANF: </t>
    </r>
    <r>
      <rPr>
        <sz val="9"/>
        <color indexed="8"/>
        <rFont val="Tahoma"/>
        <family val="1"/>
        <charset val="204"/>
      </rPr>
      <t>If the TANF benefit amount is the sole reason for a family’s income ineligibility, the TANF benefit is excluded for income eligibility purposes.</t>
    </r>
  </si>
  <si>
    <r>
      <t xml:space="preserve">Net Self-Employment Income: </t>
    </r>
    <r>
      <rPr>
        <sz val="9"/>
        <color indexed="8"/>
        <rFont val="Tahoma"/>
        <family val="1"/>
        <charset val="204"/>
      </rPr>
      <t>Forty percent of income from self-employment is deducted to cover the cost of operating the business.</t>
    </r>
  </si>
  <si>
    <r>
      <t xml:space="preserve">TANF: </t>
    </r>
    <r>
      <rPr>
        <sz val="9"/>
        <color indexed="8"/>
        <rFont val="Tahoma"/>
        <family val="1"/>
        <charset val="204"/>
      </rPr>
      <t>The territory or outlying area does not have a TANF program.</t>
    </r>
  </si>
  <si>
    <r>
      <t xml:space="preserve">SSI: </t>
    </r>
    <r>
      <rPr>
        <sz val="9"/>
        <color indexed="8"/>
        <rFont val="Tahoma"/>
        <family val="1"/>
        <charset val="204"/>
      </rPr>
      <t>The territory or outlying area does not have SSI or a similar program.</t>
    </r>
  </si>
  <si>
    <r>
      <t xml:space="preserve">Value of SNAP Benefits: </t>
    </r>
    <r>
      <rPr>
        <sz val="9"/>
        <color indexed="8"/>
        <rFont val="Tahoma"/>
        <family val="1"/>
        <charset val="204"/>
      </rPr>
      <t>The value of nutrition assistance program benefits is not counted.</t>
    </r>
  </si>
  <si>
    <r>
      <t xml:space="preserve">Unemployment Insurance Benefits: </t>
    </r>
    <r>
      <rPr>
        <sz val="9"/>
        <color indexed="8"/>
        <rFont val="Tahoma"/>
        <family val="1"/>
        <charset val="204"/>
      </rPr>
      <t>Information not found in State's/Territory's manual.</t>
    </r>
  </si>
  <si>
    <r>
      <t xml:space="preserve">SSI: </t>
    </r>
    <r>
      <rPr>
        <sz val="9"/>
        <color indexed="8"/>
        <rFont val="Tahoma"/>
        <family val="1"/>
        <charset val="204"/>
      </rPr>
      <t>SSI of adults in the household is counted. SSI income of children is not counted.</t>
    </r>
  </si>
  <si>
    <r>
      <t xml:space="preserve">SSDI: </t>
    </r>
    <r>
      <rPr>
        <sz val="9"/>
        <color indexed="8"/>
        <rFont val="Tahoma"/>
        <family val="1"/>
        <charset val="204"/>
      </rPr>
      <t>SSDI income of adults in the household is counted. SSDI income of children is not counted.</t>
    </r>
  </si>
  <si>
    <r>
      <t xml:space="preserve">Child Support: </t>
    </r>
    <r>
      <rPr>
        <sz val="9"/>
        <color indexed="8"/>
        <rFont val="Tahoma"/>
        <family val="1"/>
        <charset val="204"/>
      </rPr>
      <t xml:space="preserve">If financial assistance is provided by the absent parent for housing or car expenses, that income is also counted. </t>
    </r>
    <r>
      <rPr>
        <i/>
        <sz val="9"/>
        <color indexed="8"/>
        <rFont val="Calibri"/>
        <family val="1"/>
        <charset val="204"/>
      </rPr>
      <t xml:space="preserve">Value of SNAP Benefits: </t>
    </r>
    <r>
      <rPr>
        <sz val="9"/>
        <color indexed="8"/>
        <rFont val="Tahoma"/>
        <family val="1"/>
        <charset val="204"/>
      </rPr>
      <t xml:space="preserve">Child care for SNAP E&amp;T participants is not provided under the state's primary child care subsidy program. </t>
    </r>
    <r>
      <rPr>
        <b/>
        <sz val="9"/>
        <color indexed="8"/>
        <rFont val="Gill Sans MT"/>
        <family val="1"/>
        <charset val="204"/>
      </rPr>
      <t>Colorado:</t>
    </r>
  </si>
  <si>
    <r>
      <t xml:space="preserve">Value of SNAP Benefits: </t>
    </r>
    <r>
      <rPr>
        <sz val="9"/>
        <color indexed="8"/>
        <rFont val="Tahoma"/>
        <family val="1"/>
        <charset val="204"/>
      </rPr>
      <t>Child care for SNAP E&amp;T participants is not provided under the state's primary child care subsidy program.</t>
    </r>
  </si>
  <si>
    <r>
      <t>Net Self-Employment Income</t>
    </r>
    <r>
      <rPr>
        <sz val="9"/>
        <color indexed="8"/>
        <rFont val="Tahoma"/>
        <family val="1"/>
        <charset val="204"/>
      </rPr>
      <t>: A standard deduction that is a percentage of the gross income applies to all families with costs to produce income. Self-employed households not claiming or verifying any costs to produce income do not get the deduction.</t>
    </r>
  </si>
  <si>
    <r>
      <t>Value of SNAP Benefits</t>
    </r>
    <r>
      <rPr>
        <sz val="9"/>
        <color indexed="8"/>
        <rFont val="Tahoma"/>
        <family val="1"/>
        <charset val="204"/>
      </rPr>
      <t>: Child care for SNAP participants is not provided under the state's primary child care subsidy program.</t>
    </r>
  </si>
  <si>
    <r>
      <t xml:space="preserve">SSI: </t>
    </r>
    <r>
      <rPr>
        <sz val="9"/>
        <color indexed="8"/>
        <rFont val="Tahoma"/>
        <family val="1"/>
        <charset val="204"/>
      </rPr>
      <t>Income from Old-Age Assistance, Aid to the Blind, and Aid to the Permanently and Totally Disabled is fully counted.</t>
    </r>
  </si>
  <si>
    <r>
      <t xml:space="preserve">Unemployment Insurance Benefits: </t>
    </r>
    <r>
      <rPr>
        <sz val="9"/>
        <color indexed="8"/>
        <rFont val="Tahoma"/>
        <family val="1"/>
        <charset val="204"/>
      </rPr>
      <t>The territory does not have unemployment compensation.</t>
    </r>
  </si>
  <si>
    <r>
      <t xml:space="preserve">Net Self-Employment Income: </t>
    </r>
    <r>
      <rPr>
        <sz val="9"/>
        <color indexed="8"/>
        <rFont val="Tahoma"/>
        <family val="1"/>
        <charset val="204"/>
      </rPr>
      <t>A standard deduction is determined by subtracting 50 percent of the gross monthly self-employment income.</t>
    </r>
  </si>
  <si>
    <r>
      <t xml:space="preserve">Child Support: </t>
    </r>
    <r>
      <rPr>
        <sz val="9"/>
        <color indexed="8"/>
        <rFont val="Tahoma"/>
        <family val="1"/>
        <charset val="204"/>
      </rPr>
      <t>Child support payments are counted as income. Court-ordered child support payments made by a parent who receives child care benefits are deducted from income when determining eligibility.</t>
    </r>
  </si>
  <si>
    <r>
      <t xml:space="preserve">SSI: </t>
    </r>
    <r>
      <rPr>
        <sz val="9"/>
        <color indexed="8"/>
        <rFont val="Tahoma"/>
        <family val="1"/>
        <charset val="204"/>
      </rPr>
      <t>Lump sum SSI payments are not counted.</t>
    </r>
  </si>
  <si>
    <r>
      <t xml:space="preserve">TANF: </t>
    </r>
    <r>
      <rPr>
        <sz val="9"/>
        <color indexed="8"/>
        <rFont val="Tahoma"/>
        <family val="1"/>
        <charset val="204"/>
      </rPr>
      <t>Families who receive TANF or participate in the state's TANF work program are eligible for child care assistance regardless of income.</t>
    </r>
  </si>
  <si>
    <r>
      <t xml:space="preserve">TANF: </t>
    </r>
    <r>
      <rPr>
        <sz val="9"/>
        <color indexed="8"/>
        <rFont val="Tahoma"/>
        <family val="1"/>
        <charset val="204"/>
      </rPr>
      <t>TANF child-only payments are excluded.</t>
    </r>
  </si>
  <si>
    <r>
      <t>SSI</t>
    </r>
    <r>
      <rPr>
        <sz val="9"/>
        <color indexed="8"/>
        <rFont val="Tahoma"/>
        <family val="1"/>
        <charset val="204"/>
      </rPr>
      <t>: SSI of adults in the household is counted. SSI income of children is not counted.</t>
    </r>
  </si>
  <si>
    <r>
      <t xml:space="preserve">Net Self-Employment Income: </t>
    </r>
    <r>
      <rPr>
        <sz val="9"/>
        <color indexed="8"/>
        <rFont val="Tahoma"/>
        <family val="1"/>
        <charset val="204"/>
      </rPr>
      <t>Personal, work-related expenses and depreciation are non-allowable deductions from self-employment income.</t>
    </r>
  </si>
  <si>
    <r>
      <t xml:space="preserve">Net Self-Employment Income: </t>
    </r>
    <r>
      <rPr>
        <sz val="9"/>
        <color indexed="8"/>
        <rFont val="Tahoma"/>
        <family val="1"/>
        <charset val="204"/>
      </rPr>
      <t>For income eligibility determination purposes, a flat 30 percent is subtracted from the annual gross taxable self-employment income amount for business-related expenses.</t>
    </r>
  </si>
  <si>
    <r>
      <t xml:space="preserve">Child Support: </t>
    </r>
    <r>
      <rPr>
        <sz val="9"/>
        <color indexed="8"/>
        <rFont val="Tahoma"/>
        <family val="1"/>
        <charset val="204"/>
      </rPr>
      <t>The first $2,500 of child support lump sum payments or arrearages are disregarded.</t>
    </r>
  </si>
  <si>
    <r>
      <t xml:space="preserve">TANF: </t>
    </r>
    <r>
      <rPr>
        <sz val="9"/>
        <color indexed="8"/>
        <rFont val="Tahoma"/>
        <family val="1"/>
        <charset val="204"/>
      </rPr>
      <t>If the applicant is not receiving TANF cash benefits, any cash benefits the applicant receives for a child in their care are counted. Short-term stipends for applicants transitioning off of TANF are not counted.</t>
    </r>
  </si>
  <si>
    <r>
      <t xml:space="preserve">SSI: </t>
    </r>
    <r>
      <rPr>
        <sz val="9"/>
        <color indexed="8"/>
        <rFont val="Tahoma"/>
        <family val="1"/>
        <charset val="204"/>
      </rPr>
      <t>SSI is not counted when determining eligibility and copayments for children receiving SSI. If the household is applying for child care for any other children not</t>
    </r>
  </si>
  <si>
    <t>receiving SSI, SSI is counted for determining eligibility for the other household members. If the parent applying is receiving SSI, an income determination is not required for any of that parent's children.</t>
  </si>
  <si>
    <r>
      <t xml:space="preserve">Child Support: </t>
    </r>
    <r>
      <rPr>
        <sz val="9"/>
        <color indexed="8"/>
        <rFont val="Tahoma"/>
        <family val="1"/>
        <charset val="204"/>
      </rPr>
      <t>Child support that goes directly to pay a creditor or service supplier, or that is retained by the department, is excluded.</t>
    </r>
  </si>
  <si>
    <r>
      <t xml:space="preserve">TANF: </t>
    </r>
    <r>
      <rPr>
        <sz val="9"/>
        <color indexed="8"/>
        <rFont val="Tahoma"/>
        <family val="1"/>
        <charset val="204"/>
      </rPr>
      <t>TANF-funded housing assistance grants are also counted.</t>
    </r>
  </si>
  <si>
    <r>
      <t xml:space="preserve">Child Support: </t>
    </r>
    <r>
      <rPr>
        <sz val="9"/>
        <color indexed="8"/>
        <rFont val="Tahoma"/>
        <family val="1"/>
        <charset val="204"/>
      </rPr>
      <t>The amount of child support assigned to the state is excluded from the family's income when determining eligibility.</t>
    </r>
  </si>
  <si>
    <r>
      <t xml:space="preserve">Unemployment Insurance Benefits: </t>
    </r>
    <r>
      <rPr>
        <sz val="9"/>
        <color indexed="8"/>
        <rFont val="Tahoma"/>
        <family val="1"/>
        <charset val="204"/>
      </rPr>
      <t>Unemployment insurance is counted for most adult family members, but unemployment insurance paid to adult dependents that are 18 years of age and enrolled in secondary school or to adult caregivers that are 18 or 19 years of age and enrolled in school at least half-time is not counted.</t>
    </r>
  </si>
  <si>
    <r>
      <t xml:space="preserve">TANF: </t>
    </r>
    <r>
      <rPr>
        <sz val="9"/>
        <color indexed="8"/>
        <rFont val="Tahoma"/>
        <family val="1"/>
        <charset val="204"/>
      </rPr>
      <t>Eligibility for child care service for TANF recipients is determined by the TANF case manager.</t>
    </r>
  </si>
  <si>
    <r>
      <t xml:space="preserve">TANF: </t>
    </r>
    <r>
      <rPr>
        <sz val="9"/>
        <color indexed="8"/>
        <rFont val="Tahoma"/>
        <family val="1"/>
        <charset val="204"/>
      </rPr>
      <t>Only TANF cash assistance benefits, not including work support payments, and Tribal TANF benefits are counted.</t>
    </r>
  </si>
  <si>
    <r>
      <t xml:space="preserve">Net Self-Employment Income: </t>
    </r>
    <r>
      <rPr>
        <sz val="9"/>
        <color indexed="8"/>
        <rFont val="Tahoma"/>
        <family val="1"/>
        <charset val="204"/>
      </rPr>
      <t>Self-employment income is defined as earned income, received directly from one's own business, trade, or profession. Self-employment income must be reported to the IRS to be counted. Income and wages are calculated for applicants with self-employment income using a formula based on the gross income reported on the applicant's IRS Form 1040.</t>
    </r>
  </si>
  <si>
    <r>
      <t xml:space="preserve">Child Support: </t>
    </r>
    <r>
      <rPr>
        <sz val="9"/>
        <color indexed="8"/>
        <rFont val="Tahoma"/>
        <family val="1"/>
        <charset val="204"/>
      </rPr>
      <t>Lump sum child support arrears are not counted as income.</t>
    </r>
  </si>
  <si>
    <r>
      <t xml:space="preserve">Net Self-Employment Income: </t>
    </r>
    <r>
      <rPr>
        <sz val="9"/>
        <color indexed="8"/>
        <rFont val="Tahoma"/>
        <family val="1"/>
        <charset val="204"/>
      </rPr>
      <t>Self-employment income is counted, minus allowable costs of producing the income. The sale of capital items may be considered earned and unearned income. When the total business profit is calculated as a loss, the self-employment income is counted as zero. A loss from self-employment business cannot be used to offset or reduce income from other self-employment or sources such as earned income.</t>
    </r>
  </si>
  <si>
    <r>
      <t xml:space="preserve">Value of SNAP Benefits: </t>
    </r>
    <r>
      <rPr>
        <sz val="9"/>
        <color indexed="8"/>
        <rFont val="Tahoma"/>
        <family val="1"/>
        <charset val="204"/>
      </rPr>
      <t>Tribal food coupons are also excluded.</t>
    </r>
  </si>
  <si>
    <r>
      <t xml:space="preserve">TANF: </t>
    </r>
    <r>
      <rPr>
        <sz val="9"/>
        <color indexed="8"/>
        <rFont val="Tahoma"/>
        <family val="1"/>
        <charset val="204"/>
      </rPr>
      <t>Cash assistance from TANF is counted as income. TANF payments for support services are excluded.</t>
    </r>
  </si>
  <si>
    <r>
      <t xml:space="preserve">TANF: </t>
    </r>
    <r>
      <rPr>
        <sz val="9"/>
        <color indexed="8"/>
        <rFont val="Tahoma"/>
        <family val="1"/>
        <charset val="204"/>
      </rPr>
      <t>Recipients of TANF are predetermined eligible and assigned no copayment.</t>
    </r>
  </si>
  <si>
    <r>
      <t xml:space="preserve">SSI: </t>
    </r>
    <r>
      <rPr>
        <sz val="9"/>
        <color indexed="8"/>
        <rFont val="Tahoma"/>
        <family val="1"/>
        <charset val="204"/>
      </rPr>
      <t>Children who receive SSI are predetermined eligible and assigned no copayment. If other children in the household are applying for child care, the SSI income is counted in determining the copayment for the other household members.</t>
    </r>
  </si>
  <si>
    <r>
      <t>Net Self-Employment Income</t>
    </r>
    <r>
      <rPr>
        <sz val="9"/>
        <color indexed="8"/>
        <rFont val="Tahoma"/>
        <family val="1"/>
        <charset val="204"/>
      </rPr>
      <t>: The tax return for the previous year is used to determine self-employment income. If the tax return is no longer representative or the business is less than one year old, business records are used and a 50 percent deduction is given for expenses.</t>
    </r>
  </si>
  <si>
    <r>
      <t xml:space="preserve">TANF: </t>
    </r>
    <r>
      <rPr>
        <sz val="9"/>
        <color indexed="8"/>
        <rFont val="Tahoma"/>
        <family val="1"/>
        <charset val="204"/>
      </rPr>
      <t>Pre-TANF and post-TANF program payments are excluded.</t>
    </r>
  </si>
  <si>
    <r>
      <t>Net Self-Employment Income</t>
    </r>
    <r>
      <rPr>
        <sz val="9"/>
        <color indexed="8"/>
        <rFont val="Tahoma"/>
        <family val="1"/>
        <charset val="204"/>
      </rPr>
      <t>: The gross amount is used when there are no allowable costs. If there are allowable costs, a standard deduction is determined by subtracting 50 percent of the gross monthly self-employment income, or the actual costs are deducted from the gross amount when they exceed 50 percent.</t>
    </r>
  </si>
  <si>
    <r>
      <t>TANF</t>
    </r>
    <r>
      <rPr>
        <sz val="9"/>
        <color indexed="8"/>
        <rFont val="Tahoma"/>
        <family val="1"/>
        <charset val="204"/>
      </rPr>
      <t>: Eligibilit</t>
    </r>
  </si>
  <si>
    <t>y for child care service for TANF recipients is determined by the TANF case manager.</t>
  </si>
  <si>
    <r>
      <t>SSI</t>
    </r>
    <r>
      <rPr>
        <sz val="9"/>
        <color indexed="8"/>
        <rFont val="Tahoma"/>
        <family val="1"/>
        <charset val="204"/>
      </rPr>
      <t>: Income from Old-Age Assistance, Aid to the Blind, and Aid to the Permanently and Totally Disabled is not counted.</t>
    </r>
  </si>
  <si>
    <r>
      <t xml:space="preserve">Child Support: </t>
    </r>
    <r>
      <rPr>
        <sz val="9"/>
        <color indexed="8"/>
        <rFont val="Tahoma"/>
        <family val="1"/>
        <charset val="204"/>
      </rPr>
      <t>Child support is counted for all children in the unit if it is received regularly; otherwise, it is not counted.</t>
    </r>
  </si>
  <si>
    <r>
      <t xml:space="preserve">Net Self-Employment Income: </t>
    </r>
    <r>
      <rPr>
        <sz val="9"/>
        <color indexed="8"/>
        <rFont val="Tahoma"/>
        <family val="1"/>
        <charset val="204"/>
      </rPr>
      <t>Gross income minus business expenses is counted. Self-employment losses are counted at $0 and cannot be deducted from other forms of income.</t>
    </r>
  </si>
  <si>
    <r>
      <t xml:space="preserve">SSI: </t>
    </r>
    <r>
      <rPr>
        <sz val="9"/>
        <color indexed="8"/>
        <rFont val="Tahoma"/>
        <family val="1"/>
        <charset val="204"/>
      </rPr>
      <t>Earned or unearned income of a household member receiving SSI is counted with the exception of the SSI income.</t>
    </r>
  </si>
  <si>
    <r>
      <t>Net Self-Employment Income</t>
    </r>
    <r>
      <rPr>
        <sz val="9"/>
        <color indexed="8"/>
        <rFont val="Tahoma"/>
        <family val="1"/>
        <charset val="204"/>
      </rPr>
      <t>: A household may choose one of two options for claiming self-employment expenses. They may elect to have 40 percent of gross income deducted for business expenses or they may elect to claim actual expenses.</t>
    </r>
  </si>
  <si>
    <r>
      <t xml:space="preserve">Child Support: </t>
    </r>
    <r>
      <rPr>
        <sz val="9"/>
        <color indexed="8"/>
        <rFont val="Tahoma"/>
        <family val="1"/>
        <charset val="204"/>
      </rPr>
      <t>Child support income for a child in the household and child support arrears for the parent are counted. The first $50 of child support received by the household is deducted. Child support paid in-kind is counted up to the amount of the court order or Office of Recovery Services administrative order establishing the amount legally obligated unless the order establishes that the child support payments specifically go to a third party. In-kind payments include the value of rent, mortgage, or other living expenses paid by the non-custodial parent as income when it is paid to a third party.</t>
    </r>
  </si>
  <si>
    <r>
      <t xml:space="preserve">SSI: </t>
    </r>
    <r>
      <rPr>
        <sz val="9"/>
        <color indexed="8"/>
        <rFont val="Tahoma"/>
        <family val="1"/>
        <charset val="204"/>
      </rPr>
      <t>Income from Old-Age Assistance, Aid to the Blind, and Aid to the Permanently and Totally Disabled is not counted.</t>
    </r>
  </si>
  <si>
    <r>
      <t xml:space="preserve">TANF: </t>
    </r>
    <r>
      <rPr>
        <sz val="9"/>
        <color indexed="8"/>
        <rFont val="Tahoma"/>
        <family val="1"/>
        <charset val="204"/>
      </rPr>
      <t>When a TANF client starts a new job, TANF income may be exempted for three months.</t>
    </r>
  </si>
  <si>
    <r>
      <t xml:space="preserve">Net Self-Employment Income: </t>
    </r>
    <r>
      <rPr>
        <sz val="9"/>
        <color indexed="8"/>
        <rFont val="Tahoma"/>
        <family val="1"/>
        <charset val="204"/>
      </rPr>
      <t>A client may verify itemized deductions or take a standard $100 monthly deduction.</t>
    </r>
  </si>
  <si>
    <r>
      <t>SSI</t>
    </r>
    <r>
      <rPr>
        <sz val="9"/>
        <color indexed="8"/>
        <rFont val="Tahoma"/>
        <family val="1"/>
        <charset val="204"/>
      </rPr>
      <t>: SSI payments for adults in the household are included for eligibility and copayment purposes, but SSI payments of minor dependents are excluded for eligibility and copayment purposes.</t>
    </r>
  </si>
  <si>
    <r>
      <t>Net Self-Employment Income</t>
    </r>
    <r>
      <rPr>
        <sz val="9"/>
        <color indexed="8"/>
        <rFont val="Tahoma"/>
        <family val="1"/>
        <charset val="204"/>
      </rPr>
      <t>: Net earnings are defined as the sum of net earnings reported to the IRS plus depreciation expenses, personal business and entertainment expenses, personal transportation costs, purchases of capital equipment, and payments on the principal of loans.</t>
    </r>
  </si>
  <si>
    <r>
      <t>Child Support</t>
    </r>
    <r>
      <rPr>
        <sz val="9"/>
        <color indexed="8"/>
        <rFont val="Tahoma"/>
        <family val="1"/>
        <charset val="204"/>
      </rPr>
      <t>: Child support is disregarded if the household receives $1,250 or less per month. If the household receives over $1,250 per month in child support, the entire amount is counted as income.</t>
    </r>
  </si>
  <si>
    <t>Table 12. Treatment of Various Types of Income and Benefits When Determining Eligibility (continued), 2022: p127+</t>
  </si>
  <si>
    <t>Additional notes for table 12:</t>
  </si>
  <si>
    <t>LIHEAP is the Low Income Home Energy Assistance Program and EITC is the Earned Income Tax Credit.</t>
  </si>
  <si>
    <t>General assistance programs are state or locally funded cash assistance programs for families with low incomes.</t>
  </si>
  <si>
    <r>
      <t xml:space="preserve">State EITC Refunds: </t>
    </r>
    <r>
      <rPr>
        <sz val="9"/>
        <color indexed="8"/>
        <rFont val="Gill Sans MT"/>
        <family val="1"/>
        <charset val="204"/>
      </rPr>
      <t>This state, territory, or outlying area does not have a state EITC.</t>
    </r>
  </si>
  <si>
    <r>
      <t xml:space="preserve">General Assistance: </t>
    </r>
    <r>
      <rPr>
        <sz val="9"/>
        <color indexed="8"/>
        <rFont val="Gill Sans MT"/>
        <family val="1"/>
        <charset val="204"/>
      </rPr>
      <t>When a Native Family Assistance Program (NFAP) benefit is paid directly to a family, it is included in the family's monthly countable income as unearned income. If a NFAP benefit is paid to the family's provider, it is not counted as income.</t>
    </r>
  </si>
  <si>
    <r>
      <t xml:space="preserve">Value of Housing Assistance: </t>
    </r>
    <r>
      <rPr>
        <sz val="9"/>
        <color indexed="8"/>
        <rFont val="Gill Sans MT"/>
        <family val="1"/>
        <charset val="204"/>
      </rPr>
      <t>Federal non-cash benefits are excluded. Housing allowances or the fair market value of employer-provided housing are counted.</t>
    </r>
  </si>
  <si>
    <r>
      <t xml:space="preserve">Foster Care Income: </t>
    </r>
    <r>
      <rPr>
        <sz val="9"/>
        <color indexed="8"/>
        <rFont val="Gill Sans MT"/>
        <family val="1"/>
        <charset val="204"/>
      </rPr>
      <t>Foster care payments are included when the child is included in the assistance unit.</t>
    </r>
  </si>
  <si>
    <r>
      <t>State EITC Refunds</t>
    </r>
    <r>
      <rPr>
        <sz val="9"/>
        <color indexed="8"/>
        <rFont val="Gill Sans MT"/>
        <family val="1"/>
        <charset val="204"/>
      </rPr>
      <t>: This state, territory, or outlying area does not have a state EITC.</t>
    </r>
  </si>
  <si>
    <r>
      <t xml:space="preserve">Non-Recurring Lump Sum Income; Non-Recurring Gifts: </t>
    </r>
    <r>
      <rPr>
        <sz val="9"/>
        <color indexed="8"/>
        <rFont val="Gill Sans MT"/>
        <family val="1"/>
        <charset val="204"/>
      </rPr>
      <t>Money from friends or relatives as well as grants, scholarships, and loans are counted as long as they are not restricted or intended for educational purposes.</t>
    </r>
  </si>
  <si>
    <r>
      <t xml:space="preserve">Non-Recurring Lump Sum Income: </t>
    </r>
    <r>
      <rPr>
        <sz val="9"/>
        <color indexed="8"/>
        <rFont val="Gill Sans MT"/>
        <family val="1"/>
        <charset val="204"/>
      </rPr>
      <t>Money received through lottery or gambling is counted.</t>
    </r>
  </si>
  <si>
    <r>
      <t xml:space="preserve">General Assistance: </t>
    </r>
    <r>
      <rPr>
        <sz val="9"/>
        <color indexed="8"/>
        <rFont val="Gill Sans MT"/>
        <family val="1"/>
        <charset val="204"/>
      </rPr>
      <t>The state does not have general assistance.</t>
    </r>
  </si>
  <si>
    <r>
      <t xml:space="preserve">Non-Recurring Lump Sum Income: </t>
    </r>
    <r>
      <rPr>
        <sz val="9"/>
        <color indexed="8"/>
        <rFont val="Gill Sans MT"/>
        <family val="1"/>
        <charset val="204"/>
      </rPr>
      <t>The following types of non-recurring lump sum income are not counted in income: loans; scholarships for educational purposes (except funding for living costs); tax refunds; GI Bill entitlements, hardship duty pay, hazardous duty pay, hostile fire pay, or imminent danger pay; insurance or court settlements (excluding lost wages and punitive damages); reimbursements for work-related expenses; disaster relief grants or payments (except portions for rental assistance or unemployment); adoption assistance payments. The following types of non-recurring lump sum income are counted in income: bonuses; gambling or lottery winnings; survivor or retirement benefits; inheritance; portion of student grants or scholarships not identified for education purposes such as tuition, books, or supplies; insurance or court settlements for lost wages or punitive damages; capital gains defined as net proceeds from sale of property or stocks.</t>
    </r>
  </si>
  <si>
    <t>Non-Recurr</t>
  </si>
  <si>
    <r>
      <t xml:space="preserve">ing Lump Sum Income; Non-Recurring Gifts: </t>
    </r>
    <r>
      <rPr>
        <sz val="9"/>
        <color indexed="8"/>
        <rFont val="Tahoma"/>
        <family val="1"/>
        <charset val="204"/>
      </rPr>
      <t>Income can either be counted in the month it is received or divided over a 12-month period.</t>
    </r>
  </si>
  <si>
    <r>
      <t xml:space="preserve">Foster Care Income: </t>
    </r>
    <r>
      <rPr>
        <sz val="9"/>
        <color indexed="8"/>
        <rFont val="Tahoma"/>
        <family val="1"/>
        <charset val="204"/>
      </rPr>
      <t>Children in foster care are a separate family unit of one. Their income does not count for the rest of the family.</t>
    </r>
  </si>
  <si>
    <r>
      <t xml:space="preserve">State EITC Refunds: </t>
    </r>
    <r>
      <rPr>
        <sz val="9"/>
        <color indexed="8"/>
        <rFont val="Tahoma"/>
        <family val="1"/>
        <charset val="204"/>
      </rPr>
      <t xml:space="preserve">This state, territory, or outlying area does not have a state EITC. </t>
    </r>
    <r>
      <rPr>
        <i/>
        <sz val="9"/>
        <color indexed="8"/>
        <rFont val="Calibri"/>
        <family val="1"/>
        <charset val="204"/>
      </rPr>
      <t xml:space="preserve">Non-Recurring Gifts: </t>
    </r>
    <r>
      <rPr>
        <sz val="9"/>
        <color indexed="8"/>
        <rFont val="Tahoma"/>
        <family val="1"/>
        <charset val="204"/>
      </rPr>
      <t xml:space="preserve">Cash gifts received regularly are counted as unearned income. </t>
    </r>
    <r>
      <rPr>
        <b/>
        <sz val="9"/>
        <color indexed="8"/>
        <rFont val="Gill Sans MT"/>
        <family val="1"/>
        <charset val="204"/>
      </rPr>
      <t>Georgia:</t>
    </r>
  </si>
  <si>
    <r>
      <t xml:space="preserve">State EITC Refunds: </t>
    </r>
    <r>
      <rPr>
        <sz val="9"/>
        <color indexed="8"/>
        <rFont val="Tahoma"/>
        <family val="1"/>
        <charset val="204"/>
      </rPr>
      <t>This state, territory, or outlying area does not have a state EITC.</t>
    </r>
  </si>
  <si>
    <r>
      <t>Non-Recurring Lump Sum Income</t>
    </r>
    <r>
      <rPr>
        <sz val="9"/>
        <color indexed="8"/>
        <rFont val="Tahoma"/>
        <family val="1"/>
        <charset val="204"/>
      </rPr>
      <t>: Cash bonuses and lump sum lottery payments are counted.</t>
    </r>
  </si>
  <si>
    <r>
      <t xml:space="preserve">Value of Housing Assistance: </t>
    </r>
    <r>
      <rPr>
        <sz val="9"/>
        <color indexed="8"/>
        <rFont val="Tahoma"/>
        <family val="1"/>
        <charset val="204"/>
      </rPr>
      <t>Housing assistance includes rental assistance and utility assistance. Rental assistance is not counted as income. Utility assistance is counted as income.</t>
    </r>
  </si>
  <si>
    <r>
      <t xml:space="preserve">Non-Recurring Lump Sum Income: </t>
    </r>
    <r>
      <rPr>
        <sz val="9"/>
        <color indexed="8"/>
        <rFont val="Tahoma"/>
        <family val="1"/>
        <charset val="204"/>
      </rPr>
      <t>Lump sums received through life insurance, Social Security, inheritances, lawsuit settlements, annual employment bonuses, gambling, or lottery winnings are counted. The total lump sum is divided by 12 to calculate monthly earnings.</t>
    </r>
  </si>
  <si>
    <r>
      <t xml:space="preserve">Non-Recurring Gifts: </t>
    </r>
    <r>
      <rPr>
        <sz val="9"/>
        <color indexed="8"/>
        <rFont val="Tahoma"/>
        <family val="1"/>
        <charset val="204"/>
      </rPr>
      <t>Gifts are defined as contributions or money received from a source outside of the family with no intent to repay.</t>
    </r>
  </si>
  <si>
    <r>
      <t xml:space="preserve">Foster Care Income: </t>
    </r>
    <r>
      <rPr>
        <sz val="9"/>
        <color indexed="8"/>
        <rFont val="Tahoma"/>
        <family val="1"/>
        <charset val="204"/>
      </rPr>
      <t>Only relative, non-licensed foster families receive child care through the CCDF program. If a licensed foster parent applies for child care assistance for their own children, the parent's foster care income is counted.</t>
    </r>
  </si>
  <si>
    <r>
      <t xml:space="preserve">Non-Recurring Lump Sum Income: </t>
    </r>
    <r>
      <rPr>
        <sz val="9"/>
        <color indexed="8"/>
        <rFont val="Tahoma"/>
        <family val="1"/>
        <charset val="204"/>
      </rPr>
      <t>Lump sum payments are defined as non-recurring one-time payments and are excluded from income. Income sources such as royalties, trust fund income, or gambling winnings are considered recurring income and are counted.</t>
    </r>
  </si>
  <si>
    <r>
      <t xml:space="preserve">General Assistance: </t>
    </r>
    <r>
      <rPr>
        <sz val="9"/>
        <color indexed="8"/>
        <rFont val="Tahoma"/>
        <family val="1"/>
        <charset val="204"/>
      </rPr>
      <t>The state does not have general assistance.</t>
    </r>
  </si>
  <si>
    <r>
      <t>State EITC Refunds</t>
    </r>
    <r>
      <rPr>
        <sz val="9"/>
        <color indexed="8"/>
        <rFont val="Tahoma"/>
        <family val="1"/>
        <charset val="204"/>
      </rPr>
      <t>: State and local EITC payments are not excluded from income.</t>
    </r>
  </si>
  <si>
    <r>
      <t xml:space="preserve">Non-Recurring Lump Sum Income: </t>
    </r>
    <r>
      <rPr>
        <sz val="9"/>
        <color indexed="8"/>
        <rFont val="Tahoma"/>
        <family val="1"/>
        <charset val="204"/>
      </rPr>
      <t>Lump sum inheritances or insurance payments are not counted. Other lump sum payments are counted.</t>
    </r>
  </si>
  <si>
    <r>
      <t xml:space="preserve">State EITC Refunds: </t>
    </r>
    <r>
      <rPr>
        <sz val="9"/>
        <color indexed="8"/>
        <rFont val="Tahoma"/>
        <family val="1"/>
        <charset val="204"/>
      </rPr>
      <t>Advanced payments of the earned income tax credit are also excluded.</t>
    </r>
  </si>
  <si>
    <r>
      <t xml:space="preserve">Non-Recurring Lump Sum Income: </t>
    </r>
    <r>
      <rPr>
        <sz val="9"/>
        <color indexed="8"/>
        <rFont val="Tahoma"/>
        <family val="1"/>
        <charset val="204"/>
      </rPr>
      <t>Lump sum income, such as inheritances, insurance settlements, and injury awards, are fully counted for the month they are received. With a single payment of benefits, such as veterans benefits and workers compensations, that includes both accumulated benefits and benefits intended as payment for the current month, only the current month's portion is counted as income.</t>
    </r>
  </si>
  <si>
    <t>Non-Recurri</t>
  </si>
  <si>
    <r>
      <t xml:space="preserve">ng Lump Sum Income: </t>
    </r>
    <r>
      <rPr>
        <sz val="9"/>
        <color indexed="8"/>
        <rFont val="Tahoma"/>
        <family val="1"/>
        <charset val="204"/>
      </rPr>
      <t>The first $60 of non-recurring unearned income per quarter is not counted. Non-recurring lump sum income that is from tax refunds, tax rebates, or tax credits, or a reimbursement, rebate, award, grant, or refund of personal or real property or costs or losses incurred when these payments are made by: a public agency; a court; solicitations through public appeal; a federal, state, or local unit of government; or a disaster assistance organization is not counted. Non- recurring lump sum payments that are provided as an in-kind benefit or earmarked and used for the specific purpose it is intended are also not counted. All other lump sum income is counted.</t>
    </r>
  </si>
  <si>
    <r>
      <t xml:space="preserve">Non-Recurring Gifts: </t>
    </r>
    <r>
      <rPr>
        <sz val="9"/>
        <color indexed="8"/>
        <rFont val="Tahoma"/>
        <family val="1"/>
        <charset val="204"/>
      </rPr>
      <t>The first $60 of unearned non-recurring income per quarter is not counted. The gift, if cash, is not counted if funds are earmarked and used for a specific purpose or if funds are paid by a source other than the family directly to the family's child care provider. All other cash gifts are counted.</t>
    </r>
  </si>
  <si>
    <r>
      <t xml:space="preserve">Non-Recurring Lump Sum Income: </t>
    </r>
    <r>
      <rPr>
        <sz val="9"/>
        <color indexed="8"/>
        <rFont val="Tahoma"/>
        <family val="1"/>
        <charset val="204"/>
      </rPr>
      <t>Lump sum payments and cash bonuses are considered for income calculation.</t>
    </r>
  </si>
  <si>
    <r>
      <t xml:space="preserve">Non-Recurring Gifts: </t>
    </r>
    <r>
      <rPr>
        <sz val="9"/>
        <color indexed="8"/>
        <rFont val="Tahoma"/>
        <family val="1"/>
        <charset val="204"/>
      </rPr>
      <t>Gifts and casual income that exceed the state's TANF thresholds for basic needs are included as income.</t>
    </r>
  </si>
  <si>
    <r>
      <t xml:space="preserve">General Assistance: </t>
    </r>
    <r>
      <rPr>
        <sz val="9"/>
        <color indexed="8"/>
        <rFont val="Tahoma"/>
        <family val="1"/>
        <charset val="204"/>
      </rPr>
      <t>Assistance payments from other states are counted; however, supportive services which are specified in a public assistance program are excluded.</t>
    </r>
  </si>
  <si>
    <r>
      <t xml:space="preserve">Non-Recurring Lump Sum Income: </t>
    </r>
    <r>
      <rPr>
        <sz val="9"/>
        <color indexed="8"/>
        <rFont val="Tahoma"/>
        <family val="1"/>
        <charset val="204"/>
      </rPr>
      <t>Lump sum inheritances or insurance payments are not counted. Other one-time lump sum payments may be counted.</t>
    </r>
  </si>
  <si>
    <r>
      <t xml:space="preserve">Non-Recurring Lump Sum Income: </t>
    </r>
    <r>
      <rPr>
        <sz val="9"/>
        <color indexed="8"/>
        <rFont val="Tahoma"/>
        <family val="1"/>
        <charset val="204"/>
      </rPr>
      <t>Lump sum payments of $5,000 or less received from a single source in a month are disregarded. Any portion in excess of $5,000 is counted as income.</t>
    </r>
  </si>
  <si>
    <r>
      <t xml:space="preserve">Non-Recurring Gifts: </t>
    </r>
    <r>
      <rPr>
        <sz val="9"/>
        <color indexed="8"/>
        <rFont val="Tahoma"/>
        <family val="1"/>
        <charset val="204"/>
      </rPr>
      <t>Cash gifts are not counted if they are given voluntarily without payment in return and are received too irregularly to be reasonably anticipated. A cash contribution that is given to the household from someone not living in the home is counted unless the contribution is payment to the family's child care provider. The cash contribution is not counted if it is made for common household expenses by an individual living in the home who is not in the family unit.</t>
    </r>
  </si>
  <si>
    <r>
      <t xml:space="preserve">Non-Recurring Lump Sum Income: </t>
    </r>
    <r>
      <rPr>
        <sz val="9"/>
        <color indexed="8"/>
        <rFont val="Tahoma"/>
        <family val="1"/>
        <charset val="204"/>
      </rPr>
      <t>The income is averaged over the same time period used to calculate income. For lump sum payments of past due child support, there is a 30 percent disregard for the first child and a 20 percent disregard for the second child.</t>
    </r>
  </si>
  <si>
    <r>
      <t>Value of Housing Assistance</t>
    </r>
    <r>
      <rPr>
        <sz val="9"/>
        <color indexed="8"/>
        <rFont val="Tahoma"/>
        <family val="1"/>
        <charset val="204"/>
      </rPr>
      <t>: Rental assistance provided by an organization on a regular basis is counted; subsidized housing and housing allotments paid directly to the landlord, including military housing allotments, are not counted.</t>
    </r>
  </si>
  <si>
    <r>
      <t xml:space="preserve">Non-Recurring Lump Sum Income: </t>
    </r>
    <r>
      <rPr>
        <sz val="9"/>
        <color indexed="8"/>
        <rFont val="Tahoma"/>
        <family val="1"/>
        <charset val="204"/>
      </rPr>
      <t>Lump sum income is defined as non-recurring lump sum unearned payments including, but not limited to, retroactive lump sum social security, SSI or pension benefits; retroactive unemployment benefits; retroactive TANF; retroactive veteran's benefits; retroactive workforce safety and insurance; insurance settlements; and severance pay.</t>
    </r>
  </si>
  <si>
    <r>
      <t xml:space="preserve">Non-Recurring Lump Sum Income: </t>
    </r>
    <r>
      <rPr>
        <sz val="9"/>
        <color indexed="8"/>
        <rFont val="Tahoma"/>
        <family val="1"/>
        <charset val="204"/>
      </rPr>
      <t>Lump sum income is defined as money received in the form of a nonrecurring lump sum payment including, but not limited to,</t>
    </r>
  </si>
  <si>
    <t>retroactive lump sum social security, SSI or pension benefits; retroactive lump sum insurance settlements; retroactive lump sum payment of child support; refunds of security deposits; or prevention, retention, and contingency payments not defined as cash assistance.</t>
  </si>
  <si>
    <r>
      <t>General Assistance</t>
    </r>
    <r>
      <rPr>
        <sz val="9"/>
        <color indexed="8"/>
        <rFont val="Lucida Sans"/>
        <family val="1"/>
        <charset val="204"/>
      </rPr>
      <t>: Recipients of public assistance payments are predetermined eligible and assigned no copayment.</t>
    </r>
  </si>
  <si>
    <r>
      <t xml:space="preserve">Non-Recurring Gifts: </t>
    </r>
    <r>
      <rPr>
        <sz val="9"/>
        <color indexed="8"/>
        <rFont val="Lucida Sans"/>
        <family val="1"/>
        <charset val="204"/>
      </rPr>
      <t>Income received irregularly but in excess of $30 per quarter is considered income unless it is from an excluded income source.</t>
    </r>
  </si>
  <si>
    <r>
      <t xml:space="preserve">State EITC Refunds: </t>
    </r>
    <r>
      <rPr>
        <sz val="9"/>
        <color indexed="8"/>
        <rFont val="Lucida Sans"/>
        <family val="1"/>
        <charset val="204"/>
      </rPr>
      <t>This state, territory, or outlying area does not have a state EITC.</t>
    </r>
  </si>
  <si>
    <r>
      <t xml:space="preserve">Foster Care Income: </t>
    </r>
    <r>
      <rPr>
        <sz val="9"/>
        <color indexed="8"/>
        <rFont val="Lucida Sans"/>
        <family val="1"/>
        <charset val="204"/>
      </rPr>
      <t>Foster care payments are included when the child is included in the assistance unit.</t>
    </r>
  </si>
  <si>
    <r>
      <t xml:space="preserve">Non-Recurring Lump Sum Income: </t>
    </r>
    <r>
      <rPr>
        <sz val="9"/>
        <color indexed="8"/>
        <rFont val="Lucida Sans"/>
        <family val="1"/>
        <charset val="204"/>
      </rPr>
      <t>Non-recurring lump sum payments are considered unearned income sources. This income is divided over the number of months since the date of receipt, up to 12 months, to determine the total countable income of the sum. Lump sums that were received more than 12 months prior to the time of application are not considered toward eligibility.</t>
    </r>
  </si>
  <si>
    <r>
      <t xml:space="preserve">General Assistance: </t>
    </r>
    <r>
      <rPr>
        <sz val="9"/>
        <color indexed="8"/>
        <rFont val="Lucida Sans"/>
        <family val="1"/>
        <charset val="204"/>
      </rPr>
      <t>The state does not have general assistance.</t>
    </r>
  </si>
  <si>
    <r>
      <t xml:space="preserve">Non-Recurring Lump Sum Income: </t>
    </r>
    <r>
      <rPr>
        <sz val="9"/>
        <color indexed="8"/>
        <rFont val="Lucida Sans"/>
        <family val="1"/>
        <charset val="204"/>
      </rPr>
      <t>One-time cash payments, insurance payments, gifts, and lump sum inheritances are excluded. Other lump sum earnings such as a bonus are considered if there is any expectation of future repetition.</t>
    </r>
  </si>
  <si>
    <r>
      <t xml:space="preserve">Value of Housing Assistance: </t>
    </r>
    <r>
      <rPr>
        <sz val="9"/>
        <color indexed="8"/>
        <rFont val="Lucida Sans"/>
        <family val="1"/>
        <charset val="204"/>
      </rPr>
      <t>If a veteran is a student and receives a monthly housing allowance, this is counted as income.</t>
    </r>
  </si>
  <si>
    <r>
      <t xml:space="preserve">Non-Recurring Lump Sum Income: </t>
    </r>
    <r>
      <rPr>
        <sz val="9"/>
        <color indexed="8"/>
        <rFont val="Lucida Sans"/>
        <family val="1"/>
        <charset val="204"/>
      </rPr>
      <t>The lump sum payment of a type of income normally not counted is not counted. Insurance settlements for destroyed exempt property are not counted. Funds released from crowd funding accounts are counted in the month they are received.</t>
    </r>
  </si>
  <si>
    <r>
      <t xml:space="preserve">Non-Recurring Gifts: </t>
    </r>
    <r>
      <rPr>
        <sz val="9"/>
        <color indexed="8"/>
        <rFont val="Lucida Sans"/>
        <family val="1"/>
        <charset val="204"/>
      </rPr>
      <t>Cash contributions from non-household members are counted. Irregular income such as donations, cash prizes, gifts, and awards are counted only if they can be reasonably anticipated in a month. Irregular income less than or equal to $30 per household member per quarter year is not counted.</t>
    </r>
  </si>
  <si>
    <r>
      <t xml:space="preserve">Value of Housing Assistance: </t>
    </r>
    <r>
      <rPr>
        <sz val="9"/>
        <color indexed="8"/>
        <rFont val="Lucida Sans"/>
        <family val="1"/>
        <charset val="204"/>
      </rPr>
      <t>Housing assistance is not counted if paid directly to the landlord. Housing assistance for military personnel is not counted and the entire assistance amount is deducted on the leave and earning statement.</t>
    </r>
  </si>
  <si>
    <r>
      <t xml:space="preserve">Non-Recurring Gifts: </t>
    </r>
    <r>
      <rPr>
        <sz val="9"/>
        <color indexed="8"/>
        <rFont val="Lucida Sans"/>
        <family val="1"/>
        <charset val="204"/>
      </rPr>
      <t>Monetary gifts for identifiable one-time occasions or normal annual occasions are disregarded.</t>
    </r>
  </si>
  <si>
    <r>
      <t xml:space="preserve">Value of Housing Assistance: </t>
    </r>
    <r>
      <rPr>
        <sz val="9"/>
        <color indexed="8"/>
        <rFont val="Lucida Sans"/>
        <family val="1"/>
        <charset val="204"/>
      </rPr>
      <t>Corporate compensation such as rent and living expenses are considered countable income.</t>
    </r>
  </si>
  <si>
    <r>
      <t xml:space="preserve">Non-Recurring Lump Sum Income: </t>
    </r>
    <r>
      <rPr>
        <sz val="9"/>
        <color indexed="8"/>
        <rFont val="Lucida Sans"/>
        <family val="1"/>
        <charset val="204"/>
      </rPr>
      <t>Lump sum income is divided by 12 to get a monthly income figure and applied for the remainder of the current eligibility period.</t>
    </r>
  </si>
  <si>
    <r>
      <t xml:space="preserve">Non-Recurring Lump Sum Income: </t>
    </r>
    <r>
      <rPr>
        <sz val="9"/>
        <color indexed="8"/>
        <rFont val="Lucida Sans"/>
        <family val="1"/>
        <charset val="204"/>
      </rPr>
      <t>Lump sum inheritances or insurance payments are not counted. Other one-time lump sum payments may be counted.</t>
    </r>
  </si>
  <si>
    <r>
      <t xml:space="preserve">Non-Recurring Gifts: </t>
    </r>
    <r>
      <rPr>
        <sz val="9"/>
        <color indexed="8"/>
        <rFont val="Lucida Sans"/>
        <family val="1"/>
        <charset val="204"/>
      </rPr>
      <t>Monetary gifts received on an infrequent basis, such as those received on birthdays or holidays, are not counted.</t>
    </r>
  </si>
  <si>
    <r>
      <t>Non-Recurring Lump Sum Income</t>
    </r>
    <r>
      <rPr>
        <sz val="9"/>
        <color indexed="8"/>
        <rFont val="Tahoma"/>
        <family val="1"/>
        <charset val="204"/>
      </rPr>
      <t>: Tax refunds are excluded for determining eligibility and copayment rates. All other non-recurring income is counted in the month it is received.</t>
    </r>
  </si>
  <si>
    <t>State EITC</t>
  </si>
  <si>
    <r>
      <t>Refunds</t>
    </r>
    <r>
      <rPr>
        <sz val="9"/>
        <color indexed="8"/>
        <rFont val="Tahoma"/>
        <family val="1"/>
        <charset val="204"/>
      </rPr>
      <t>: This state, territory, or outlying area does not have a state EITC.</t>
    </r>
  </si>
  <si>
    <t>General Assistance</t>
  </si>
  <si>
    <t>Value of Housing Assistance</t>
  </si>
  <si>
    <t>LIHEAP</t>
  </si>
  <si>
    <t>Foster Care Income</t>
  </si>
  <si>
    <t>State EITC Refunds</t>
  </si>
  <si>
    <t>Non-Recurring Lump Sum Income</t>
  </si>
  <si>
    <t>Non-Recurring Gifts</t>
  </si>
  <si>
    <t>Counted if above $500</t>
  </si>
  <si>
    <t>Counted if above $600 yearly</t>
  </si>
  <si>
    <t>Counted if above $1200 yearly</t>
  </si>
  <si>
    <t>Counted if above $50 monthly</t>
  </si>
  <si>
    <t>Counted if above $30 quarterly</t>
  </si>
  <si>
    <t>Counted if above $50</t>
  </si>
  <si>
    <t>Counted if above $5000</t>
  </si>
  <si>
    <t>Counted if above $100</t>
  </si>
  <si>
    <t>Counted if above $100 yearly</t>
  </si>
  <si>
    <t>Counted if above $50 quarterly</t>
  </si>
  <si>
    <t>Table 12</t>
  </si>
  <si>
    <t>Check for Complete Results</t>
  </si>
  <si>
    <t>Fully Counted (This is nearly split with Not Counted, and Partially counted is significant) Partially counted</t>
  </si>
  <si>
    <t>Sum Counted Entries</t>
  </si>
  <si>
    <t xml:space="preserve">Close One: Most Count Partial or Full, and of that group Fully Count it, but it is less than No Counting it at all. </t>
  </si>
  <si>
    <t>Value of SNAP Benefits</t>
  </si>
  <si>
    <t>Table 13. Income Disregards and Asset Limits When Determining Eligibility, 2022: p. 135+</t>
  </si>
  <si>
    <t>Amount of Monthly Earned Income Disregard</t>
  </si>
  <si>
    <t>Amount of Child Support Paid Outside of Household that is Deducted</t>
  </si>
  <si>
    <t>Maximum Countable Assets</t>
  </si>
  <si>
    <t>None</t>
  </si>
  <si>
    <t>All</t>
  </si>
  <si>
    <t>No limit</t>
  </si>
  <si>
    <t>Additional notes for table 13:</t>
  </si>
  <si>
    <t>States/Territories coded "No limit" in the column "Maximum Countable Assets" do not have a limit on the amount of assets a family can hold. There is no assets test in these States/Territories. For more information on how States/Territories define assets and whether States/Territories require verification of assets, see the full CCDF Policies Database.</t>
  </si>
  <si>
    <r>
      <t>Amount of Child Support Paid Outside of Household that is Deducted</t>
    </r>
    <r>
      <rPr>
        <sz val="9"/>
        <color indexed="8"/>
        <rFont val="Lucida Sans"/>
        <family val="1"/>
        <charset val="204"/>
      </rPr>
      <t>: Legally obligated child support payments are deducted from income. In order for the payments to be deducted, the family must verify the legal obligation and that the payments are being made.</t>
    </r>
  </si>
  <si>
    <r>
      <t xml:space="preserve">Amount of Child Support Paid Outside of Household that is Deducted: </t>
    </r>
    <r>
      <rPr>
        <sz val="9"/>
        <color indexed="8"/>
        <rFont val="Lucida Sans"/>
        <family val="1"/>
        <charset val="204"/>
      </rPr>
      <t>Current child support payments are deducted from income. Lump sum child support payments that were intended for a prior month are counted as income.</t>
    </r>
  </si>
  <si>
    <r>
      <t xml:space="preserve">Amount of Child Support Paid Outside of Household that is Deducted: </t>
    </r>
    <r>
      <rPr>
        <sz val="9"/>
        <color indexed="8"/>
        <rFont val="Lucida Sans"/>
        <family val="1"/>
        <charset val="204"/>
      </rPr>
      <t>The child support deducted from income must not be arrears payments.</t>
    </r>
  </si>
  <si>
    <r>
      <t xml:space="preserve">Maximum Countable Assets: </t>
    </r>
    <r>
      <rPr>
        <sz val="9"/>
        <color indexed="8"/>
        <rFont val="Lucida Sans"/>
        <family val="1"/>
        <charset val="204"/>
      </rPr>
      <t>Applicants must self-declare that their liquid and non-liquid assets do not exceed one million dollars.</t>
    </r>
  </si>
  <si>
    <r>
      <t xml:space="preserve">Amount of Child Support Paid Outside of Household that is Deducted: </t>
    </r>
    <r>
      <rPr>
        <sz val="9"/>
        <color indexed="8"/>
        <rFont val="Lucida Sans"/>
        <family val="1"/>
        <charset val="204"/>
      </rPr>
      <t>The applicant must have a court order and pay stubs showing the child support is being deducted from pay or copies of check or money orders showing child support is being paid out.</t>
    </r>
  </si>
  <si>
    <r>
      <t xml:space="preserve">Maximum Countable Assets: </t>
    </r>
    <r>
      <rPr>
        <sz val="9"/>
        <color indexed="8"/>
        <rFont val="Lucida Sans"/>
        <family val="1"/>
        <charset val="204"/>
      </rPr>
      <t>The state considers a family's assets to be the value of all of the family's cash, retirement, investments, and real property.</t>
    </r>
  </si>
  <si>
    <t>Maximu</t>
  </si>
  <si>
    <r>
      <t xml:space="preserve">m Countable Assets: </t>
    </r>
    <r>
      <rPr>
        <sz val="9"/>
        <color indexed="8"/>
        <rFont val="Gill Sans MT"/>
        <family val="1"/>
        <charset val="204"/>
      </rPr>
      <t>The assets limit does not apply to cases in which the only children receiving child care assistance are also receiving TANF or SSI or the family is receiving child care for foster care, kinship care, or a family crisis.</t>
    </r>
  </si>
  <si>
    <r>
      <t xml:space="preserve">Amount of Child Support Paid Outside of Household that is Deducted: </t>
    </r>
    <r>
      <rPr>
        <sz val="9"/>
        <color indexed="8"/>
        <rFont val="Gill Sans MT"/>
        <family val="1"/>
        <charset val="204"/>
      </rPr>
      <t>Only legally obligated child support paid out is deductible and only up to the maximum amount ordered.</t>
    </r>
  </si>
  <si>
    <r>
      <t xml:space="preserve">Amount of Monthly Earned Income Disregard: </t>
    </r>
    <r>
      <rPr>
        <sz val="9"/>
        <color indexed="8"/>
        <rFont val="Gill Sans MT"/>
        <family val="1"/>
        <charset val="204"/>
      </rPr>
      <t>A disregard of $5,000 of a family's annual gross income per child is allowed if the minor parent is attending public school full time or if an adult with physical custody of the child is not the child's parent.</t>
    </r>
  </si>
  <si>
    <r>
      <t xml:space="preserve">Amount of Monthly Earned Income Disregard: </t>
    </r>
    <r>
      <rPr>
        <sz val="9"/>
        <color indexed="8"/>
        <rFont val="Gill Sans MT"/>
        <family val="1"/>
        <charset val="204"/>
      </rPr>
      <t>Any monthly medical insurance premium for physician, vision, dental, or cancer insurance, medical supplement policies, or nursing care is deducted from income.</t>
    </r>
  </si>
  <si>
    <r>
      <t xml:space="preserve">Amount of Monthly Earned Income Disregard: </t>
    </r>
    <r>
      <rPr>
        <sz val="9"/>
        <color indexed="8"/>
        <rFont val="Gill Sans MT"/>
        <family val="1"/>
        <charset val="204"/>
      </rPr>
      <t>Ten percent of earned income is disregarded for families who have been receiving subsidies for at least a year.</t>
    </r>
  </si>
  <si>
    <r>
      <t xml:space="preserve">Maximum Countable Assets: </t>
    </r>
    <r>
      <rPr>
        <sz val="9"/>
        <color indexed="8"/>
        <rFont val="Gill Sans MT"/>
        <family val="1"/>
        <charset val="204"/>
      </rPr>
      <t>The asset limit is waived for all families receiving subsidized child care services with a need of Child Protective Services (CPS) or Child Welfare Services (CSWS).</t>
    </r>
  </si>
  <si>
    <r>
      <t xml:space="preserve">Amount of Monthly Earned Income Disregard: </t>
    </r>
    <r>
      <rPr>
        <sz val="9"/>
        <color indexed="8"/>
        <rFont val="Gill Sans MT"/>
        <family val="1"/>
        <charset val="204"/>
      </rPr>
      <t>All income earned as a temporary employee of the U.S. Census Bureau is disregarded.</t>
    </r>
  </si>
  <si>
    <r>
      <t xml:space="preserve">Amount of Child Support Paid Outside of Household that is Deducted: </t>
    </r>
    <r>
      <rPr>
        <sz val="9"/>
        <color indexed="8"/>
        <rFont val="Gill Sans MT"/>
        <family val="1"/>
        <charset val="204"/>
      </rPr>
      <t>Child support and spousal support paid to someone outside the household is deducted.</t>
    </r>
  </si>
  <si>
    <r>
      <t xml:space="preserve">Maximum Countable Assets: </t>
    </r>
    <r>
      <rPr>
        <sz val="9"/>
        <color indexed="8"/>
        <rFont val="Gill Sans MT"/>
        <family val="1"/>
        <charset val="204"/>
      </rPr>
      <t>Families applying for child care subsidies cannot have more than $1,000,000 in cash, checking, or savings accounts.</t>
    </r>
  </si>
  <si>
    <r>
      <t xml:space="preserve">Amount of Child Support Paid Outside of Household that is Deducted: </t>
    </r>
    <r>
      <rPr>
        <sz val="9"/>
        <color indexed="8"/>
        <rFont val="Gill Sans MT"/>
        <family val="1"/>
        <charset val="204"/>
      </rPr>
      <t>The child support deducted must be court ordered.</t>
    </r>
  </si>
  <si>
    <r>
      <t xml:space="preserve">Amount of Monthly Earned Income Disregard: </t>
    </r>
    <r>
      <rPr>
        <sz val="9"/>
        <color indexed="8"/>
        <rFont val="Gill Sans MT"/>
        <family val="1"/>
        <charset val="204"/>
      </rPr>
      <t>There is a $150 monthly discount for residents of Vieques and Culebra Municipalities.</t>
    </r>
  </si>
  <si>
    <r>
      <t xml:space="preserve">Amount of Monthly Earned Income Disregard: </t>
    </r>
    <r>
      <rPr>
        <sz val="9"/>
        <color indexed="8"/>
        <rFont val="Gill Sans MT"/>
        <family val="1"/>
        <charset val="204"/>
      </rPr>
      <t>Gross income is adjusted with a four percent income disregard. Families with children with advanced special needs can receive a 20 percent income disregard, along with consideration of income at a maximum of 85 percent of the state median income.</t>
    </r>
  </si>
  <si>
    <r>
      <t xml:space="preserve">Amount of Monthly Earned Income Disregard: </t>
    </r>
    <r>
      <rPr>
        <sz val="9"/>
        <color indexed="8"/>
        <rFont val="Gill Sans MT"/>
        <family val="1"/>
        <charset val="204"/>
      </rPr>
      <t>If both parents in the household are working, the family receives an additional $100 income disregard for the second working parent and potentially qualifies for lower copayment amounts. Families also automatically receive an additional $100 disregard for medical expenses.</t>
    </r>
  </si>
  <si>
    <r>
      <t xml:space="preserve">Amount of Monthly Earned Income Disregard: </t>
    </r>
    <r>
      <rPr>
        <sz val="9"/>
        <color indexed="8"/>
        <rFont val="Gill Sans MT"/>
        <family val="1"/>
        <charset val="204"/>
      </rPr>
      <t>There is an income disregard for families with children with special needs enrolled in Head Start or private centers equal to the amount of medical and rehabilitative services incurred.</t>
    </r>
  </si>
  <si>
    <r>
      <t xml:space="preserve">Amount of Monthly Earned Income Disregard: </t>
    </r>
    <r>
      <rPr>
        <sz val="9"/>
        <color indexed="8"/>
        <rFont val="Gill Sans MT"/>
        <family val="1"/>
        <charset val="204"/>
      </rPr>
      <t>Earnings of less than $25 per month are disregarded.</t>
    </r>
  </si>
  <si>
    <r>
      <t xml:space="preserve">Amount of Monthly Earned Income Disregard: </t>
    </r>
    <r>
      <rPr>
        <sz val="9"/>
        <color indexed="8"/>
        <rFont val="Gill Sans MT"/>
        <family val="1"/>
        <charset val="204"/>
      </rPr>
      <t>There is a $200 income disregard for each working adult whose income is used in determining eligibility.</t>
    </r>
  </si>
  <si>
    <r>
      <t xml:space="preserve">Amount of Child Support Paid Outside of Household that is Deducted: </t>
    </r>
    <r>
      <rPr>
        <sz val="9"/>
        <color indexed="8"/>
        <rFont val="Gill Sans MT"/>
        <family val="1"/>
        <charset val="204"/>
      </rPr>
      <t>The parent must have official documentation for child support paid in the state of Wyoming for the deduction to apply.</t>
    </r>
  </si>
  <si>
    <t>Income Disregards and Asset Tests</t>
  </si>
  <si>
    <t>Table 14. Maximum Monthly Countable Income to Initially Qualify for CCDF Subsidies, 2022, pp 138+</t>
  </si>
  <si>
    <t>Threshold for Family Size 1</t>
  </si>
  <si>
    <t>Threshold for Family Size 2</t>
  </si>
  <si>
    <t>Threshold for Family Size 3</t>
  </si>
  <si>
    <t>Threshold for Family Size 4</t>
  </si>
  <si>
    <t>Threshold for Family Size 5</t>
  </si>
  <si>
    <t>Additional notes for table 14:</t>
  </si>
  <si>
    <t>Family size refers to the number of household members included in the unit for determining eligibility. States determine which household members are included in the unit. The thresholds shown here apply to families who do not have additional special circumstances (they do not receive TANF or transitional child care and do not have children with special needs); this table does not capture eligibility threshold differences between various eligibility groups, but this additional detail can be found in the full CCDF Policies Database. Amounts are rounded to the nearest whole dollar. For information about eligibility for essential workers during the COVID-19 pandemic, see the full CCDF Policies Database.</t>
  </si>
  <si>
    <t>Policy coded for Denver. The initial income eligibility threshold is set by the state department for each county and cannot be set below 185 percent of the Federal Poverty Guidelines.</t>
  </si>
  <si>
    <t>Families requiring care for children with special needs use a different set of eligibility thresholds. If a family has children that meet the criteria for special needs and children that do not meet the criteria for special needs, the caseworker uses both sets of thresholds to determine eligibility.</t>
  </si>
  <si>
    <t>Families requiring care for children with special needs use a different set of eligibility thresholds.</t>
  </si>
  <si>
    <t>Due to additional federal funding in response to the pandemic, the initial eligibility thresholds are temporarily increased to equal 200 percent of the Federal Poverty Guidelines, as reflected in this table.</t>
  </si>
  <si>
    <t>Due to additional federal funding in response to the pandemic, the initial eligibility thresholds are temporarily increased to equal 185 percent of the Federal Poverty Guidelines, as reflected in this table.</t>
  </si>
  <si>
    <t>The thresholds shown in this table are for families with essential workers. The state defines families with essential workers as those who conduct a range of operations and services in industries that are essential to ensure the continuity of critical functions in the economy. During this period of economic recovery and subject to budgetary considerations,</t>
  </si>
  <si>
    <t>the presumption is that all workers are included in the definition of essential workers. Initial eligibility thresholds are set at 400 percent of the Federal Poverty Guidelines for families with essential workers, and at 200 percent of the Federal Poverty Guidelines for other families who are receiving subsidies for non-work activities.</t>
  </si>
  <si>
    <t>The thresholds shown in this table are for school age children (children over age 5) without special needs. The initial eligibility thresholds for non-school-age children (children through age 5) and children of all ages with special needs are set at 200 percent of the Federal Poverty Guidelines.</t>
  </si>
  <si>
    <t>The thresholds shown here are for families who do not need child care for children with special needs. The initial eligibility thresholds for families requiring care for children with special needs are set at 150 percent of the Federal Poverty Guidelines.</t>
  </si>
  <si>
    <t>Income thresholds are set at 60 percent of state median income. However, applicants who are working or in post- secondary education and have children who are 6 weeks through 5 years of age may qualify for the state’s Smart Steps Child Care program with income up to 85 percent of state median income.</t>
  </si>
  <si>
    <r>
      <t xml:space="preserve">Policy coded for the Gulf Coast Region. Local boards have the authority to establish eligibility thresholds as a percent of either the Federal Poverty Guidelines or the state median income, but not to exceed 85 percent of state median income. </t>
    </r>
    <r>
      <rPr>
        <b/>
        <sz val="9"/>
        <color indexed="8"/>
        <rFont val="Tahoma"/>
        <family val="1"/>
        <charset val="204"/>
      </rPr>
      <t>Virginia:</t>
    </r>
  </si>
  <si>
    <t>Policy coded for families with young children. Families with at least one child age 5 or younger and not yet in kindergarten are eligible if their incomes are at or below 85 percent of the state median income. For families with school-age children only, eligibility thresholds range from 150 to 250 percent of the Federal Poverty Guidelines based on locality. If the subsidy applicant is an individual who is not financially responsible for the child under Virginia law, income eligibility is determined by measuring the family unit's countable gross monthly income and family size against 250 percent of the Federal Poverty Guidelines.</t>
  </si>
  <si>
    <t>Eligibility thresholds are set at 60 percent of the state median income. Parents who are currently attending high school, and parents who are 21 years or younger and currently completing a high school equivalency certificate, are eligible if their income does not exceed 85 percent of the state median income.</t>
  </si>
  <si>
    <t>Family income cannot exceed 185 percent of the Federal Poverty Guidelines, unless the family is providing foster care, subsidized guardianship, or court-ordered kinship care while receiving the kinship benefit, in which case the natural or adoptive family's gross family income cannot exceed 200 percent of the Federal Poverty Guidelines at the time of the child's placement.</t>
  </si>
  <si>
    <t>Revised Threshold for Family Size 1</t>
  </si>
  <si>
    <t>Revisded Weight for Family Size 1</t>
  </si>
  <si>
    <t>Maximum Monthly Countable Income to Initially Qualify for CCDF Subsidies</t>
  </si>
  <si>
    <t>Table 15. Maximum Monthly Countable Income to Continue Receiving CCDF Subsidies During the Eligibility Period, 2022, pp 141+</t>
  </si>
  <si>
    <t>If Thresholds Vary from Those Used for Initial Eligibility</t>
  </si>
  <si>
    <t>If Thresholds Vary from Those Used at Redetermination</t>
  </si>
  <si>
    <t>Additional notes for table 15:</t>
  </si>
  <si>
    <t>The initial income eligibility threshold is set by the state department for each county and cannot be set below 185 percent of the Federal Poverty Guidelines. The continuing income eligibility threshold is set by the state at 85 percent of the state median income.</t>
  </si>
  <si>
    <t>Benefits will continue if a family has an income increase above these thresholds if the increase lasts no more than six months.</t>
  </si>
  <si>
    <t>Once a family is determined eligible and child care is authorized, they will remain eligible for care through the remainder of the eligibility period as long as their income is below 85 percent of the state median income.</t>
  </si>
  <si>
    <t>The thresholds shown in this table are for families with essential workers. The state defines families with essential workers as those who conduct a range of operations and services in industries that are essential to ensure the continuity of critical functions in the economy. During this period of economic recovery and subject to budgetary considerations, the presumption is that all workers are included in the definition of essential workers. Continuing eligibility thresholds are set at 425 percent of the Federal Poverty Guidelines for families with essential workers, and at 85 percent of state median income for other families who are receiving subsidies for non-work activities.</t>
  </si>
  <si>
    <t>In response to the COVID-19 pandemic, continuing eligibility thresholds are based on 300 percent of the Federal Poverty Guidelines.</t>
  </si>
  <si>
    <t>Policy</t>
  </si>
  <si>
    <t>coded for the Gulf Coast Region. Local boards have the authority to establish eligibility thresholds as a percent of either the Federal Poverty Guidelines or the state median income, but not to exceed 85 percent of state median income.</t>
  </si>
  <si>
    <t>Maximum Monthly Countable Income to Continue Receiving CCDF Subsidies During the Eligibility Period</t>
  </si>
  <si>
    <t>Table 16. Maximum Monthly Countable Income to Continue Receiving CCDF Subsidies at Redetermination, 2022, pp 145+</t>
  </si>
  <si>
    <t>If Thresholds Vary from Those Used During Eligibility Period</t>
  </si>
  <si>
    <t>Continuing eligibility thresholds are set at 85 percent of the state median income. At redetermination, if the family’s income exceeds 85 percent of the state median income, the family will receive a graduated phase-out period of three months. If the family’s income is less than 85 percent of the state median income at the end of the three-month graduated phase-out period then they will continue to receive assistance until their next scheduled redetermination.</t>
  </si>
  <si>
    <t>Eligibility thresholds at redetermination are set at 275 percent of the Federal Poverty Guidelines. Families with incomes above 275 percent of the Federal Poverty Guidelines and below 85 percent of the state median income will receive a graduated phase-out period of three months.</t>
  </si>
  <si>
    <t>Once a family is determined eligible and child care is authorized, they will remain eligible for care through the remainder of the eligibility period as long as their income is below 85 percent of the state median income. At redetermination, if the family's income does not exceed 200 percent of the Federal Poverty Guidelines, the family will receive a graduated phase-out period of 12 months.</t>
  </si>
  <si>
    <t>Additional notes for table 16:</t>
  </si>
  <si>
    <t>Families with</t>
  </si>
  <si>
    <t>income exceeding 250 percent of the Federal Poverty Guidelines but less than 85 percent of state median income at redetermination can qualify for one additional year of graduated phase-out assistance. This period of assistance can only be granted once.</t>
  </si>
  <si>
    <t>The thresholds shown in this table are for families with essential workers. The state defines families with essential workers as those who conduct a range of operations and services in industries that are essential to ensure the continuity of critical functions in the economy. During this period of economic recovery and subject to budgetary considerations, the presumption is that all workers are included in the definition of essential workers. Eligibility thresholds at redetermination are set at 425 percent of the Federal Poverty Guidelines for families with essential workers, and at 85 percent of state median income for other families who are receiving subsidies for non-work activities.</t>
  </si>
  <si>
    <t>If the family's income is above 200 percent of the Federal Poverty Guidelines but below 85 percent of the state median income, the family will be given a graduated phase-out period of 12 months at redetermination.</t>
  </si>
  <si>
    <t>At redetermination, families may be eligible for three additional months if their income exceeds 85 percent of the state median income.</t>
  </si>
  <si>
    <t>Policy coded for the Gulf Coast Region. Local boards have the authority to establish eligibility thresholds as a percent of either the Federal Poverty Guidelines or the state median income, but not to exceed 85 percent of state median income.</t>
  </si>
  <si>
    <t>At redetermination, if a family's income is above 60 percent but below 65 percent of state median income, they can receive another 12 months of services as long as they meet all other eligibility requirements.</t>
  </si>
  <si>
    <t>Maximum Monthly Countable Income to Continue Receiving CCDF Subsidies at Redetermination, 2022</t>
  </si>
  <si>
    <t>Comparison to Income Continue ("Redeter" - "Continue"): Either the same or less</t>
  </si>
  <si>
    <t>Copayment Exemptions</t>
  </si>
  <si>
    <t>Exempt if SSI Recipients</t>
  </si>
  <si>
    <t>Exempt if SNAP E&amp;T Participants</t>
  </si>
  <si>
    <t>Copayment Exemptions for TANF Recipients</t>
  </si>
  <si>
    <t>Copyament Calculations</t>
  </si>
  <si>
    <t>Other Copayment Calculations</t>
  </si>
  <si>
    <t>Table 29. Copayment Amounts for a Single Parent with a Two-Year-Old Child in Full-Time Care (Monthly Dollar Amounts), 2022, pp 268+</t>
  </si>
  <si>
    <t>Families with Annual Earnings of $15,000</t>
  </si>
  <si>
    <t>Families with Annual Earnings of $20,000</t>
  </si>
  <si>
    <t>Families with Annual Earnings of $25,000</t>
  </si>
  <si>
    <t>Families with Annual Earnings of $30,000</t>
  </si>
  <si>
    <t>Additional notes for table 29:</t>
  </si>
  <si>
    <t>Numbers are rounded to the nearest dollar amount. In calculating the monthly copayment, the following assumptions were made. The family consists of one parent and one child. The child is 24 months old and does not have any special needs. The family receives full-time care. The family is receiving subsidized child care for the first time, and eligibility is determined under initial eligibility thresholds. Families who already receive subsidized care may be eligible at somewhat higher income levels in some states. Families receiving additional assistance, such as transitional child care or TANF,  may also qualify for child care subsidies at higher income levels than shown here. All income is earned. If the state uses an income disregard for calculating copayments, the disregard was applied. The lowest earnings level shown ($15,000) is approximately equal to full-time full-year pay at the federal minimum wage of $7.25 per hour. Unless noted, the calculation for monthly copayments uses 8 hours per day, 5 days per week, and 4.333 weeks per month when hourly, daily, or weekly copayments were provided. If copayments were waived for all families during the COVID-19 pandemic, and this policy was in effect on October 1, 2022, the policy is reflected here with a copayment of $0 and a footnote. For more information on copayments that were waived prior to October 1, 2022 as a result of the pandemic, see the full CCDF Policies Database. For states that waived copayments as of October 1, 2022, detailed copayment amounts prior to the pandemic can be found in the full CCDF Policies Database.</t>
  </si>
  <si>
    <t>Copayments are waived due to the COVID-19 pandemic.</t>
  </si>
  <si>
    <t>Copayment amounts based on center rates for providers certified at Better Beginnings Star level 2 in Urban counties.</t>
  </si>
  <si>
    <r>
      <t>California</t>
    </r>
    <r>
      <rPr>
        <sz val="9"/>
        <color indexed="8"/>
        <rFont val="Lucida Sans"/>
        <family val="1"/>
        <charset val="204"/>
      </rPr>
      <t>:</t>
    </r>
  </si>
  <si>
    <t>Copayment amounts based on income eligibility thresholds for Denver. Copayment amounts are rounded down to the closest whole dollar and are calculated for care provided at Tier 1 child care centers.</t>
  </si>
  <si>
    <t>Copayment amounts for care provided by accredited group child care centers, Hawaiian-medium center-based facilities, licensed infant and toddler child care centers, licensed group child care centers, or licensed group child care homes.</t>
  </si>
  <si>
    <t>Copayment amounts for the first year families receive care.</t>
  </si>
  <si>
    <t>Copayment amounts are calculated using a multiplier of 22 days per month.</t>
  </si>
  <si>
    <t>In response to the COVID-19 pandemic, copayments are waived for families with incomes at or below 60 percent of state median income.</t>
  </si>
  <si>
    <t>Based on federal funding from the Coronavirus Response and Relief Supplemental Appropriations Act, all families have a monthly copayment of $10.</t>
  </si>
  <si>
    <t>Copayment amounts based on licensed one-star center payment rates for Clark County. Copayments are calculated using a multiplier of 22 days per month to convert daily provider payment rates to monthly provider payment rates. In response to the COVID-19 pandemic, families are reimbursed for copayments paid retroactive to July 1, 2022 to expand access and affordability of quality child care across the state. As of October 1, 2022, families still paid a monthly copayment amount (as shown in the table), but beginning March 2023, families began receiving reimbursements for copayments paid retroactive to July 1, 2022.</t>
  </si>
  <si>
    <t>Policy coded for New York City.</t>
  </si>
  <si>
    <t>Copayment amounts are rounded down to the closest whole dollar.</t>
  </si>
  <si>
    <t>Copayments are calculated using a multiplier of 4.3 weeks per month.</t>
  </si>
  <si>
    <t>Copayments are waived for families with essential workers due to the COVID-19 pandemic.</t>
  </si>
  <si>
    <t>The family copayment is calculated by multiplying an hourly copayment amount (determined by the number of children in care) by the total number of hours of subsidized care for all children in the household. Maximum monthly copayments for each child are calculated by multiplying the hourly copayment by 152 hours of care.</t>
  </si>
  <si>
    <t>Include State</t>
  </si>
  <si>
    <t>Copayments waived due to COVID-19 Pandemic</t>
  </si>
  <si>
    <t>Copayments otherwise altered due to COVID-19</t>
  </si>
  <si>
    <t>see note</t>
  </si>
  <si>
    <t>Copayment Amounts for a Single Parent with a Two-Year-Old Child in Full-Time Care (Monthly Dollar Amounts)</t>
  </si>
  <si>
    <t>Additional notes for table 30:</t>
  </si>
  <si>
    <t>Numbers are rounded to the nearest dollar amount. In calculating the monthly copayment, the following assumptions were made. The family consists of one parent and two children. The children are 24 and 48 months old and do not have any special needs. The family receives full-time care. The family is receiving subsidized child care for the first time, and eligibility is determined under initial eligibility thresholds. Families who already receive subsidized care may be eligible at somewhat higher income levels in some states. Families receiving additional assistance, such as transitional child care or TANF, may also qualify for child care subsidies at higher income levels than shown here. All income is earned. If the state uses an income disregard for calculating copayments, the disregard was applied. The lowest earnings level shown ($15,000) is approximately equal to full-time full-year pay at the federal minimum wage of $7.25 per hour. Unless noted, the calculation for monthly copayments uses 8 hours per day, 5 days per week, and 4.333 weeks per month when hourly, daily, or weekly copayments were provided. If copayments were waived for all families during the COVID-19 pandemic, and this policy was in effect on October 1, 2022, the policy is reflected here with a copayment of $0 and a footnote. For more information on copayments that were waived prior to October 1, 2022 as a result of the pandemic, see the full CCDF Policies Database. For states that waived copayments as of October 1, 2022, detailed copayment amounts prior to the pandemic can be found in the full CCDF Policies Database.</t>
  </si>
  <si>
    <t>Table 30. Copayment Amounts for a Single Parent with a Two-Year-Old Child and a Four-Year-Old Child
in Full-Time Care (Monthly Dollar Amounts), 2022, pp 272+</t>
  </si>
  <si>
    <t>test footnotes</t>
  </si>
  <si>
    <t>Copayment Amounts for a Single Parent with a Two-Year-Old Child and a Four-Year-Old Child</t>
  </si>
  <si>
    <t>Table 31. Copayment Amounts for a Two Parent Household with a Two-Year-Old Child and a Four-Year-Old Child in Full-Time Care (Monthly Dollar Amounts), 2022, pp 276+</t>
  </si>
  <si>
    <t>CheckFootnotes</t>
  </si>
  <si>
    <t>Additional notes for table 31:</t>
  </si>
  <si>
    <t>Numbers are rounded to the nearest dollar amount. In calculating the monthly copayment, the following assumptions were made. The family consists of two parents and two children. The children are 24 and 48 months old and do not have any special needs. The family receives full-time care. The family is receiving subsidized child care for the first time, and eligibility is determined under initial eligibility thresholds. Families who already receive subsidized care may be eligible at somewhat higher income levels in some states. Families receiving additional assistance, such as transitional child care or TANF, may also qualify for child care subsidies at higher income levels than shown here. Both parents are working at least 30 hours per week and all income is earned. If the state uses an income disregard for calculating copayments, the disregard was applied. The lowest earnings level shown ($25,000) is approximately equal to full-year pay for two parents each working 30 hours per week at the federal minimum wage of $7.25 per hour. Unless noted, the calculation for monthly copayments uses 8 hours per day, 5 days per week, and 4.333 weeks per month when hourly, daily, or weekly copayments were provided. If copayments were waived for all families during the COVID-19 pandemic, and this policy was in effect on October 1, 2022, the policy is reflected here with a copayment of $0 and a footnote. For more information on copayments that were waived prior to October 1, 2022 as a result of the pandemic, see the full CCDF Policies Database. For states that waived copayments as of October 1, 2022, detailed copayment amounts prior to the pandemic can be found in the full CCDF Policies Database.</t>
  </si>
  <si>
    <t>American Samoa serves all families that fall below the Federal Poverty Guidelines and waives the copayment for all eligible families.</t>
  </si>
  <si>
    <t>Copayment amounts and income eligibility thresholds for the Gulf Coast Region.</t>
  </si>
  <si>
    <t>to Copay1P1C</t>
  </si>
  <si>
    <t>Copayment Amounts for a Two Parent Household with a Two-Year-Old Child and a Four-Year-Old Child in Full-Time Care (Monthly Dollar Amounts)</t>
  </si>
  <si>
    <t>Table 34. Maximum Payment Rates for Licensed Family Child Care Homes (Monthly Dollar Amounts), 2022, pp 310+</t>
  </si>
  <si>
    <t>Full Time Infant Care (11 months):Base Rate</t>
  </si>
  <si>
    <t>Full Time Infant Care (11 months):Highest Rate</t>
  </si>
  <si>
    <t>Full Time Toddler Care (35 months): Base Rate</t>
  </si>
  <si>
    <t>Full Time Toddler Care (35 months):  Highest Rate</t>
  </si>
  <si>
    <t>Full Time Preschooler Care (59 months): Base Rate</t>
  </si>
  <si>
    <t>Full Time Preschooler Care (59 months): Highest Rate</t>
  </si>
  <si>
    <t>Before-and-After School Age Care (84 months): Base Rate</t>
  </si>
  <si>
    <t>Before-and-After School Age Care (84 months): Highest Rate</t>
  </si>
  <si>
    <t>Maximum Payment Rates for Licensed Child Care Centers (Monthly Dollar Amounts)</t>
  </si>
  <si>
    <t>Note: Highest Rates are due to quality ratings or other enhancements</t>
  </si>
  <si>
    <t>Note: Excludes those states who eliminated or modified their copayments due to COVID-19</t>
  </si>
  <si>
    <t>Additional notes for table 34:</t>
  </si>
  <si>
    <t>The rates represent the maximum payment rate for licensed child care providers. For states that have tiered payment systems, the base rates reflect the base licensed rates and the highest rates reflect the highest tiered or accredited rates available. For states that do not have tiered payment systems, the base and highest rates are identical. For states that do not specify payment rates for licensed providers, the rates for registered or certified providers are used. Rates for the largest, most populous area are provided for states in which rates vary at a sub-state level. Numbers are rounded to the nearest dollar amount. Maximum rates may be higher for children with special needs or for care during non-traditional hours. For the purposes of calculating the monthly rate, the following assumptions were made. The child receives full-time care in a family child care home. The child is in care for 8 hours per day, 5 days per week. For children receiving before-and-after care, the child is in care for 4 hours per day. Unless noted, when hourly, daily, or weekly rates were provided, the monthly rates were calculated using 8 hours per day, 5 days per week, and 4.333 weeks per month. When a before-and-after care or part-time school-age rate was not available, the before-and-after care rate was calculated using half of the full-time school-age rate. The rates shown are for family child care home providers. States may also use separate rates for group child care home providers; rates for group child care home providers can be found in the full detail of the CCDF Policies Database. If rates were increased due to the COVID-19 pandemic, and this policy was in effect on October 1, 2022, the policy is reflected here with a footnote explaining the rate increase. For more information on rates that were increased prior to October 1, 2022 as a result of the pandemic, see the full CCDF Policies Database. For states that increased rates as of October 1, 2022, detailed rates prior to the pandemic can be found in the full CCDF Policies Database.</t>
  </si>
  <si>
    <t>Base rates are family day care home payment rates with no star rating for the Birmingham Region. Highest rates are star 5 family day care home payment rates for the Birmingham region.</t>
  </si>
  <si>
    <t>Family home care payment rates for Anchorage. If a school-age child will be in care for 17 to 23 part-time days and at least one full day during the month, they are eligible to be authorized at a full-month enrollment, which is paid at the monthly full-time rate. For months they will not be in care at least one full day, they are authorized at the part-month enrollment which is paid at the monthly part-time rate. The before-and-after care rates shown in the table are for school-age children in part-time care.</t>
  </si>
  <si>
    <t>Base rate</t>
  </si>
  <si>
    <t>s are certified child care group home payment rates for District 1. Highest rates are First Things First Quality First five star certified group home rates for District 1.</t>
  </si>
  <si>
    <t>Base rates are Better Beginnings quality incentive star level 2 rates for registered child care family homes in urban areas. Highest rates are Better Beginnings quality incentive star level 3 rates for registered child care family homes in urban areas.</t>
  </si>
  <si>
    <t>Licensed family child care home rates for Los Angeles. Before-and-after care rates reflect monthly part-time rates.</t>
  </si>
  <si>
    <t>Base rates are tier one day care home payment rates for Denver. Highest rates are tier five day care home payment rates for Denver.</t>
  </si>
  <si>
    <t>Base rates are licensed family day care home rates for the North Central Region. Highest rates are licensed accredited family child care home rates for the North Central Region. Rates were calculated using a multiplier of 4.3 to convert weekly rates to monthly rates.</t>
  </si>
  <si>
    <t>Base rates are for licensed family child care homes with no start rating for New Castle. Highest rates are for five star family child care homes in New Castle.</t>
  </si>
  <si>
    <t>Base rates are developing child development home payment rates. Highest rates are high quality child development home payment rates. Rates were calculated using a multiplier of 21.667 to covert daily rates to monthly rates.</t>
  </si>
  <si>
    <t>Base rates are licensed family child care home payment rates for the Miami-Dade Coalition. Highest rates are Gold Seal family child care home rates for the Miami- Dade Coalition. Before-and-after care rates reflect part-time, before- or after-school rates for school-age children.</t>
  </si>
  <si>
    <t>Base rates are registered family child care home rates. Highest rates are accredited family child care homes.</t>
  </si>
  <si>
    <t>Family child care home rates for Cluster 3. Rates are determined based on the parent’s qualifying activity hours and are authorized up to the full-time rate for before- and-after care if the provider charges full-time rates for the amount of care provided.</t>
  </si>
  <si>
    <t>Licensed family day care home rates for Group 1A. The state sets a number of days each month that families may be eligible for care. The daily rate is then multiplied by the number of eligible days in the month. The rate may vary each month, depending on the number of eligible days.</t>
  </si>
  <si>
    <t>Base rates are licensed family child care home rates for Marion. Highest rates are licensed, Paths to QUALITY level 4 family child care home rates for Marion. The rates shown reflect a 20 percent increase due to the COVID-19 pandemic.</t>
  </si>
  <si>
    <t>Base rates are registered Child Development Home category A and B basic registered rates. Highest rates are registered Child Development Home category A and B Quality Rating System level 5 rates.</t>
  </si>
  <si>
    <t>Licensed family child care home rates for Sedgwick County. Rates were calculated using a multiplier of 215 to convert hourly rates to monthly full-time rates, and a multiplier of 129 to convert hourly rates to monthly before-and-after school-age rates.</t>
  </si>
  <si>
    <t>The state authorizes a maximum of 22 days per month. The multiplier for converting maximum daily rates to maximum monthly rates is 22.</t>
  </si>
  <si>
    <t>Base rates are licensed family child care home payment rates for Cumberland County. Highest rates are licensed step 4 family child care home payment rates for Cumberland County. Providers received an additional $100 per week for caring for infants, a 10 percent increase for caring for infants and toddlers, and an additional percent increase tied to their quality rating due to the COVID-19 pandemic (as reflected in the rates shown in the table).</t>
  </si>
  <si>
    <t>Base rates are unaccredited licensed family child care home rates for Baltimore City. Highest rates are level 5 family child care home rates for Baltimore City.</t>
  </si>
  <si>
    <r>
      <t xml:space="preserve">Base rates are payment rates for non-systems family child care homes with no additional rating in Region 4. Highest rates are QRIS level 2 and above non-systems family child care home rates for Region 4. For family child care settings, before-and-after care for school-age children is calculated as 60 percent of the full-time rate. </t>
    </r>
    <r>
      <rPr>
        <b/>
        <sz val="9"/>
        <color indexed="8"/>
        <rFont val="Tahoma"/>
        <family val="1"/>
        <charset val="204"/>
      </rPr>
      <t>Michigan:</t>
    </r>
  </si>
  <si>
    <t>Base rates are licensed blank-star and one-star family home payment rates. Highest rates are licensed five-star family home payment rates. Providers are paid based on the 75th percentile due to the COVID-19 pandemic.</t>
  </si>
  <si>
    <t>Base rates are licensed unaccredited family child care rates for Hennepin County. Highest rates are licensed 4-star Parent Aware family child care rates for Hennepin County.</t>
  </si>
  <si>
    <t>Family child care home payment rates. Providers are paid temporary enhanced rates in response to the COVID-19 pandemic.</t>
  </si>
  <si>
    <t>Base rates are licensed family home rates for St. Louis County. Highest rates are licensed accredited family home rates for St. Louis County. Rates were calculated using a multiplier of 22 days per month.</t>
  </si>
  <si>
    <t>Base rates are licensed family child care home I and II rates for Lancaster, Dakota, Douglas, and Sarpy Counties. Highest rates are step 5 family child care home I and II rates for Lancaster, Dakota, Douglas, and Sarpy Counties.</t>
  </si>
  <si>
    <t>Base rates are 1-star licensed family child care home payment rates for Clark County. Highest rates are 5-star licensed family child care home payment rates for Clark County. Rates were calculated using a multiplier of 22 to convert daily rates to monthly rates. Before-and-after care is paid at the full-day school-age rate (converted to monthly for the tables).</t>
  </si>
  <si>
    <t>Licensed family child care home rates. Rates were calculated using a multiplier of 4.33 to convert weekly rates to monthly rates. School age children are only eligible for half-time service during the school year and are allowed full-time service during scheduled school breaks.</t>
  </si>
  <si>
    <t>Base rates are registered family child care home rates. Highest rates are accredited family child care home rates. In response to COVID-19, providers received supplemental payments of $150 per part-time subsidy-eligible child, per month and $300 per full-time subsidy-eligible child (as reflected in the rates shown in the table).</t>
  </si>
  <si>
    <t>Base rates are</t>
  </si>
  <si>
    <t>licensed family child care home rates. Highest rates are FOCUS 5-star family child care home or New Mexico Children, Youth, and Family Department approved national accreditation payment rates.</t>
  </si>
  <si>
    <t>Registered family day care home rates for Group 5 counties: New York, Bronx, Kings, Queens, and Richmond.</t>
  </si>
  <si>
    <t>Base rates are licensed 3-star family child care home payment rates for Mecklenburg County. Highest rates are licensed 5-star family child care home payment rates for Mecklenburg County. The before-and-after school rate is calculated at 75 percent of the full-time summer care rate.</t>
  </si>
  <si>
    <t>Licensed family child care home rates.</t>
  </si>
  <si>
    <t>Base rates are licensed type B family child care home rates for Franklin County. Highest rates are licensed 5-star family child care home rates for Franklin County.</t>
  </si>
  <si>
    <t>Base rates are one-star child care home rates. Highest rates are three-star child care home rates. Before-and-after care rates are blended rates for a traditional school year. The multiplier for converting maximum daily rates to maximum monthly rates is 23. In response to the COVID-19 pandemic, all providers are paid an additional</t>
  </si>
  <si>
    <t>Certified family child care home rates for Group Area A.</t>
  </si>
  <si>
    <t>Base rates are Star 1 family child care home rates for Region 18: Philadelphia. Highest rates are Star 4 family child care home rates for Region 18.</t>
  </si>
  <si>
    <t>Base rates are Step 1, Star 1 licensed family child care homes. Highest rates are Step 4, Star 5 licensed family child care homes. Providers participating in the state’s quality rating system star 3 or above are eligible to receive a once yearly incentive payment of $500.</t>
  </si>
  <si>
    <t>Base rates are level C licensed family child care home rates for urban counties. Highest rates are level B+ licensed family child care home rates for urban counties. The highest payment rates include a quality incentive bonus of an additional $20 for full-time care and $10 for part-time care. Providers who do not receive the quality incentive bonus are reimbursed at $10 to $20 less per week. Rates were calculated using a multiplier of 4.33 to convert weekly rates to monthly rates.</t>
  </si>
  <si>
    <t>Regulated family child care home rates for Minnehaha County.</t>
  </si>
  <si>
    <t>Base rates are payment rates for family child care homes with no additional rating for the Top Tier counties. Highest rates are three-star family child care home rates for the Top Tier counties. Rates were calculated using a multiplier of 4.3 to convert weekly rates to monthly rates.</t>
  </si>
  <si>
    <t>Base rates are licensed family child care home rates for the Gulf Coast Region. Highest rates are licensed 4-star family child care home rates for the Gulf Coast Region.</t>
  </si>
  <si>
    <t>Licensed family child care home rates. Family child care homes that receive subsidy payments are required to participate in Utah's Child Care Quality System. Family child care homes rated high quality receive an additional monthly payment of $100, and family child care homes rated high quality plus receive an additional monthly payment of $125 (additional monthly payments not included in rates shown in tables).</t>
  </si>
  <si>
    <t>are registered 1-star family child care home rates. Highest rates are registered 5-star family child care home rates. Rates were calculated using a multiplier of 4.3 to convert weekly rates to monthly rates.</t>
  </si>
  <si>
    <t>Level 2 licensed family day home rates for Fairfax. Rates were calculated using a multiplier of 21.5 days per month. Payment amounts are rounded down to the closest whole dollar. The state has also started a tiered provider payment pilot program. Providers in the pilot program with a level 4 or 5 quality rating can receive a 7 percent add-on for children under age 6.</t>
  </si>
  <si>
    <t>Base rates are level 1 licensed family child care home payment rates for Region 4. Highest rates are level 5 licensed family child care home payment rates for Region 4. Rates were calculated using a multiplier of 22 days per month.</t>
  </si>
  <si>
    <t>Base rates are tier 1 family child care home rates. Highest rates are tier 3 family child care home rates. Rates were calculated using a multiplier of 20 days per month.</t>
  </si>
  <si>
    <t>Payment rates for Milwaukee.</t>
  </si>
  <si>
    <t>Licensed family setting rates.</t>
  </si>
  <si>
    <t>Maximum Payment Rates for Licensed Family Child Care Homes (Monthly Dollar Amounts)</t>
  </si>
  <si>
    <t>Table 35. Maximum Payment Rates for In-Home Child Care (Monthly Dollar Amounts), 2022, p. 317+</t>
  </si>
  <si>
    <t>Additional notes for table 35:</t>
  </si>
  <si>
    <t>The rates represent the maximum payment rate for in-home providers. For states that have tiered payment systems, the base rates reflect the base in-home rates and the highest rates reflect the highest tiered or accredited rates available. For states that do not have tiered payment systems, the base and highest rates are identical. Rates for the largest, most populous area are provided for states in which rates vary at a sub-state level. Numbers are rounded to the nearest dollar amount. Maximum rates may be higher for children with special needs or for care during non-traditional hours. For the purposes of calculating the monthly rate, the following assumptions were made. The child receives full-time in-home child care. If rates vary for types of in-home care, the rates for care provided in the home of the child were used. The child is in care for 8 hours per day, 5 days per week. For children receiving before-and-after care, the child is in care for 4 hours per day. Unless noted, the monthly rates were calculated using 8 hours per day, 5 days per week, and 4.333 weeks per month. When a before-and-after care or part-time school-age rate was not available, the before-and-after care rate was calculated using half of the full-time school-age rate. If rates were increased due to the COVID-19 pandemic, and this policy was in effect on October 1, 2022, the policy is reflected here with a footnote explaining the rate increase. For more information on rates that were increased prior to October 1, 2022 as a result of the pandemic, see the full CCDF Policies Database. For states that increased rates as of October 1, 2022, detailed rates prior to the pandemic can be found in the full CCDF Policies Database.</t>
  </si>
  <si>
    <t>Base and highest rates are the state’s base rates for out-of-home relative care.</t>
  </si>
  <si>
    <t>Approved in-home child care payment rates for Anchorage. If a school-age child will be in care for 17 to 23 part-time days and at least one full day during the month, they are eligible to be authorized at a full-month enrollment, which is paid at the monthly full-time rate. For months they will not be in care at least one full day, they are authorized at the part-month enrollment which is paid at the monthly part-time rate. The before-and-after care rates shown in the table are for school-age children in part-time care.</t>
  </si>
  <si>
    <t>Base rates are in-home rates for non-certified relative providers. Highest rates are First Things First Quality First four star certified in-home child care rates for District 1.</t>
  </si>
  <si>
    <t>are Better Beginnings quality incentive star level 2 rates for registered child care family homes in urban areas. Highest rates are Better Beginnings quality incentive star level 3 rates for registered child care family homes in urban areas.</t>
  </si>
  <si>
    <t>In-home rates for TrustLined and Relative providers in Los Angeles. Before-and-after care rates reflect monthly part-time rates.</t>
  </si>
  <si>
    <t>Regular qualified-exempt in-home rates for Denver.</t>
  </si>
  <si>
    <t>Unlicensed relative in-home child care rates. Rates were calculated using a multiplier of 4.3 to convert weekly rates to monthly rates.</t>
  </si>
  <si>
    <t>In-home child care rates for New Castle.</t>
  </si>
  <si>
    <t>Rates were calculated using a multiplier of 21.667 to covert daily rates to monthly rates. Base rates are for in-home providers. Highest rates are for relative providers.</t>
  </si>
  <si>
    <t>Informal providers cannot provide care through the subsidy program in the Miami-Dade Coalition. All providers must be licensed. Base rates are licensed home payment rates for the Miami-Dade Coalition. Highest rates are Gold Seal home rates for the Miami-Dade Coalition. Before-and-after care rates reflect part-time, before- or after-school rates for school-age children.</t>
  </si>
  <si>
    <t>Informal provider rates for Zone 1.</t>
  </si>
  <si>
    <t>License-exempt in-home child care rates.</t>
  </si>
  <si>
    <t>In-home child care rates for Cluster 3. Rates are determined based on the parent’s qualifying activity hours and are authorized up to the full-time rate for before-and- after care if the provider charges full-time rates for the amount of care provided.</t>
  </si>
  <si>
    <t>License-exempt day care home rates. The state sets a number of days each month that families may be eligible for care. The daily rate is then multiplied by the number of eligible days in the month. The rate will vary each month, depending on the number of eligible days.</t>
  </si>
  <si>
    <t>In-home child care rates for Marion. The rate reflects the federal minimum wage and is divided by the number of children in care. The rates shown reflect a 20 percent increase due to the COVID-19 pandemic.</t>
  </si>
  <si>
    <t>The in-home rate is not per child; it is the maximum amount paid for all children in the family receiving in-home care. In-home care is paid at the minimum wage amount.</t>
  </si>
  <si>
    <t>Relative in-home care rates. Rates were calculated using a multiplier of 215 to convert hourly rates to monthly full-time rates, and a multiplier of 129 to convert hourly rates to monthly before-and-after school-age rates.</t>
  </si>
  <si>
    <t>Registered in-home child care rates for Jefferson County.</t>
  </si>
  <si>
    <t>License-exempt in-home child care rates for Cumberland County.</t>
  </si>
  <si>
    <t>Rates for care provided in the child’s home. For family child care settings and informal child care settings, before-and-after care for school-age children is calculated as 60 percent of the full-time rate.</t>
  </si>
  <si>
    <t>Base rates are level 1 license-exempt in-home child care rates. Highest rates are level 2 license-exempt in-home child care rates. Providers are paid based on the 75th percentile due to the COVID-19 pandemic.</t>
  </si>
  <si>
    <t>Base rates are unaccredited legal-non-licensed provider rates for Hennepin County. Highest rates are accredited in-home legal-non-licensed child care rates for Hennepin County. Non-licensed providers must receive minimum wage. The family is responsible for paying the provider for the difference between minimum wage and the payment rates.</t>
  </si>
  <si>
    <t>In-home provider payment rates. Providers are paid temporary enhanced rates in response to the COVID-19 pandemic.</t>
  </si>
  <si>
    <t>Base rates are regulated family home rates for St. Louis County. Highest rates are accredited, regulated family home rates for St. Louis County. Rates calculated using a multiplier of 22 days per month.</t>
  </si>
  <si>
    <t>Family, friend, and neighbor rates. Rates were calculated using a multiplier of 21.65 to convert full-time daily rates to monthly rates.</t>
  </si>
  <si>
    <t>In-home providers must be paid at least the federal minimum wage. The minimum wage rate is generally provided for the first three children in care. The provider may be reimbursed at a different rate for any additional children in care. As a guide, the caseworker may use the hourly rate for a license-exempt family child care home.</t>
  </si>
  <si>
    <t>Unlicensed informal child care rates for Clark County. Rates were calculated using a multiplier of 22 to convert daily rates to monthly rates. Before-and-after care is paid at the full-day school-age rate (converted to monthly for the tables).</t>
  </si>
  <si>
    <t>Rates for license-exempt family home child care providers. Rates were calculated using a multiplier of 4.33 to convert weekly rates to monthly rates. School age children are only eligible for half-time service during the school year and are allowed full-time service during scheduled school breaks.</t>
  </si>
  <si>
    <t>In-home child care rates for informal or relative approved homes. In response to COVID-19, providers received supplemental payments of $150 per part-time subsidy-eligible child, per month and $300 per full-time subsidy-eligible child (as reflected in the rates shown in the table).</t>
  </si>
  <si>
    <t>Registered in-home child care rates.</t>
  </si>
  <si>
    <t>Base rates are legally-exempt informal child care rates for Group 5 counties: New York, Bronx, Kings, Queens, and Richmond. Highest rates are legally-exempt, enhanced informal child care rates for Group 5 counties.</t>
  </si>
  <si>
    <t>Unregulated providers cannot provide care through the subsidy program. Providers must be licensed at the 3-star to 5-star levels. Base rates are licensed 3-star family child care home payment rates for Mecklenburg County. Highest rates are licensed 5-star family child care home payment rates for Mecklenburg County. The before- and-after school rate is calculated at 75 percent of the full-time summer care rate.</t>
  </si>
  <si>
    <t>Base rates are approved relative care rates. Highest rates are registered in-home child care rates.</t>
  </si>
  <si>
    <t>In-home child care aide rates for Franklin County.</t>
  </si>
  <si>
    <t>The multiplier for converting maximum daily rates to maximum monthly rates is 23. In response to the COVID-19 pandemic, all providers are paid an additional $5 per day per child, as reflected in the rates shown here. In response to the COVID-19 pandemic, in-home care for essential workers is reimbursed at a rate of $25 a day per child regardless of the child's age.</t>
  </si>
  <si>
    <t>Base rates are standard family in-home child care rates for Group Area A. Highest rates are enhanced family in-home child care rates for Group Area A. The state uses a multiplier of 4.3 to convert weekly rates to monthly rates for part-time care provided by standard in-home providers.</t>
  </si>
  <si>
    <t>In-home relative provider rates for Region 18: Philadelphia. Parents are required to make sure in-home providers are paid minimum wage.</t>
  </si>
  <si>
    <t>Base rates are Step 1 legally license-exempt provider rates. Highest rates are Step 4 legally license-exempt provider rates.</t>
  </si>
  <si>
    <t>In-home child care rates for urban counties.</t>
  </si>
  <si>
    <t>Unregulated in-home child care rates.</t>
  </si>
  <si>
    <t>Unregulated authorized child care rates for the Top Tier counties. Care provided in the child's home is not allowed unless the provider also lives in the home and proof is submitted that the home belongs to the provider. Rates were calculated using a multiplier of 4.3 to convert weekly rates to monthly rates.</t>
  </si>
  <si>
    <t>Unregulated relative care provider rates for the Gulf Coast Region.</t>
  </si>
  <si>
    <t>Approved relative child care provider rates. Rates were calculated using a multiplier of 4.3 weeks per month.</t>
  </si>
  <si>
    <t>In-home child care rates for Fairfax. Rates were calculated using a multiplier of 21.5 days per month. Payment amounts are rounded down to the closest whole dollar.</t>
  </si>
  <si>
    <t>Rates for in-home providers are calculated using a multiplier that assumes 172 hours per month. Part-time rates for in-home providers are calculated using a multiplier that assumes 20.5 hours per week. Rates for in-home providers are rounded up to the closest whole dollar.</t>
  </si>
  <si>
    <t>Rates were calculated using a multiplier of 20 days per month.</t>
  </si>
  <si>
    <t>Certified in-home child care rates. When in-home care is provided for 15 or more hours per week, the minimum wage must be paid, regardless of the number of children in care. The state calculates monthly rates by multiplying the state hourly minimum wage by 153 hours per month.</t>
  </si>
  <si>
    <t>Informal child care provider rates for Baltimore City.</t>
  </si>
  <si>
    <t>Each State/Territory was asked to review and verify the accuracy of the data in the tables. Not all States/Territories were able to complete the review. For more information on which States/Territories reviewed and verified the data in the tables, see table I.B in the report.</t>
  </si>
  <si>
    <t>Certified family child care home rates for Jefferson County. Providers participating in the All STARS program receive an initial achievement award, an annual award, and monthly subsidy enrollment award per subsidized child based on the age of the child (additional awards not included in rates shown in tables). These payments vary based on the STARS level, from level one through five.</t>
  </si>
  <si>
    <t>Licensed or registered day care center payment rates for Group 5 counties: New York, Bronx, Kings, Queens, and Richmond.</t>
  </si>
  <si>
    <t>Base rates are Better Beginnings quality incentive star level 2 rates for centers in urban areas. Highest rates are Better Beginnings quality incentive star level 3 rates for centers in urban areas.</t>
  </si>
  <si>
    <t>Compre Database</t>
  </si>
  <si>
    <t>Urban Institute Database</t>
  </si>
  <si>
    <t>PT Zone 1</t>
  </si>
  <si>
    <t>Full Time Zon31</t>
  </si>
  <si>
    <t>This is different</t>
  </si>
  <si>
    <t>https://www.acf.hhs.gov/occ/data/fy-2021-ccdf-data-tables-preliminary</t>
  </si>
  <si>
    <t>Table 36. Policies for Care During Non-Traditional Hours, 2022, 2022: p323+</t>
  </si>
  <si>
    <t>If the State Will Pay for Multiple Providers for a Child</t>
  </si>
  <si>
    <t>Description of Different Payment Rates (if applicable)</t>
  </si>
  <si>
    <t>NA, no separate policies for non-traditional-hour care</t>
  </si>
  <si>
    <t>Definition of Non- Traditional-Hour Care</t>
  </si>
  <si>
    <t>Requirements or Limitations for Non-Traditional- Hour Care</t>
  </si>
  <si>
    <t>Use of Different Payment Rates for Non- Traditional-Hour Care</t>
  </si>
  <si>
    <t>NA, no separate policies for non- traditional-hour care</t>
  </si>
  <si>
    <t>Non-traditional-hour care is provided for employment that requires a minimum of six hours of work and travel time during the hours 8:00 p.m. and 6:00 a.m.</t>
  </si>
  <si>
    <t>All parents must be working non- traditional hours to receive in-home non-traditional child care.</t>
  </si>
  <si>
    <t>Non-traditional-hour care is provided between 6:00 p.m. and 6:00 a.m. or on weekends.</t>
  </si>
  <si>
    <t>Night care is care provided Monday through Friday with over half of the total hours of care occurring after 6:00 p.m. Weekend care is any care provided between 6:00 a.m. on Saturday and 11:59 p.m. on Sunday.</t>
  </si>
  <si>
    <t>Parents working night shifts have the option of choosing care during the day for sleep time or during the night for work hours.</t>
  </si>
  <si>
    <t>Rates are at least two times more during non-traditional hours.</t>
  </si>
  <si>
    <t>Non-traditional hours refers to evenings or weekends for licensed providers when a licensed provider is meeting the certified need for child care that includes hours during the period from 6:00
p.m. to 6:00 a.m., Monday through Friday, or any time on Saturday
or Sunday.</t>
  </si>
  <si>
    <t>Non-traditional- hour care providers must be licensed.</t>
  </si>
  <si>
    <t>For licensed providers, the contractor must multiply the applicable regional market rate ceiling by one of the following adjustment factors:
1.25 when 50 percent or more of the certified need for child care occurs during this period
and 1.125 when at least 10 percent, but less than 50 percent of the certified need for child care occurs during this period.</t>
  </si>
  <si>
    <t>Non-traditional-hour care occurs after 6:00 p.m., spans the midnight hour, or on the weekend.</t>
  </si>
  <si>
    <t>NA, no additional requirements for non-traditional- hour care</t>
  </si>
  <si>
    <t>Counties have the option to reimburse providers at a higher rate for non-traditional- hour care. Denver reimburses providers 25 percent more for non-traditional-hour care.</t>
  </si>
  <si>
    <t>Non-traditional-hour care is for evening and weekend hours that are not normally offered by a licensed child care provider.</t>
  </si>
  <si>
    <t>Non-traditional- hour care must be provided by relative providers.</t>
  </si>
  <si>
    <t>Non-traditional-hour care is provided between 6:00 p.m. and 7:00 a.m., Monday through Friday, or any time on Saturday or Sunday.</t>
  </si>
  <si>
    <t>Caseworker approval is needed to authorize non- traditional-hour care.</t>
  </si>
  <si>
    <t>The state sets higher rates for non-traditional hours of care provided between 6:00 p.m. and 7:00 a.m., Monday through Friday, or any time on Saturday or Sunday.</t>
  </si>
  <si>
    <t>Non-traditional-hour care is provided between the hours of 6:00 p.m. and 7:00 a.m.
Monday through Friday, or between 6:00 p.m. Friday to 7:00 a.m.
Monday.</t>
  </si>
  <si>
    <t>Any care that is provided outside of 7:00
a.m. to 6:00 p.m.</t>
  </si>
  <si>
    <t>Non-traditional-hour care is care routinely provided between the hours of 7:00 p.m. and 5:00 a.m., including the weekend from Friday 7:00 p.m. through
Monday 5:00 a.m.</t>
  </si>
  <si>
    <t>Providers may be paid an additional 10 dollars per day for non-traditional-hour care (care provided between the hours of 7:00 p.m. and 5:00
a.m. on weekdays or 7:00 p.m. Friday through 5:00 a.m.
Monday).</t>
  </si>
  <si>
    <t>Non-traditional-hour care refers to services rendered between the hours of 6:00 p.m. and 6:00 a.m. and on weekends.</t>
  </si>
  <si>
    <t>Care during non-traditional hours is reimbursed at a rate 35 percent higher than care during traditional hours.</t>
  </si>
  <si>
    <t>Non-traditional-hour care must last at least an hour between 7:00 p.m. and 6:00 a.m. Monday through Friday or anytime on a Saturday or Sunday.</t>
  </si>
  <si>
    <t>The department pays differential rates for care provided during non- traditional hours (7:00 p.m. to 6:00 a.m. on weekdays and any period of time on weekends).</t>
  </si>
  <si>
    <t>Non-traditional-hour care is provided between 11:30 p.m. and 6:00 a.m.</t>
  </si>
  <si>
    <t>Providers may not provide care for more than 12 hours in a 24-hour period. Providers providing overnight care must submit a written plan for overnight care.</t>
  </si>
  <si>
    <t>Non-traditional-hour care covers care provided during the evening, between the hours of 7:01 p.m. and 5:59 a.m., and on weekends, from 7:01
p.m. Friday to 5:59 a.m. on Monday.</t>
  </si>
  <si>
    <t>The state sets higher rates for evening and weekend care.</t>
  </si>
  <si>
    <t>Non-traditional-hour care is care that falls outside of the hours of 6:00 a.m. to 6:00 p.m. Monday through Friday.</t>
  </si>
  <si>
    <t>Parents in need of non-traditional- hour care have the option of choosing care during work hours or during rest time. The parent cannot choose to have child care during both work and rest time.</t>
  </si>
  <si>
    <t>The department has the discretion to adjust rates for child care provided during non-traditional hours.</t>
  </si>
  <si>
    <t>Non-traditional-hour care is care provided during evening, overnight, weekend, or holiday hours. Evening is defined as after 6:00 p.m.</t>
  </si>
  <si>
    <t>Non-traditional- hour care is limited to in-home child care.</t>
  </si>
  <si>
    <t>Non-traditional-hour care is provided between 10:00 p.m. and 6:00 a.m.</t>
  </si>
  <si>
    <t>Parents must work at least four hours between 10:00 p.m. and
6:00 p.m.</t>
  </si>
  <si>
    <t>Non-traditional-hour care is provided between the hours of 7:00 p.m. and 7:00 a.m.
Monday through Friday, or between 12:00 a.m. Saturday to 12:00 a.m.
Monday.</t>
  </si>
  <si>
    <t>Non-traditional-hour care is care provided between 7:00
p.m. and 7:00 a.m. Monday through Friday and between 12:00 a.m. Saturday and 12:00
a.m. Monday morning. Care provided for 1 to 10 non- traditional hours will be
reimbursed 5 percent higher, care provided for 11 to 20 non-traditional hours will be
reimbursed 10 percent higher, and care provided for 21 or more non-traditional hours will be reimbursed 15 percent higher.</t>
  </si>
  <si>
    <t>Non-traditional-hour care is care provided in the evening, night, and weekends.</t>
  </si>
  <si>
    <t>New York State requires that districts pay all providers for care provided during non- traditional hours at a five percent differential rate above the actual cost of care or the applicable market rate, whichever is less. Districts may choose to set the differential payment rates greater than the required five percent, not to exceed 15 percent. New York City has established a 15 percent differential payment rate for care provided during non-traditional hours.</t>
  </si>
  <si>
    <t>Non-traditional-hour care occurs between 6:00 pm and 7:00 am.</t>
  </si>
  <si>
    <t>Care must be provided by a licensed center or a license-exempt family, friend, and neighbor provider.</t>
  </si>
  <si>
    <t>Reimbursement is based on a provider’s published rate during non-traditional-hour care as long as it does not exceed the CCDF maximum rate.</t>
  </si>
  <si>
    <t>Non-traditional hours are hours between 7:00
p.m. and 6:00 a.m. on weekdays and between 12:00 a.m. Saturday and 6:00 a.m. Monday. Non- traditional hours include
any hours of care provided on New Year’s Day, Martin Luther King, Jr. day, Memorial day, Independence day, Labor day, Thanksgiving day, and Christmas day.</t>
  </si>
  <si>
    <t>Five percent is added to the reimbursement rate for all hours of care during a week when any non-traditional hours of care are provided.</t>
  </si>
  <si>
    <t>Non-traditional-hour care is provided on weekdays and between 6:00 p.m. and 6:00 a.m.</t>
  </si>
  <si>
    <t>Providers receive an additional 14 dollars per day for children that receive full- time care on weekdays and at least two of those hours fall between 6:00 p.m. and 6:00
a.m. or for children that receive full-time care on
weekends. The add-on rate is in addition to the typical full- time daily rate approved for the child.</t>
  </si>
  <si>
    <t>Non-traditional-hour care is care provided between 6:00 a.m. and 6:00 p.m. during the week or care provided on the weekend.</t>
  </si>
  <si>
    <t>Non-traditional- hour care must be provided by certified child care providers that provide care to children receiving a subsidy for at least two hours during non- traditional care hours. The non- traditional-hour care add-on only applies to the days that the non- traditional-hour care takes place and not to any days that the child only receives care during typical hours.</t>
  </si>
  <si>
    <t>The add-on rate for non- traditional-hour care is 25 percent above the established subsidy base rate for each child served during non- traditional hours.</t>
  </si>
  <si>
    <t>Non-traditional-hour care is provided between the hours of 6:00 p.m. and 6:00 a.m.
Monday through Friday, and during the weekend</t>
  </si>
  <si>
    <t>A 15 percent bonus will be provided for children that receive care in non-traditional hours.</t>
  </si>
  <si>
    <t>Non-traditional-hour care is care provided in the evenings, overnight, or weekend.</t>
  </si>
  <si>
    <t>Local boards can set different rates for non-traditional hour care.</t>
  </si>
  <si>
    <t>Non-traditional-hour care is provided before 6:00 a.m. or after 6:00 p.m., any hours on Saturdays and Sundays, and any hours on legal holidays.</t>
  </si>
  <si>
    <t>Non-traditional providers must be licensed or certified and provide a minimum of 30 non-traditional hours per month.</t>
  </si>
  <si>
    <t>The state adds on a payment of
$90 for licensed family homes and $75 for licensed centers per child per month for care provided during nonstandard hours if the provider is licensed or certified; the provider provides at least 30 hours of nonstandard hours care during one month; and total cost of the additional payment does not exceed the amount appropriated for this purpose by the legislature for the current state fiscal year.</t>
  </si>
  <si>
    <t>Non-traditional-hour care is defined as at least four hours provided either before 6:00 a.m. or after 7:00 p.m.
Monday through Friday, any 12-hour work or school shift or split shift which equals 12 or more care hours (including transportation) in a 24- hour period, and approved care for at least four hours provided on a Saturday or Sunday.</t>
  </si>
  <si>
    <t>Non-traditional hours of child care receive an additional six dollars per qualifying day.
Non-traditional hours are defined as care provided for at least four hours either before 6:00 a.m. or after 7:00 p.m., Monday through Friday, any 12-hour work shift that equals 12 or more work hours in a 24- hour period, and care provided for at least four hours on a Saturday or Sunday.</t>
  </si>
  <si>
    <t>All others</t>
  </si>
  <si>
    <t>Policies for Care During Non-Traditional Hours</t>
  </si>
  <si>
    <t>Yes, but high number of NA</t>
  </si>
  <si>
    <t>Weekly Rate</t>
  </si>
  <si>
    <t>Weekly Rates</t>
  </si>
  <si>
    <t>Chained Consumer Price Index for All Urban Consumers (C-CPI-U): U.S. city average</t>
  </si>
  <si>
    <t>Original Data Value</t>
  </si>
  <si>
    <t>Series Id:</t>
  </si>
  <si>
    <t>SUUR0000SAM2</t>
  </si>
  <si>
    <t>SUUR0000SAM</t>
  </si>
  <si>
    <t>Not Seasonally Adjusted</t>
  </si>
  <si>
    <t>Series Title:</t>
  </si>
  <si>
    <t>Medical care services in U.S. city average, all urban consumers, chained, not seasonally adjusted</t>
  </si>
  <si>
    <t>Medical care in U.S. city average, all urban consumers, chained, not seasonally adjusted</t>
  </si>
  <si>
    <t>Area:</t>
  </si>
  <si>
    <t>U.S. city average</t>
  </si>
  <si>
    <t>Item:</t>
  </si>
  <si>
    <t>Medical care services</t>
  </si>
  <si>
    <t>Medical care</t>
  </si>
  <si>
    <t>Base Period:</t>
  </si>
  <si>
    <t>DECEMBER 1999=100</t>
  </si>
  <si>
    <t>Years:</t>
  </si>
  <si>
    <t>2014 to 2024</t>
  </si>
  <si>
    <t>Jan</t>
  </si>
  <si>
    <t>Feb</t>
  </si>
  <si>
    <t>Mar</t>
  </si>
  <si>
    <t>Apr</t>
  </si>
  <si>
    <t>May</t>
  </si>
  <si>
    <t>Jun</t>
  </si>
  <si>
    <t>Jul</t>
  </si>
  <si>
    <t>Aug</t>
  </si>
  <si>
    <t>Sep</t>
  </si>
  <si>
    <t>Oct</t>
  </si>
  <si>
    <t>Nov</t>
  </si>
  <si>
    <t>Dec</t>
  </si>
  <si>
    <t>average</t>
  </si>
  <si>
    <t>Factor</t>
  </si>
  <si>
    <t>FFY</t>
  </si>
  <si>
    <t>CY</t>
  </si>
  <si>
    <t>Projected</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</si>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</sst>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_(* #,##0_);_(* \(#,##0\);_(* &quot;-&quot;??_);_(@_)"/>
    <numFmt numFmtId="165" formatCode="0.0%"/>
    <numFmt numFmtId="166" formatCode="&quot;$&quot;0"/>
    <numFmt numFmtId="167" formatCode="&quot;$&quot;#,##0"/>
    <numFmt numFmtId="168" formatCode="#0.000"/>
    <numFmt numFmtId="169" formatCode="0.00000000000000"/>
  </numFmts>
  <fonts count="58">
    <font>
      <sz val="11"/>
      <color theme="1"/>
      <name val="Aptos Narrow"/>
      <family val="2"/>
      <scheme val="minor"/>
    </font>
    <font>
      <sz val="11"/>
      <color theme="1"/>
      <name val="Aptos Narrow"/>
      <family val="2"/>
      <scheme val="minor"/>
    </font>
    <font>
      <b/>
      <sz val="11"/>
      <color theme="1"/>
      <name val="Aptos Narrow"/>
      <family val="2"/>
      <scheme val="minor"/>
    </font>
    <font>
      <b/>
      <sz val="10"/>
      <color indexed="9"/>
      <name val="Arial"/>
      <family val="2"/>
    </font>
    <font>
      <b/>
      <sz val="9"/>
      <name val="Arial"/>
      <family val="2"/>
    </font>
    <font>
      <b/>
      <sz val="10"/>
      <name val="Arial"/>
      <family val="2"/>
    </font>
    <font>
      <sz val="9"/>
      <name val="Arial"/>
      <family val="2"/>
    </font>
    <font>
      <sz val="8"/>
      <color indexed="8"/>
      <name val="Arial"/>
      <family val="2"/>
    </font>
    <font>
      <sz val="8"/>
      <name val="Arial"/>
      <family val="2"/>
    </font>
    <font>
      <sz val="8"/>
      <name val="Times New Roman"/>
      <family val="1"/>
    </font>
    <font>
      <b/>
      <sz val="9"/>
      <color indexed="9"/>
      <name val="Arial"/>
      <family val="2"/>
    </font>
    <font>
      <sz val="10"/>
      <color indexed="8"/>
      <name val="Arial"/>
      <family val="2"/>
    </font>
    <font>
      <b/>
      <sz val="11"/>
      <color rgb="FFFF0000"/>
      <name val="Aptos Narrow"/>
      <family val="2"/>
      <scheme val="minor"/>
    </font>
    <font>
      <b/>
      <sz val="10"/>
      <color rgb="FFFF0000"/>
      <name val="Arial"/>
      <family val="2"/>
    </font>
    <font>
      <u/>
      <sz val="11"/>
      <color theme="10"/>
      <name val="Aptos Narrow"/>
      <family val="2"/>
      <scheme val="minor"/>
    </font>
    <font>
      <b/>
      <sz val="18"/>
      <color rgb="FF000000"/>
      <name val="Times New Roman"/>
      <family val="1"/>
    </font>
    <font>
      <sz val="10"/>
      <name val="Times New Roman"/>
      <family val="1"/>
      <charset val="204"/>
    </font>
    <font>
      <sz val="10"/>
      <color indexed="8"/>
      <name val="Lucida Sans"/>
      <family val="2"/>
    </font>
    <font>
      <sz val="10"/>
      <color indexed="8"/>
      <name val="Century"/>
      <family val="2"/>
    </font>
    <font>
      <b/>
      <sz val="9"/>
      <color indexed="8"/>
      <name val="Tahoma"/>
      <family val="2"/>
    </font>
    <font>
      <sz val="9"/>
      <color indexed="8"/>
      <name val="Gill Sans MT"/>
      <family val="2"/>
    </font>
    <font>
      <b/>
      <sz val="9"/>
      <color indexed="8"/>
      <name val="Tahoma"/>
      <family val="1"/>
      <charset val="204"/>
    </font>
    <font>
      <sz val="9"/>
      <color indexed="8"/>
      <name val="Gill Sans MT"/>
      <family val="1"/>
      <charset val="204"/>
    </font>
    <font>
      <b/>
      <sz val="9"/>
      <color indexed="8"/>
      <name val="Trebuchet MS"/>
      <family val="2"/>
    </font>
    <font>
      <sz val="9"/>
      <color indexed="8"/>
      <name val="Lucida Sans"/>
      <family val="2"/>
    </font>
    <font>
      <b/>
      <sz val="9"/>
      <color indexed="8"/>
      <name val="Gill Sans MT"/>
      <family val="2"/>
    </font>
    <font>
      <b/>
      <sz val="10"/>
      <color indexed="8"/>
      <name val="Lucida Sans"/>
      <family val="2"/>
    </font>
    <font>
      <b/>
      <sz val="10"/>
      <color indexed="8"/>
      <name val="Century"/>
      <family val="1"/>
    </font>
    <font>
      <sz val="11"/>
      <name val="Aptos Narrow"/>
      <family val="2"/>
      <scheme val="minor"/>
    </font>
    <font>
      <sz val="10"/>
      <color indexed="8"/>
      <name val="Lucida Sans"/>
      <family val="1"/>
      <charset val="204"/>
    </font>
    <font>
      <sz val="10"/>
      <color indexed="8"/>
      <name val="Tahoma"/>
      <family val="2"/>
    </font>
    <font>
      <sz val="9"/>
      <color indexed="8"/>
      <name val="Tahoma"/>
      <family val="2"/>
    </font>
    <font>
      <sz val="9"/>
      <color indexed="8"/>
      <name val="Tahoma"/>
      <family val="1"/>
      <charset val="204"/>
    </font>
    <font>
      <i/>
      <sz val="9"/>
      <color indexed="8"/>
      <name val="Calibri"/>
      <family val="1"/>
      <charset val="204"/>
    </font>
    <font>
      <sz val="9"/>
      <color indexed="8"/>
      <name val="Lucida Sans"/>
      <family val="1"/>
      <charset val="204"/>
    </font>
    <font>
      <b/>
      <sz val="9"/>
      <color indexed="8"/>
      <name val="Lucida Sans"/>
      <family val="2"/>
    </font>
    <font>
      <b/>
      <sz val="9"/>
      <color indexed="8"/>
      <name val="Lucida Sans"/>
      <family val="1"/>
      <charset val="204"/>
    </font>
    <font>
      <i/>
      <sz val="9"/>
      <color indexed="8"/>
      <name val="Calibri"/>
      <family val="2"/>
    </font>
    <font>
      <sz val="10"/>
      <color indexed="8"/>
      <name val="Tahoma"/>
      <family val="1"/>
      <charset val="204"/>
    </font>
    <font>
      <sz val="10"/>
      <color indexed="8"/>
      <name val="Gill Sans MT"/>
      <family val="2"/>
    </font>
    <font>
      <b/>
      <sz val="9"/>
      <color indexed="8"/>
      <name val="Trebuchet MS"/>
      <family val="1"/>
      <charset val="204"/>
    </font>
    <font>
      <sz val="9"/>
      <color indexed="8"/>
      <name val="Arial"/>
      <family val="1"/>
      <charset val="204"/>
    </font>
    <font>
      <b/>
      <sz val="9"/>
      <color indexed="8"/>
      <name val="Gill Sans MT"/>
      <family val="1"/>
      <charset val="204"/>
    </font>
    <font>
      <i/>
      <sz val="9"/>
      <color indexed="8"/>
      <name val="Gill Sans MT"/>
      <family val="1"/>
      <charset val="204"/>
    </font>
    <font>
      <i/>
      <sz val="9"/>
      <color indexed="8"/>
      <name val="Trebuchet MS"/>
      <family val="2"/>
    </font>
    <font>
      <i/>
      <sz val="9"/>
      <color indexed="8"/>
      <name val="Trebuchet MS"/>
      <family val="1"/>
      <charset val="204"/>
    </font>
    <font>
      <sz val="9"/>
      <color indexed="8"/>
      <name val="Arial"/>
      <family val="2"/>
    </font>
    <font>
      <sz val="10"/>
      <color indexed="8"/>
      <name val="Verdana"/>
      <family val="2"/>
    </font>
    <font>
      <b/>
      <sz val="9"/>
      <color indexed="8"/>
      <name val="Century Gothic"/>
      <family val="2"/>
    </font>
    <font>
      <i/>
      <sz val="9"/>
      <color indexed="8"/>
      <name val="Gill Sans MT"/>
      <family val="2"/>
    </font>
    <font>
      <sz val="8"/>
      <color theme="1"/>
      <name val="Aptos Narrow"/>
      <family val="2"/>
      <scheme val="minor"/>
    </font>
    <font>
      <i/>
      <sz val="11"/>
      <color theme="1"/>
      <name val="Aptos Narrow"/>
      <family val="2"/>
      <scheme val="minor"/>
    </font>
    <font>
      <sz val="10"/>
      <color indexed="8"/>
      <name val="Gill Sans MT"/>
      <family val="1"/>
      <charset val="204"/>
    </font>
    <font>
      <sz val="11"/>
      <color rgb="FFFF0000"/>
      <name val="Aptos Narrow"/>
      <family val="2"/>
      <scheme val="minor"/>
    </font>
    <font>
      <sz val="11"/>
      <color indexed="8"/>
      <name val="Aptos Narrow"/>
      <family val="2"/>
      <scheme val="minor"/>
    </font>
    <font>
      <b/>
      <sz val="12"/>
      <color indexed="8"/>
      <name val="Arial"/>
      <family val="2"/>
    </font>
    <font>
      <b/>
      <sz val="10"/>
      <color indexed="8"/>
      <name val="Arial"/>
      <family val="2"/>
    </font>
    <font>
      <b/>
      <sz val="11"/>
      <color indexed="8"/>
      <name val="Aptos Narrow"/>
      <family val="2"/>
      <scheme val="minor"/>
    </font>
  </fonts>
  <fills count="10">
    <fill>
      <patternFill patternType="none"/>
    </fill>
    <fill>
      <patternFill patternType="gray125"/>
    </fill>
    <fill>
      <patternFill patternType="solid">
        <fgColor indexed="18"/>
        <bgColor indexed="64"/>
      </patternFill>
    </fill>
    <fill>
      <patternFill patternType="solid">
        <fgColor indexed="44"/>
        <bgColor indexed="64"/>
      </patternFill>
    </fill>
    <fill>
      <patternFill patternType="solid">
        <fgColor indexed="62"/>
        <bgColor indexed="64"/>
      </patternFill>
    </fill>
    <fill>
      <patternFill patternType="solid">
        <fgColor rgb="FFFFFF00"/>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FFFF99"/>
        <bgColor indexed="64"/>
      </patternFill>
    </fill>
  </fills>
  <borders count="46">
    <border>
      <left/>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indexed="64"/>
      </right>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auto="1"/>
      </left>
      <right style="dotted">
        <color auto="1"/>
      </right>
      <top style="dotted">
        <color auto="1"/>
      </top>
      <bottom style="dotted">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style="thin">
        <color indexed="8"/>
      </right>
      <top/>
      <bottom/>
      <diagonal/>
    </border>
    <border>
      <left style="dotted">
        <color auto="1"/>
      </left>
      <right style="dotted">
        <color auto="1"/>
      </right>
      <top style="dotted">
        <color auto="1"/>
      </top>
      <bottom style="dotted">
        <color auto="1"/>
      </bottom>
      <diagonal/>
    </border>
    <border>
      <left/>
      <right/>
      <top style="thin">
        <color auto="1"/>
      </top>
      <bottom/>
      <diagonal/>
    </border>
    <border>
      <left style="thin">
        <color rgb="FF000000"/>
      </left>
      <right style="thin">
        <color rgb="FF808080"/>
      </right>
      <top/>
      <bottom/>
      <diagonal/>
    </border>
    <border>
      <left style="thin">
        <color rgb="FF000000"/>
      </left>
      <right/>
      <top/>
      <bottom/>
      <diagonal/>
    </border>
    <border>
      <left/>
      <right style="thin">
        <color rgb="FF808080"/>
      </right>
      <top/>
      <bottom/>
      <diagonal/>
    </border>
    <border>
      <left style="thin">
        <color rgb="FF808080"/>
      </left>
      <right/>
      <top/>
      <bottom/>
      <diagonal/>
    </border>
    <border>
      <left/>
      <right style="thin">
        <color rgb="FF000000"/>
      </right>
      <top/>
      <bottom/>
      <diagonal/>
    </border>
    <border>
      <left/>
      <right/>
      <top style="thin">
        <color theme="4" tint="0.39997558519241921"/>
      </top>
      <bottom style="thin">
        <color theme="4" tint="0.3999755851924192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808080"/>
      </right>
      <top style="thin">
        <color rgb="FF000000"/>
      </top>
      <bottom style="thin">
        <color rgb="FF000000"/>
      </bottom>
      <diagonal/>
    </border>
    <border>
      <left style="thin">
        <color rgb="FF808080"/>
      </left>
      <right/>
      <top style="thin">
        <color rgb="FF000000"/>
      </top>
      <bottom style="thin">
        <color rgb="FF000000"/>
      </bottom>
      <diagonal/>
    </border>
    <border>
      <left/>
      <right style="thin">
        <color rgb="FF808080"/>
      </right>
      <top style="thin">
        <color rgb="FF000000"/>
      </top>
      <bottom style="thin">
        <color rgb="FF000000"/>
      </bottom>
      <diagonal/>
    </border>
    <border>
      <left style="thin">
        <color rgb="FF000000"/>
      </left>
      <right style="thin">
        <color rgb="FF808080"/>
      </right>
      <top style="thin">
        <color rgb="FF000000"/>
      </top>
      <bottom/>
      <diagonal/>
    </border>
    <border>
      <left style="thin">
        <color rgb="FF808080"/>
      </left>
      <right/>
      <top style="thin">
        <color rgb="FF000000"/>
      </top>
      <bottom/>
      <diagonal/>
    </border>
    <border>
      <left/>
      <right style="thin">
        <color rgb="FF808080"/>
      </right>
      <top style="thin">
        <color rgb="FF000000"/>
      </top>
      <bottom/>
      <diagonal/>
    </border>
    <border>
      <left style="thin">
        <color rgb="FF000000"/>
      </left>
      <right style="thin">
        <color rgb="FF808080"/>
      </right>
      <top/>
      <bottom style="thin">
        <color rgb="FF000000"/>
      </bottom>
      <diagonal/>
    </border>
    <border>
      <left style="thin">
        <color rgb="FF808080"/>
      </left>
      <right/>
      <top/>
      <bottom style="thin">
        <color rgb="FF000000"/>
      </bottom>
      <diagonal/>
    </border>
    <border>
      <left/>
      <right style="thin">
        <color rgb="FF808080"/>
      </right>
      <top/>
      <bottom style="thin">
        <color rgb="FF000000"/>
      </bottom>
      <diagonal/>
    </border>
    <border>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80808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ck">
        <color auto="1"/>
      </bottom>
      <diagonal/>
    </border>
  </borders>
  <cellStyleXfs count="12">
    <xf numFmtId="0" fontId="0" fillId="0" borderId="0"/>
    <xf numFmtId="43" fontId="1" fillId="0" borderId="0" applyFont="0" applyFill="0" applyBorder="0" applyAlignment="0" applyProtection="0"/>
    <xf numFmtId="0" fontId="4" fillId="3" borderId="6" applyNumberFormat="0" applyBorder="0">
      <alignment horizontal="center" vertical="center" wrapText="1"/>
    </xf>
    <xf numFmtId="0" fontId="6" fillId="0" borderId="8" applyNumberFormat="0">
      <alignment horizontal="left" wrapText="1"/>
    </xf>
    <xf numFmtId="3" fontId="4" fillId="3" borderId="10" applyNumberFormat="0" applyAlignment="0">
      <alignment horizontal="right" wrapText="1"/>
    </xf>
    <xf numFmtId="0" fontId="8" fillId="0" borderId="0">
      <alignment horizontal="left" vertical="top" wrapText="1"/>
    </xf>
    <xf numFmtId="0" fontId="10" fillId="4" borderId="0">
      <alignment horizontal="centerContinuous" vertical="center" wrapText="1"/>
    </xf>
    <xf numFmtId="0" fontId="6" fillId="0" borderId="12" applyNumberFormat="0" applyAlignment="0">
      <alignment horizontal="left" wrapText="1" indent="1"/>
    </xf>
    <xf numFmtId="0" fontId="11" fillId="0" borderId="0"/>
    <xf numFmtId="0" fontId="14" fillId="0" borderId="0" applyNumberFormat="0" applyFill="0" applyBorder="0" applyAlignment="0" applyProtection="0"/>
    <xf numFmtId="44" fontId="1" fillId="0" borderId="0" applyFont="0" applyFill="0" applyBorder="0" applyAlignment="0" applyProtection="0"/>
    <xf numFmtId="0" fontId="54" fillId="0" borderId="0"/>
  </cellStyleXfs>
  <cellXfs count="514">
    <xf numFmtId="0" fontId="0" fillId="0" borderId="0" xfId="0"/>
    <xf numFmtId="0" fontId="5" fillId="3" borderId="7" xfId="2" applyFont="1" applyBorder="1">
      <alignment horizontal="center" vertical="center" wrapText="1"/>
    </xf>
    <xf numFmtId="0" fontId="6" fillId="0" borderId="7" xfId="3" applyBorder="1">
      <alignment horizontal="left" wrapText="1"/>
    </xf>
    <xf numFmtId="3" fontId="6" fillId="0" borderId="9" xfId="0" applyNumberFormat="1" applyFont="1" applyBorder="1" applyAlignment="1">
      <alignment horizontal="right" wrapText="1"/>
    </xf>
    <xf numFmtId="0" fontId="6" fillId="0" borderId="9" xfId="0" applyFont="1" applyBorder="1" applyAlignment="1">
      <alignment horizontal="right" wrapText="1"/>
    </xf>
    <xf numFmtId="0" fontId="6" fillId="0" borderId="10" xfId="3" applyBorder="1">
      <alignment horizontal="left" wrapText="1"/>
    </xf>
    <xf numFmtId="0" fontId="5" fillId="3" borderId="10" xfId="4" applyNumberFormat="1" applyFont="1" applyAlignment="1">
      <alignment wrapText="1"/>
    </xf>
    <xf numFmtId="3" fontId="4" fillId="3" borderId="9" xfId="2" applyNumberFormat="1" applyBorder="1" applyAlignment="1">
      <alignment horizontal="right" vertical="center" wrapText="1"/>
    </xf>
    <xf numFmtId="0" fontId="7" fillId="0" borderId="0" xfId="0" applyFont="1"/>
    <xf numFmtId="3" fontId="6" fillId="0" borderId="0" xfId="0" applyNumberFormat="1" applyFont="1" applyAlignment="1">
      <alignment vertical="top"/>
    </xf>
    <xf numFmtId="0" fontId="8" fillId="0" borderId="0" xfId="0" applyFont="1" applyAlignment="1">
      <alignment horizontal="right"/>
    </xf>
    <xf numFmtId="0" fontId="8" fillId="0" borderId="0" xfId="5" applyAlignment="1">
      <alignment vertical="center" wrapText="1"/>
    </xf>
    <xf numFmtId="0" fontId="5" fillId="3" borderId="11" xfId="2" applyFont="1" applyBorder="1">
      <alignment horizontal="center" vertical="center" wrapText="1"/>
    </xf>
    <xf numFmtId="9" fontId="5" fillId="3" borderId="11" xfId="2" applyNumberFormat="1" applyFont="1" applyBorder="1">
      <alignment horizontal="center" vertical="center" wrapText="1"/>
    </xf>
    <xf numFmtId="0" fontId="6" fillId="0" borderId="10" xfId="3" applyBorder="1" applyAlignment="1">
      <alignment horizontal="left"/>
    </xf>
    <xf numFmtId="9" fontId="6" fillId="0" borderId="10" xfId="0" applyNumberFormat="1" applyFont="1" applyBorder="1"/>
    <xf numFmtId="9" fontId="6" fillId="0" borderId="10" xfId="0" applyNumberFormat="1" applyFont="1" applyBorder="1" applyAlignment="1">
      <alignment horizontal="right"/>
    </xf>
    <xf numFmtId="9" fontId="6" fillId="0" borderId="10" xfId="7" quotePrefix="1" applyNumberFormat="1" applyBorder="1" applyAlignment="1">
      <alignment horizontal="right" wrapText="1"/>
    </xf>
    <xf numFmtId="9" fontId="6" fillId="0" borderId="10" xfId="7" applyNumberFormat="1" applyBorder="1" applyAlignment="1">
      <alignment horizontal="right" wrapText="1"/>
    </xf>
    <xf numFmtId="9" fontId="0" fillId="0" borderId="10" xfId="7" quotePrefix="1" applyNumberFormat="1" applyFont="1" applyBorder="1" applyAlignment="1">
      <alignment horizontal="right" wrapText="1"/>
    </xf>
    <xf numFmtId="9" fontId="4" fillId="3" borderId="10" xfId="0" applyNumberFormat="1" applyFont="1" applyFill="1" applyBorder="1"/>
    <xf numFmtId="0" fontId="7" fillId="0" borderId="0" xfId="8" applyFont="1" applyAlignment="1">
      <alignment horizontal="left" vertical="top"/>
    </xf>
    <xf numFmtId="0" fontId="7" fillId="0" borderId="0" xfId="8" applyFont="1" applyAlignment="1">
      <alignment vertical="top"/>
    </xf>
    <xf numFmtId="9" fontId="0" fillId="0" borderId="0" xfId="0" applyNumberFormat="1"/>
    <xf numFmtId="164" fontId="0" fillId="0" borderId="0" xfId="1" applyNumberFormat="1" applyFont="1"/>
    <xf numFmtId="0" fontId="0" fillId="5" borderId="0" xfId="0" applyFill="1"/>
    <xf numFmtId="9" fontId="0" fillId="5" borderId="0" xfId="0" applyNumberFormat="1" applyFill="1"/>
    <xf numFmtId="164" fontId="0" fillId="5" borderId="0" xfId="1" applyNumberFormat="1" applyFont="1" applyFill="1"/>
    <xf numFmtId="3" fontId="0" fillId="0" borderId="0" xfId="0" applyNumberFormat="1"/>
    <xf numFmtId="9" fontId="12" fillId="0" borderId="0" xfId="0" applyNumberFormat="1" applyFont="1"/>
    <xf numFmtId="0" fontId="0" fillId="0" borderId="0" xfId="0" applyAlignment="1">
      <alignment wrapText="1"/>
    </xf>
    <xf numFmtId="165" fontId="0" fillId="0" borderId="0" xfId="0" applyNumberFormat="1"/>
    <xf numFmtId="9" fontId="13" fillId="3" borderId="11" xfId="2" applyNumberFormat="1" applyFont="1" applyBorder="1">
      <alignment horizontal="center" vertical="center" wrapText="1"/>
    </xf>
    <xf numFmtId="0" fontId="14" fillId="0" borderId="0" xfId="9" applyAlignment="1">
      <alignment horizontal="left" vertical="center" indent="1"/>
    </xf>
    <xf numFmtId="0" fontId="0" fillId="0" borderId="0" xfId="0" quotePrefix="1"/>
    <xf numFmtId="0" fontId="2" fillId="0" borderId="0" xfId="0" applyFont="1"/>
    <xf numFmtId="0" fontId="15" fillId="0" borderId="0" xfId="0" applyFont="1" applyAlignment="1">
      <alignment vertical="center"/>
    </xf>
    <xf numFmtId="0" fontId="14" fillId="0" borderId="0" xfId="9" applyAlignment="1">
      <alignment horizontal="left" vertical="center"/>
    </xf>
    <xf numFmtId="0" fontId="16" fillId="0" borderId="0" xfId="0" applyFont="1" applyAlignment="1">
      <alignment vertical="top" wrapText="1"/>
    </xf>
    <xf numFmtId="0" fontId="17" fillId="0" borderId="17" xfId="0" applyFont="1" applyBorder="1" applyAlignment="1">
      <alignment horizontal="center" vertical="top" wrapText="1"/>
    </xf>
    <xf numFmtId="0" fontId="17" fillId="0" borderId="16" xfId="0" applyFont="1" applyBorder="1" applyAlignment="1">
      <alignment horizontal="center" vertical="top" wrapText="1"/>
    </xf>
    <xf numFmtId="0" fontId="17" fillId="0" borderId="18" xfId="0" applyFont="1" applyBorder="1" applyAlignment="1">
      <alignment horizontal="center" vertical="top" wrapText="1"/>
    </xf>
    <xf numFmtId="0" fontId="17" fillId="0" borderId="14" xfId="0" applyFont="1" applyBorder="1" applyAlignment="1">
      <alignment horizontal="left" vertical="top" wrapText="1"/>
    </xf>
    <xf numFmtId="0" fontId="19" fillId="0" borderId="0" xfId="0" applyFont="1" applyAlignment="1">
      <alignment horizontal="left" vertical="top"/>
    </xf>
    <xf numFmtId="0" fontId="20" fillId="0" borderId="0" xfId="0" applyFont="1" applyAlignment="1">
      <alignment horizontal="left" vertical="top"/>
    </xf>
    <xf numFmtId="0" fontId="22" fillId="0" borderId="0" xfId="0" applyFont="1" applyAlignment="1">
      <alignment horizontal="left" vertical="top"/>
    </xf>
    <xf numFmtId="0" fontId="23" fillId="0" borderId="0" xfId="0" applyFont="1" applyAlignment="1">
      <alignment horizontal="left" vertical="top"/>
    </xf>
    <xf numFmtId="0" fontId="24" fillId="0" borderId="0" xfId="0" applyFont="1" applyAlignment="1">
      <alignment horizontal="left" vertical="top"/>
    </xf>
    <xf numFmtId="0" fontId="25" fillId="0" borderId="0" xfId="0" applyFont="1" applyAlignment="1">
      <alignment horizontal="left" vertical="top"/>
    </xf>
    <xf numFmtId="0" fontId="24" fillId="0" borderId="0" xfId="0" applyFont="1" applyAlignment="1">
      <alignment horizontal="left" vertical="top" indent="6"/>
    </xf>
    <xf numFmtId="0" fontId="17" fillId="0" borderId="17" xfId="0" applyFont="1" applyBorder="1" applyAlignment="1">
      <alignment horizontal="center" vertical="center" wrapText="1"/>
    </xf>
    <xf numFmtId="0" fontId="17" fillId="0" borderId="0" xfId="0" applyFont="1" applyAlignment="1">
      <alignment horizontal="left" vertical="top" wrapText="1"/>
    </xf>
    <xf numFmtId="1" fontId="11" fillId="0" borderId="0" xfId="0" applyNumberFormat="1" applyFont="1" applyAlignment="1">
      <alignment horizontal="center" vertical="top" wrapText="1"/>
    </xf>
    <xf numFmtId="3" fontId="11" fillId="0" borderId="0" xfId="0" applyNumberFormat="1" applyFont="1" applyAlignment="1">
      <alignment horizontal="center" vertical="top" wrapText="1"/>
    </xf>
    <xf numFmtId="3" fontId="11" fillId="0" borderId="0" xfId="0" applyNumberFormat="1" applyFont="1" applyAlignment="1">
      <alignment horizontal="left" vertical="top" wrapText="1" indent="3"/>
    </xf>
    <xf numFmtId="3" fontId="11" fillId="0" borderId="0" xfId="0" applyNumberFormat="1" applyFont="1" applyAlignment="1">
      <alignment horizontal="left" vertical="top" wrapText="1" indent="2"/>
    </xf>
    <xf numFmtId="1" fontId="11" fillId="0" borderId="0" xfId="0" applyNumberFormat="1" applyFont="1" applyAlignment="1">
      <alignment horizontal="left" vertical="top" wrapText="1" indent="3"/>
    </xf>
    <xf numFmtId="0" fontId="18" fillId="0" borderId="0" xfId="0" applyFont="1" applyAlignment="1">
      <alignment horizontal="left" vertical="top" wrapText="1"/>
    </xf>
    <xf numFmtId="1" fontId="11" fillId="0" borderId="0" xfId="0" applyNumberFormat="1" applyFont="1" applyAlignment="1">
      <alignment horizontal="right" vertical="top" wrapText="1" indent="1"/>
    </xf>
    <xf numFmtId="0" fontId="26" fillId="0" borderId="0" xfId="0" applyFont="1" applyAlignment="1">
      <alignment horizontal="center" vertical="center" wrapText="1"/>
    </xf>
    <xf numFmtId="11" fontId="0" fillId="0" borderId="0" xfId="0" applyNumberFormat="1"/>
    <xf numFmtId="11" fontId="0" fillId="0" borderId="0" xfId="0" applyNumberFormat="1" applyAlignment="1">
      <alignment horizontal="center"/>
    </xf>
    <xf numFmtId="0" fontId="27"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right" vertical="center" wrapText="1"/>
    </xf>
    <xf numFmtId="0" fontId="28" fillId="0" borderId="0" xfId="0" applyFont="1" applyAlignment="1">
      <alignment horizontal="center" vertical="center" wrapText="1"/>
    </xf>
    <xf numFmtId="0" fontId="0" fillId="0" borderId="0" xfId="0" applyAlignment="1">
      <alignment horizontal="center"/>
    </xf>
    <xf numFmtId="4" fontId="0" fillId="0" borderId="0" xfId="0" applyNumberFormat="1" applyAlignment="1">
      <alignment horizontal="right" vertical="center" wrapText="1"/>
    </xf>
    <xf numFmtId="0" fontId="28" fillId="0" borderId="0" xfId="0" applyFont="1" applyAlignment="1">
      <alignment horizontal="center"/>
    </xf>
    <xf numFmtId="4" fontId="0" fillId="0" borderId="0" xfId="0" applyNumberFormat="1" applyAlignment="1">
      <alignment horizontal="right"/>
    </xf>
    <xf numFmtId="0" fontId="0" fillId="0" borderId="0" xfId="0" applyAlignment="1">
      <alignment horizontal="right"/>
    </xf>
    <xf numFmtId="2" fontId="0" fillId="0" borderId="0" xfId="0" applyNumberFormat="1" applyAlignment="1">
      <alignment horizontal="right"/>
    </xf>
    <xf numFmtId="0" fontId="28" fillId="0" borderId="19" xfId="0" applyFont="1" applyBorder="1" applyAlignment="1">
      <alignment horizontal="center"/>
    </xf>
    <xf numFmtId="0" fontId="0" fillId="6" borderId="0" xfId="0" applyFill="1"/>
    <xf numFmtId="3" fontId="11" fillId="7" borderId="7" xfId="0" applyNumberFormat="1" applyFont="1" applyFill="1" applyBorder="1" applyAlignment="1">
      <alignment horizontal="center" vertical="top" wrapText="1"/>
    </xf>
    <xf numFmtId="0" fontId="17" fillId="0" borderId="20" xfId="0" applyFont="1" applyBorder="1" applyAlignment="1">
      <alignment horizontal="left" vertical="center" wrapText="1"/>
    </xf>
    <xf numFmtId="0" fontId="17" fillId="0" borderId="21" xfId="0" applyFont="1" applyBorder="1" applyAlignment="1">
      <alignment horizontal="center" vertical="top" wrapText="1"/>
    </xf>
    <xf numFmtId="0" fontId="29" fillId="0" borderId="21" xfId="0" applyFont="1" applyBorder="1" applyAlignment="1">
      <alignment horizontal="left" vertical="center" wrapText="1" indent="1"/>
    </xf>
    <xf numFmtId="0" fontId="29" fillId="0" borderId="21" xfId="0" applyFont="1" applyBorder="1" applyAlignment="1">
      <alignment horizontal="center" vertical="center" wrapText="1"/>
    </xf>
    <xf numFmtId="0" fontId="17" fillId="0" borderId="21" xfId="0" applyFont="1" applyBorder="1" applyAlignment="1">
      <alignment horizontal="left" vertical="center" wrapText="1" indent="1"/>
    </xf>
    <xf numFmtId="0" fontId="17" fillId="0" borderId="22" xfId="0" applyFont="1" applyBorder="1" applyAlignment="1">
      <alignment horizontal="center" vertical="top" wrapText="1"/>
    </xf>
    <xf numFmtId="0" fontId="17" fillId="0" borderId="23" xfId="0" applyFont="1" applyBorder="1" applyAlignment="1">
      <alignment horizontal="left" vertical="top" wrapText="1"/>
    </xf>
    <xf numFmtId="0" fontId="17" fillId="0" borderId="24" xfId="0" applyFont="1" applyBorder="1" applyAlignment="1">
      <alignment horizontal="center" vertical="top" wrapText="1"/>
    </xf>
    <xf numFmtId="1" fontId="11" fillId="0" borderId="24" xfId="0" applyNumberFormat="1" applyFont="1" applyBorder="1" applyAlignment="1">
      <alignment horizontal="center" vertical="top" wrapText="1"/>
    </xf>
    <xf numFmtId="0" fontId="17" fillId="0" borderId="24" xfId="0" applyFont="1" applyBorder="1" applyAlignment="1">
      <alignment horizontal="left" vertical="top" wrapText="1" indent="3"/>
    </xf>
    <xf numFmtId="0" fontId="17" fillId="0" borderId="25" xfId="0" applyFont="1" applyBorder="1" applyAlignment="1">
      <alignment horizontal="center" vertical="top" wrapText="1"/>
    </xf>
    <xf numFmtId="0" fontId="17" fillId="0" borderId="15" xfId="0" applyFont="1" applyBorder="1" applyAlignment="1">
      <alignment horizontal="left" vertical="top" wrapText="1"/>
    </xf>
    <xf numFmtId="0" fontId="17" fillId="0" borderId="0" xfId="0" applyFont="1" applyAlignment="1">
      <alignment horizontal="center" vertical="top" wrapText="1"/>
    </xf>
    <xf numFmtId="0" fontId="17" fillId="0" borderId="0" xfId="0" applyFont="1" applyAlignment="1">
      <alignment horizontal="left" vertical="top" wrapText="1" indent="3"/>
    </xf>
    <xf numFmtId="0" fontId="17" fillId="0" borderId="24" xfId="0" applyFont="1" applyBorder="1" applyAlignment="1">
      <alignment horizontal="right" vertical="top" wrapText="1" indent="2"/>
    </xf>
    <xf numFmtId="0" fontId="17" fillId="0" borderId="24" xfId="0" applyFont="1" applyBorder="1" applyAlignment="1">
      <alignment horizontal="left" vertical="top" wrapText="1" indent="2"/>
    </xf>
    <xf numFmtId="0" fontId="17" fillId="0" borderId="0" xfId="0" applyFont="1" applyAlignment="1">
      <alignment horizontal="right" vertical="top" wrapText="1" indent="2"/>
    </xf>
    <xf numFmtId="0" fontId="17" fillId="0" borderId="0" xfId="0" applyFont="1" applyAlignment="1">
      <alignment horizontal="left" vertical="top" wrapText="1" indent="2"/>
    </xf>
    <xf numFmtId="0" fontId="30" fillId="0" borderId="23" xfId="0" applyFont="1" applyBorder="1" applyAlignment="1">
      <alignment horizontal="left" vertical="top" wrapText="1"/>
    </xf>
    <xf numFmtId="0" fontId="30" fillId="0" borderId="24" xfId="0" applyFont="1" applyBorder="1" applyAlignment="1">
      <alignment horizontal="center" vertical="top" wrapText="1"/>
    </xf>
    <xf numFmtId="0" fontId="30" fillId="0" borderId="15" xfId="0" applyFont="1" applyBorder="1" applyAlignment="1">
      <alignment horizontal="left" vertical="top" wrapText="1"/>
    </xf>
    <xf numFmtId="0" fontId="30" fillId="0" borderId="0" xfId="0" applyFont="1" applyAlignment="1">
      <alignment horizontal="center" vertical="top" wrapText="1"/>
    </xf>
    <xf numFmtId="0" fontId="30" fillId="0" borderId="26" xfId="0" applyFont="1" applyBorder="1" applyAlignment="1">
      <alignment horizontal="left" vertical="top" wrapText="1"/>
    </xf>
    <xf numFmtId="0" fontId="30" fillId="0" borderId="27" xfId="0" applyFont="1" applyBorder="1" applyAlignment="1">
      <alignment horizontal="center" vertical="top" wrapText="1"/>
    </xf>
    <xf numFmtId="1" fontId="11" fillId="0" borderId="27" xfId="0" applyNumberFormat="1" applyFont="1" applyBorder="1" applyAlignment="1">
      <alignment horizontal="center" vertical="top" wrapText="1"/>
    </xf>
    <xf numFmtId="0" fontId="31" fillId="0" borderId="0" xfId="0" applyFont="1" applyAlignment="1">
      <alignment horizontal="left" vertical="top"/>
    </xf>
    <xf numFmtId="0" fontId="33" fillId="0" borderId="0" xfId="0" applyFont="1" applyAlignment="1">
      <alignment horizontal="left" vertical="top"/>
    </xf>
    <xf numFmtId="0" fontId="24" fillId="0" borderId="0" xfId="0" applyFont="1" applyAlignment="1">
      <alignment horizontal="left" vertical="top" indent="15"/>
    </xf>
    <xf numFmtId="0" fontId="35" fillId="0" borderId="0" xfId="0" applyFont="1" applyAlignment="1">
      <alignment horizontal="left" vertical="top"/>
    </xf>
    <xf numFmtId="0" fontId="37" fillId="0" borderId="0" xfId="0" applyFont="1" applyAlignment="1">
      <alignment horizontal="left" vertical="top"/>
    </xf>
    <xf numFmtId="0" fontId="33" fillId="0" borderId="0" xfId="0" applyFont="1" applyAlignment="1">
      <alignment horizontal="left" vertical="top" indent="7"/>
    </xf>
    <xf numFmtId="0" fontId="33" fillId="0" borderId="0" xfId="0" applyFont="1" applyAlignment="1">
      <alignment horizontal="left" vertical="top" indent="8"/>
    </xf>
    <xf numFmtId="0" fontId="30" fillId="0" borderId="0" xfId="0" applyFont="1" applyAlignment="1">
      <alignment horizontal="left" vertical="top" wrapText="1"/>
    </xf>
    <xf numFmtId="0" fontId="17" fillId="0" borderId="24" xfId="0" applyFont="1" applyBorder="1" applyAlignment="1">
      <alignment horizontal="left" vertical="top" wrapText="1"/>
    </xf>
    <xf numFmtId="0" fontId="17" fillId="0" borderId="24" xfId="0" applyFont="1" applyBorder="1" applyAlignment="1">
      <alignment horizontal="right" vertical="top" wrapText="1" indent="1"/>
    </xf>
    <xf numFmtId="0" fontId="17" fillId="0" borderId="0" xfId="0" applyFont="1" applyAlignment="1">
      <alignment horizontal="right" vertical="top" wrapText="1" indent="1"/>
    </xf>
    <xf numFmtId="0" fontId="17" fillId="0" borderId="24" xfId="0" applyFont="1" applyBorder="1" applyAlignment="1">
      <alignment horizontal="left" vertical="top" wrapText="1" indent="4"/>
    </xf>
    <xf numFmtId="0" fontId="17" fillId="0" borderId="0" xfId="0" applyFont="1" applyAlignment="1">
      <alignment horizontal="left" vertical="top" wrapText="1" indent="4"/>
    </xf>
    <xf numFmtId="0" fontId="30" fillId="0" borderId="24" xfId="0" applyFont="1" applyBorder="1" applyAlignment="1">
      <alignment horizontal="right" vertical="top" wrapText="1" indent="1"/>
    </xf>
    <xf numFmtId="0" fontId="30" fillId="0" borderId="0" xfId="0" applyFont="1" applyAlignment="1">
      <alignment horizontal="right" vertical="top" wrapText="1" indent="1"/>
    </xf>
    <xf numFmtId="0" fontId="30" fillId="0" borderId="27" xfId="0" applyFont="1" applyBorder="1" applyAlignment="1">
      <alignment horizontal="right" vertical="top" wrapText="1" indent="1"/>
    </xf>
    <xf numFmtId="0" fontId="31" fillId="0" borderId="0" xfId="0" applyFont="1" applyAlignment="1">
      <alignment horizontal="left" vertical="top" indent="14"/>
    </xf>
    <xf numFmtId="0" fontId="17" fillId="0" borderId="0" xfId="0" applyFont="1" applyAlignment="1">
      <alignment horizontal="right" vertical="top" wrapText="1" indent="3"/>
    </xf>
    <xf numFmtId="0" fontId="17" fillId="0" borderId="0" xfId="0" applyFont="1" applyAlignment="1">
      <alignment horizontal="left" vertical="top" wrapText="1" indent="1"/>
    </xf>
    <xf numFmtId="0" fontId="39" fillId="0" borderId="23" xfId="0" applyFont="1" applyBorder="1" applyAlignment="1">
      <alignment horizontal="left" vertical="top" wrapText="1"/>
    </xf>
    <xf numFmtId="0" fontId="39" fillId="0" borderId="24" xfId="0" applyFont="1" applyBorder="1" applyAlignment="1">
      <alignment horizontal="center" vertical="top" wrapText="1"/>
    </xf>
    <xf numFmtId="0" fontId="39" fillId="0" borderId="15" xfId="0" applyFont="1" applyBorder="1" applyAlignment="1">
      <alignment horizontal="left" vertical="top" wrapText="1"/>
    </xf>
    <xf numFmtId="0" fontId="39" fillId="0" borderId="0" xfId="0" applyFont="1" applyAlignment="1">
      <alignment horizontal="center" vertical="top" wrapText="1"/>
    </xf>
    <xf numFmtId="0" fontId="39" fillId="0" borderId="0" xfId="0" applyFont="1" applyAlignment="1">
      <alignment horizontal="left" vertical="top" wrapText="1" indent="1"/>
    </xf>
    <xf numFmtId="0" fontId="39" fillId="0" borderId="0" xfId="0" applyFont="1" applyAlignment="1">
      <alignment horizontal="left" vertical="top" wrapText="1"/>
    </xf>
    <xf numFmtId="0" fontId="39" fillId="0" borderId="27" xfId="0" applyFont="1" applyBorder="1" applyAlignment="1">
      <alignment horizontal="left" vertical="top" wrapText="1"/>
    </xf>
    <xf numFmtId="0" fontId="39" fillId="0" borderId="27" xfId="0" applyFont="1" applyBorder="1" applyAlignment="1">
      <alignment horizontal="center" vertical="top" wrapText="1"/>
    </xf>
    <xf numFmtId="0" fontId="17" fillId="0" borderId="21" xfId="0" applyFont="1" applyBorder="1" applyAlignment="1">
      <alignment horizontal="left" vertical="top"/>
    </xf>
    <xf numFmtId="0" fontId="17" fillId="0" borderId="24" xfId="0" applyFont="1" applyBorder="1" applyAlignment="1">
      <alignment horizontal="left" vertical="top"/>
    </xf>
    <xf numFmtId="0" fontId="17" fillId="0" borderId="0" xfId="0" applyFont="1" applyAlignment="1">
      <alignment horizontal="left" vertical="top"/>
    </xf>
    <xf numFmtId="0" fontId="17" fillId="0" borderId="0" xfId="0" applyFont="1" applyAlignment="1">
      <alignment horizontal="left" vertical="top" indent="3"/>
    </xf>
    <xf numFmtId="0" fontId="17" fillId="0" borderId="0" xfId="0" applyFont="1" applyAlignment="1">
      <alignment horizontal="left" vertical="top" indent="1"/>
    </xf>
    <xf numFmtId="0" fontId="17" fillId="0" borderId="0" xfId="0" applyFont="1" applyAlignment="1">
      <alignment horizontal="left" vertical="top" indent="4"/>
    </xf>
    <xf numFmtId="0" fontId="17" fillId="0" borderId="28" xfId="0" applyFont="1" applyBorder="1" applyAlignment="1">
      <alignment horizontal="left" vertical="center" wrapText="1"/>
    </xf>
    <xf numFmtId="0" fontId="17" fillId="0" borderId="29" xfId="0" applyFont="1" applyBorder="1" applyAlignment="1">
      <alignment horizontal="left" vertical="center" wrapText="1" indent="1"/>
    </xf>
    <xf numFmtId="0" fontId="17" fillId="0" borderId="30" xfId="0" applyFont="1" applyBorder="1" applyAlignment="1">
      <alignment horizontal="left" vertical="center" wrapText="1" indent="2"/>
    </xf>
    <xf numFmtId="0" fontId="29" fillId="0" borderId="30" xfId="0" applyFont="1" applyBorder="1" applyAlignment="1">
      <alignment horizontal="center" vertical="top" wrapText="1"/>
    </xf>
    <xf numFmtId="0" fontId="17" fillId="0" borderId="29" xfId="0" applyFont="1" applyBorder="1" applyAlignment="1">
      <alignment horizontal="left" vertical="top" wrapText="1" indent="1"/>
    </xf>
    <xf numFmtId="0" fontId="17" fillId="0" borderId="31" xfId="0" applyFont="1" applyBorder="1" applyAlignment="1">
      <alignment horizontal="left" vertical="top" wrapText="1"/>
    </xf>
    <xf numFmtId="0" fontId="17" fillId="0" borderId="32" xfId="0" applyFont="1" applyBorder="1" applyAlignment="1">
      <alignment horizontal="left" vertical="top" wrapText="1" indent="1"/>
    </xf>
    <xf numFmtId="0" fontId="17" fillId="0" borderId="32" xfId="0" applyFont="1" applyBorder="1" applyAlignment="1">
      <alignment horizontal="left" vertical="top" wrapText="1" indent="2"/>
    </xf>
    <xf numFmtId="0" fontId="17" fillId="0" borderId="33" xfId="0" applyFont="1" applyBorder="1" applyAlignment="1">
      <alignment horizontal="left" vertical="top" wrapText="1" indent="3"/>
    </xf>
    <xf numFmtId="0" fontId="17" fillId="0" borderId="32" xfId="0" applyFont="1" applyBorder="1" applyAlignment="1">
      <alignment horizontal="center" vertical="top" wrapText="1"/>
    </xf>
    <xf numFmtId="0" fontId="17" fillId="0" borderId="33" xfId="0" applyFont="1" applyBorder="1" applyAlignment="1">
      <alignment horizontal="center" vertical="top" wrapText="1"/>
    </xf>
    <xf numFmtId="0" fontId="17" fillId="0" borderId="17" xfId="0" applyFont="1" applyBorder="1" applyAlignment="1">
      <alignment horizontal="left" vertical="top" wrapText="1" indent="2"/>
    </xf>
    <xf numFmtId="0" fontId="17" fillId="0" borderId="16" xfId="0" applyFont="1" applyBorder="1" applyAlignment="1">
      <alignment horizontal="left" vertical="top" wrapText="1" indent="2"/>
    </xf>
    <xf numFmtId="0" fontId="17" fillId="0" borderId="32" xfId="0" applyFont="1" applyBorder="1" applyAlignment="1">
      <alignment horizontal="left" vertical="top" wrapText="1" indent="3"/>
    </xf>
    <xf numFmtId="0" fontId="17" fillId="0" borderId="17" xfId="0" applyFont="1" applyBorder="1" applyAlignment="1">
      <alignment horizontal="right" vertical="top" wrapText="1" indent="1"/>
    </xf>
    <xf numFmtId="0" fontId="17" fillId="0" borderId="16" xfId="0" applyFont="1" applyBorder="1" applyAlignment="1">
      <alignment horizontal="right" vertical="top" wrapText="1" indent="1"/>
    </xf>
    <xf numFmtId="0" fontId="17" fillId="0" borderId="17" xfId="0" applyFont="1" applyBorder="1" applyAlignment="1">
      <alignment horizontal="left" vertical="top" wrapText="1" indent="3"/>
    </xf>
    <xf numFmtId="0" fontId="17" fillId="0" borderId="16" xfId="0" applyFont="1" applyBorder="1" applyAlignment="1">
      <alignment horizontal="left" vertical="top" wrapText="1" indent="3"/>
    </xf>
    <xf numFmtId="0" fontId="17" fillId="0" borderId="32" xfId="0" applyFont="1" applyBorder="1" applyAlignment="1">
      <alignment horizontal="right" vertical="top" wrapText="1" indent="2"/>
    </xf>
    <xf numFmtId="0" fontId="17" fillId="0" borderId="17" xfId="0" applyFont="1" applyBorder="1" applyAlignment="1">
      <alignment horizontal="right" vertical="top" wrapText="1" indent="2"/>
    </xf>
    <xf numFmtId="0" fontId="17" fillId="0" borderId="33" xfId="0" applyFont="1" applyBorder="1" applyAlignment="1">
      <alignment horizontal="right" vertical="top" wrapText="1" indent="6"/>
    </xf>
    <xf numFmtId="0" fontId="17" fillId="0" borderId="16" xfId="0" applyFont="1" applyBorder="1" applyAlignment="1">
      <alignment horizontal="right" vertical="top" wrapText="1" indent="6"/>
    </xf>
    <xf numFmtId="0" fontId="39" fillId="0" borderId="31" xfId="0" applyFont="1" applyBorder="1" applyAlignment="1">
      <alignment horizontal="left" vertical="top" wrapText="1"/>
    </xf>
    <xf numFmtId="0" fontId="39" fillId="0" borderId="32" xfId="0" applyFont="1" applyBorder="1" applyAlignment="1">
      <alignment horizontal="center" vertical="top" wrapText="1"/>
    </xf>
    <xf numFmtId="0" fontId="39" fillId="0" borderId="33" xfId="0" applyFont="1" applyBorder="1" applyAlignment="1">
      <alignment horizontal="center" vertical="top" wrapText="1"/>
    </xf>
    <xf numFmtId="0" fontId="39" fillId="0" borderId="32" xfId="0" applyFont="1" applyBorder="1" applyAlignment="1">
      <alignment horizontal="right" vertical="top" wrapText="1" indent="2"/>
    </xf>
    <xf numFmtId="0" fontId="39" fillId="0" borderId="14" xfId="0" applyFont="1" applyBorder="1" applyAlignment="1">
      <alignment horizontal="left" vertical="top" wrapText="1"/>
    </xf>
    <xf numFmtId="0" fontId="39" fillId="0" borderId="17" xfId="0" applyFont="1" applyBorder="1" applyAlignment="1">
      <alignment horizontal="center" vertical="top" wrapText="1"/>
    </xf>
    <xf numFmtId="0" fontId="39" fillId="0" borderId="16" xfId="0" applyFont="1" applyBorder="1" applyAlignment="1">
      <alignment horizontal="center" vertical="top" wrapText="1"/>
    </xf>
    <xf numFmtId="0" fontId="39" fillId="0" borderId="17" xfId="0" applyFont="1" applyBorder="1" applyAlignment="1">
      <alignment horizontal="right" vertical="top" wrapText="1" indent="2"/>
    </xf>
    <xf numFmtId="0" fontId="39" fillId="0" borderId="34" xfId="0" applyFont="1" applyBorder="1" applyAlignment="1">
      <alignment horizontal="left" vertical="top" wrapText="1"/>
    </xf>
    <xf numFmtId="0" fontId="39" fillId="0" borderId="35" xfId="0" applyFont="1" applyBorder="1" applyAlignment="1">
      <alignment horizontal="center" vertical="top" wrapText="1"/>
    </xf>
    <xf numFmtId="0" fontId="39" fillId="0" borderId="36" xfId="0" applyFont="1" applyBorder="1" applyAlignment="1">
      <alignment horizontal="center" vertical="top" wrapText="1"/>
    </xf>
    <xf numFmtId="0" fontId="39" fillId="0" borderId="35" xfId="0" applyFont="1" applyBorder="1" applyAlignment="1">
      <alignment horizontal="left" vertical="top" wrapText="1" indent="2"/>
    </xf>
    <xf numFmtId="0" fontId="17" fillId="0" borderId="33" xfId="0" applyFont="1" applyBorder="1" applyAlignment="1">
      <alignment horizontal="left" vertical="top" wrapText="1" indent="2"/>
    </xf>
    <xf numFmtId="0" fontId="17" fillId="0" borderId="36" xfId="0" applyFont="1" applyBorder="1" applyAlignment="1">
      <alignment horizontal="center" vertical="top" wrapText="1"/>
    </xf>
    <xf numFmtId="0" fontId="17" fillId="0" borderId="35" xfId="0" applyFont="1" applyBorder="1" applyAlignment="1">
      <alignment horizontal="center" vertical="top" wrapText="1"/>
    </xf>
    <xf numFmtId="0" fontId="17" fillId="0" borderId="27" xfId="0" applyFont="1" applyBorder="1" applyAlignment="1">
      <alignment horizontal="left" vertical="center" wrapText="1"/>
    </xf>
    <xf numFmtId="0" fontId="17" fillId="0" borderId="27" xfId="0" applyFont="1" applyBorder="1" applyAlignment="1">
      <alignment horizontal="left" vertical="top" wrapText="1"/>
    </xf>
    <xf numFmtId="0" fontId="17" fillId="0" borderId="27" xfId="0" applyFont="1" applyBorder="1" applyAlignment="1">
      <alignment horizontal="center" vertical="top" wrapText="1"/>
    </xf>
    <xf numFmtId="0" fontId="30" fillId="0" borderId="31" xfId="0" applyFont="1" applyBorder="1" applyAlignment="1">
      <alignment horizontal="left" vertical="top" wrapText="1"/>
    </xf>
    <xf numFmtId="1" fontId="11" fillId="0" borderId="32" xfId="0" applyNumberFormat="1" applyFont="1" applyBorder="1" applyAlignment="1">
      <alignment horizontal="right" vertical="top" wrapText="1" indent="3"/>
    </xf>
    <xf numFmtId="0" fontId="30" fillId="0" borderId="33" xfId="0" applyFont="1" applyBorder="1" applyAlignment="1">
      <alignment horizontal="center" vertical="top" wrapText="1"/>
    </xf>
    <xf numFmtId="0" fontId="30" fillId="0" borderId="33" xfId="0" applyFont="1" applyBorder="1" applyAlignment="1">
      <alignment horizontal="right" vertical="top" wrapText="1" indent="3"/>
    </xf>
    <xf numFmtId="0" fontId="30" fillId="0" borderId="14" xfId="0" applyFont="1" applyBorder="1" applyAlignment="1">
      <alignment horizontal="left" vertical="top" wrapText="1"/>
    </xf>
    <xf numFmtId="1" fontId="11" fillId="0" borderId="17" xfId="0" applyNumberFormat="1" applyFont="1" applyBorder="1" applyAlignment="1">
      <alignment horizontal="right" vertical="top" wrapText="1" indent="3"/>
    </xf>
    <xf numFmtId="0" fontId="30" fillId="0" borderId="16" xfId="0" applyFont="1" applyBorder="1" applyAlignment="1">
      <alignment horizontal="right" vertical="top" wrapText="1" indent="3"/>
    </xf>
    <xf numFmtId="0" fontId="30" fillId="0" borderId="0" xfId="0" applyFont="1" applyAlignment="1">
      <alignment horizontal="right" vertical="top" wrapText="1" indent="2"/>
    </xf>
    <xf numFmtId="0" fontId="30" fillId="0" borderId="16" xfId="0" applyFont="1" applyBorder="1" applyAlignment="1">
      <alignment horizontal="center" vertical="top" wrapText="1"/>
    </xf>
    <xf numFmtId="0" fontId="30" fillId="0" borderId="17" xfId="0" applyFont="1" applyBorder="1" applyAlignment="1">
      <alignment horizontal="right" vertical="top" wrapText="1" indent="3"/>
    </xf>
    <xf numFmtId="0" fontId="17" fillId="0" borderId="16" xfId="0" applyFont="1" applyBorder="1" applyAlignment="1">
      <alignment horizontal="right" vertical="top" wrapText="1" indent="3"/>
    </xf>
    <xf numFmtId="0" fontId="17" fillId="0" borderId="17" xfId="0" applyFont="1" applyBorder="1" applyAlignment="1">
      <alignment horizontal="right" vertical="top" wrapText="1" indent="3"/>
    </xf>
    <xf numFmtId="1" fontId="11" fillId="0" borderId="32" xfId="0" applyNumberFormat="1" applyFont="1" applyBorder="1" applyAlignment="1">
      <alignment horizontal="right" vertical="top" wrapText="1" indent="4"/>
    </xf>
    <xf numFmtId="1" fontId="11" fillId="0" borderId="17" xfId="0" applyNumberFormat="1" applyFont="1" applyBorder="1" applyAlignment="1">
      <alignment horizontal="right" vertical="top" wrapText="1" indent="4"/>
    </xf>
    <xf numFmtId="0" fontId="30" fillId="0" borderId="34" xfId="0" applyFont="1" applyBorder="1" applyAlignment="1">
      <alignment horizontal="left" vertical="top" wrapText="1"/>
    </xf>
    <xf numFmtId="1" fontId="11" fillId="0" borderId="35" xfId="0" applyNumberFormat="1" applyFont="1" applyBorder="1" applyAlignment="1">
      <alignment horizontal="right" vertical="top" wrapText="1" indent="3"/>
    </xf>
    <xf numFmtId="0" fontId="30" fillId="0" borderId="36" xfId="0" applyFont="1" applyBorder="1" applyAlignment="1">
      <alignment horizontal="right" vertical="top" wrapText="1" indent="3"/>
    </xf>
    <xf numFmtId="1" fontId="11" fillId="0" borderId="35" xfId="0" applyNumberFormat="1" applyFont="1" applyBorder="1" applyAlignment="1">
      <alignment horizontal="right" vertical="top" wrapText="1" indent="4"/>
    </xf>
    <xf numFmtId="0" fontId="30" fillId="0" borderId="24" xfId="0" applyFont="1" applyBorder="1" applyAlignment="1">
      <alignment horizontal="right" vertical="top" wrapText="1" indent="2"/>
    </xf>
    <xf numFmtId="0" fontId="0" fillId="0" borderId="0" xfId="0" applyAlignment="1">
      <alignment horizontal="left"/>
    </xf>
    <xf numFmtId="0" fontId="0" fillId="0" borderId="0" xfId="0" applyAlignment="1">
      <alignment horizontal="center" vertical="center"/>
    </xf>
    <xf numFmtId="0" fontId="30" fillId="0" borderId="20" xfId="0" applyFont="1" applyBorder="1" applyAlignment="1">
      <alignment horizontal="left" vertical="center" wrapText="1"/>
    </xf>
    <xf numFmtId="0" fontId="30" fillId="0" borderId="21" xfId="0" applyFont="1" applyBorder="1" applyAlignment="1">
      <alignment horizontal="center" vertical="center" wrapText="1"/>
    </xf>
    <xf numFmtId="0" fontId="30" fillId="0" borderId="21" xfId="0" applyFont="1" applyBorder="1" applyAlignment="1">
      <alignment horizontal="left" vertical="center" wrapText="1" indent="2"/>
    </xf>
    <xf numFmtId="0" fontId="30" fillId="0" borderId="21" xfId="0" applyFont="1" applyBorder="1" applyAlignment="1">
      <alignment horizontal="center" vertical="top" wrapText="1"/>
    </xf>
    <xf numFmtId="0" fontId="30" fillId="0" borderId="21" xfId="0" applyFont="1" applyBorder="1" applyAlignment="1">
      <alignment horizontal="left" vertical="top" wrapText="1" indent="1"/>
    </xf>
    <xf numFmtId="0" fontId="30" fillId="0" borderId="22" xfId="0" applyFont="1" applyBorder="1" applyAlignment="1">
      <alignment horizontal="left" vertical="top" wrapText="1" indent="1"/>
    </xf>
    <xf numFmtId="0" fontId="30" fillId="0" borderId="24" xfId="0" applyFont="1" applyBorder="1" applyAlignment="1">
      <alignment horizontal="left" vertical="top" wrapText="1" indent="2"/>
    </xf>
    <xf numFmtId="0" fontId="30" fillId="0" borderId="25" xfId="0" applyFont="1" applyBorder="1" applyAlignment="1">
      <alignment horizontal="center" vertical="top" wrapText="1"/>
    </xf>
    <xf numFmtId="0" fontId="30" fillId="0" borderId="24" xfId="0" applyFont="1" applyBorder="1" applyAlignment="1">
      <alignment horizontal="left" vertical="top" wrapText="1" indent="1"/>
    </xf>
    <xf numFmtId="0" fontId="30" fillId="0" borderId="24" xfId="0" applyFont="1" applyBorder="1" applyAlignment="1">
      <alignment horizontal="left" vertical="top" wrapText="1" indent="3"/>
    </xf>
    <xf numFmtId="0" fontId="30" fillId="0" borderId="0" xfId="0" applyFont="1" applyAlignment="1">
      <alignment horizontal="left" vertical="top" wrapText="1" indent="1"/>
    </xf>
    <xf numFmtId="0" fontId="30" fillId="0" borderId="0" xfId="0" applyFont="1" applyAlignment="1">
      <alignment horizontal="left" vertical="top" wrapText="1" indent="3"/>
    </xf>
    <xf numFmtId="0" fontId="30" fillId="0" borderId="0" xfId="0" applyFont="1" applyAlignment="1">
      <alignment horizontal="left" vertical="top" wrapText="1" indent="5"/>
    </xf>
    <xf numFmtId="0" fontId="30" fillId="0" borderId="0" xfId="0" applyFont="1" applyAlignment="1">
      <alignment horizontal="left" vertical="top" wrapText="1" indent="2"/>
    </xf>
    <xf numFmtId="0" fontId="17" fillId="0" borderId="24" xfId="0" applyFont="1" applyBorder="1" applyAlignment="1">
      <alignment horizontal="left" vertical="top" wrapText="1" indent="1"/>
    </xf>
    <xf numFmtId="0" fontId="11" fillId="0" borderId="23" xfId="0" applyFont="1" applyBorder="1" applyAlignment="1">
      <alignment horizontal="left" vertical="top" wrapText="1"/>
    </xf>
    <xf numFmtId="0" fontId="11" fillId="0" borderId="24" xfId="0" applyFont="1" applyBorder="1" applyAlignment="1">
      <alignment horizontal="center" vertical="top" wrapText="1"/>
    </xf>
    <xf numFmtId="0" fontId="11" fillId="0" borderId="24" xfId="0" applyFont="1" applyBorder="1" applyAlignment="1">
      <alignment horizontal="left" vertical="top" wrapText="1" indent="2"/>
    </xf>
    <xf numFmtId="0" fontId="11" fillId="0" borderId="24" xfId="0" applyFont="1" applyBorder="1" applyAlignment="1">
      <alignment horizontal="left" vertical="top" wrapText="1" indent="3"/>
    </xf>
    <xf numFmtId="0" fontId="11" fillId="0" borderId="24" xfId="0" applyFont="1" applyBorder="1" applyAlignment="1">
      <alignment horizontal="right" vertical="top" wrapText="1" indent="1"/>
    </xf>
    <xf numFmtId="0" fontId="11" fillId="0" borderId="15" xfId="0" applyFont="1" applyBorder="1" applyAlignment="1">
      <alignment horizontal="left" vertical="top" wrapText="1"/>
    </xf>
    <xf numFmtId="0" fontId="11" fillId="0" borderId="0" xfId="0" applyFont="1" applyAlignment="1">
      <alignment horizontal="center" vertical="top" wrapText="1"/>
    </xf>
    <xf numFmtId="0" fontId="11" fillId="0" borderId="0" xfId="0" applyFont="1" applyAlignment="1">
      <alignment horizontal="left" vertical="top" wrapText="1" indent="1"/>
    </xf>
    <xf numFmtId="0" fontId="11" fillId="0" borderId="0" xfId="0" applyFont="1" applyAlignment="1">
      <alignment horizontal="left" vertical="top" wrapText="1" indent="3"/>
    </xf>
    <xf numFmtId="0" fontId="11" fillId="0" borderId="0" xfId="0" applyFont="1" applyAlignment="1">
      <alignment horizontal="right" vertical="top" wrapText="1" indent="1"/>
    </xf>
    <xf numFmtId="0" fontId="11" fillId="0" borderId="0" xfId="0" applyFont="1" applyAlignment="1">
      <alignment horizontal="left" vertical="top" wrapText="1" indent="2"/>
    </xf>
    <xf numFmtId="0" fontId="30" fillId="0" borderId="27" xfId="0" applyFont="1" applyBorder="1" applyAlignment="1">
      <alignment horizontal="right" vertical="top" wrapText="1" indent="2"/>
    </xf>
    <xf numFmtId="0" fontId="30" fillId="0" borderId="27" xfId="0" applyFont="1" applyBorder="1" applyAlignment="1">
      <alignment horizontal="left" vertical="top" wrapText="1" indent="1"/>
    </xf>
    <xf numFmtId="0" fontId="30" fillId="0" borderId="27" xfId="0" applyFont="1" applyBorder="1" applyAlignment="1">
      <alignment horizontal="left" vertical="top" wrapText="1" indent="3"/>
    </xf>
    <xf numFmtId="0" fontId="40" fillId="0" borderId="0" xfId="0" applyFont="1" applyAlignment="1">
      <alignment horizontal="left" vertical="top"/>
    </xf>
    <xf numFmtId="0" fontId="33" fillId="0" borderId="0" xfId="0" applyFont="1" applyAlignment="1">
      <alignment horizontal="left" vertical="top" indent="14"/>
    </xf>
    <xf numFmtId="0" fontId="17" fillId="0" borderId="21" xfId="0" applyFont="1" applyBorder="1" applyAlignment="1">
      <alignment horizontal="center" vertical="center" wrapText="1"/>
    </xf>
    <xf numFmtId="0" fontId="17" fillId="0" borderId="24" xfId="0" applyFont="1" applyBorder="1" applyAlignment="1">
      <alignment horizontal="right" vertical="top" wrapText="1" indent="4"/>
    </xf>
    <xf numFmtId="0" fontId="17" fillId="0" borderId="0" xfId="0" applyFont="1" applyAlignment="1">
      <alignment horizontal="right" vertical="top" wrapText="1" indent="4"/>
    </xf>
    <xf numFmtId="0" fontId="11" fillId="0" borderId="24" xfId="0" applyFont="1" applyBorder="1" applyAlignment="1">
      <alignment horizontal="left" vertical="top" wrapText="1" indent="4"/>
    </xf>
    <xf numFmtId="0" fontId="11" fillId="0" borderId="24" xfId="0" applyFont="1" applyBorder="1" applyAlignment="1">
      <alignment horizontal="right" vertical="top" wrapText="1" indent="5"/>
    </xf>
    <xf numFmtId="0" fontId="11" fillId="0" borderId="0" xfId="0" applyFont="1" applyAlignment="1">
      <alignment horizontal="left" vertical="top" wrapText="1" indent="4"/>
    </xf>
    <xf numFmtId="0" fontId="11" fillId="0" borderId="0" xfId="0" applyFont="1" applyAlignment="1">
      <alignment horizontal="left" vertical="top" wrapText="1" indent="5"/>
    </xf>
    <xf numFmtId="0" fontId="11" fillId="0" borderId="0" xfId="0" applyFont="1" applyAlignment="1">
      <alignment horizontal="right" vertical="top" wrapText="1" indent="5"/>
    </xf>
    <xf numFmtId="0" fontId="11" fillId="0" borderId="0" xfId="0" applyFont="1" applyAlignment="1">
      <alignment horizontal="left" vertical="top" wrapText="1"/>
    </xf>
    <xf numFmtId="0" fontId="30" fillId="0" borderId="27" xfId="0" applyFont="1" applyBorder="1" applyAlignment="1">
      <alignment horizontal="left" vertical="top" wrapText="1"/>
    </xf>
    <xf numFmtId="0" fontId="30" fillId="0" borderId="27" xfId="0" applyFont="1" applyBorder="1" applyAlignment="1">
      <alignment horizontal="right" vertical="top" wrapText="1"/>
    </xf>
    <xf numFmtId="0" fontId="38" fillId="0" borderId="21" xfId="0" applyFont="1" applyBorder="1" applyAlignment="1">
      <alignment horizontal="center" vertical="center" wrapText="1"/>
    </xf>
    <xf numFmtId="0" fontId="30" fillId="0" borderId="22" xfId="0" applyFont="1" applyBorder="1" applyAlignment="1">
      <alignment horizontal="center" vertical="center" wrapText="1"/>
    </xf>
    <xf numFmtId="0" fontId="30" fillId="0" borderId="24" xfId="0" applyFont="1" applyBorder="1" applyAlignment="1">
      <alignment horizontal="left" vertical="top"/>
    </xf>
    <xf numFmtId="0" fontId="30" fillId="0" borderId="0" xfId="0" applyFont="1" applyAlignment="1">
      <alignment horizontal="left" vertical="top"/>
    </xf>
    <xf numFmtId="0" fontId="11" fillId="0" borderId="24" xfId="0" applyFont="1" applyBorder="1" applyAlignment="1">
      <alignment horizontal="left" vertical="top"/>
    </xf>
    <xf numFmtId="0" fontId="11" fillId="0" borderId="0" xfId="0" applyFont="1" applyAlignment="1">
      <alignment horizontal="left" vertical="top"/>
    </xf>
    <xf numFmtId="0" fontId="33" fillId="0" borderId="0" xfId="0" applyFont="1" applyAlignment="1">
      <alignment horizontal="left" vertical="top" indent="3"/>
    </xf>
    <xf numFmtId="0" fontId="39" fillId="0" borderId="21" xfId="0" applyFont="1" applyBorder="1" applyAlignment="1">
      <alignment horizontal="center" vertical="top" wrapText="1"/>
    </xf>
    <xf numFmtId="0" fontId="39" fillId="0" borderId="22" xfId="0" applyFont="1" applyBorder="1" applyAlignment="1">
      <alignment horizontal="center" vertical="top" wrapText="1"/>
    </xf>
    <xf numFmtId="0" fontId="39" fillId="0" borderId="20" xfId="0" applyFont="1" applyBorder="1" applyAlignment="1">
      <alignment horizontal="center" vertical="center" wrapText="1"/>
    </xf>
    <xf numFmtId="0" fontId="39" fillId="0" borderId="21" xfId="0" applyFont="1" applyBorder="1" applyAlignment="1">
      <alignment horizontal="center" vertical="center" wrapText="1"/>
    </xf>
    <xf numFmtId="0" fontId="30" fillId="0" borderId="0" xfId="0" applyFont="1" applyAlignment="1">
      <alignment horizontal="left" vertical="top" wrapText="1" indent="6"/>
    </xf>
    <xf numFmtId="0" fontId="39" fillId="0" borderId="24" xfId="0" applyFont="1" applyBorder="1" applyAlignment="1">
      <alignment horizontal="left" vertical="top" wrapText="1" indent="3"/>
    </xf>
    <xf numFmtId="0" fontId="39" fillId="0" borderId="0" xfId="0" applyFont="1" applyAlignment="1">
      <alignment horizontal="left" vertical="top" wrapText="1" indent="6"/>
    </xf>
    <xf numFmtId="0" fontId="39" fillId="0" borderId="0" xfId="0" applyFont="1" applyAlignment="1">
      <alignment horizontal="left" vertical="top" wrapText="1" indent="3"/>
    </xf>
    <xf numFmtId="0" fontId="30" fillId="0" borderId="24" xfId="0" applyFont="1" applyBorder="1" applyAlignment="1">
      <alignment horizontal="left" vertical="top" wrapText="1" indent="4"/>
    </xf>
    <xf numFmtId="0" fontId="30" fillId="0" borderId="24" xfId="0" applyFont="1" applyBorder="1" applyAlignment="1">
      <alignment horizontal="left" vertical="top" wrapText="1" indent="5"/>
    </xf>
    <xf numFmtId="0" fontId="30" fillId="0" borderId="27" xfId="0" applyFont="1" applyBorder="1" applyAlignment="1">
      <alignment horizontal="left" vertical="top" wrapText="1" indent="4"/>
    </xf>
    <xf numFmtId="0" fontId="30" fillId="0" borderId="27" xfId="0" applyFont="1" applyBorder="1" applyAlignment="1">
      <alignment horizontal="left" vertical="top" wrapText="1" indent="5"/>
    </xf>
    <xf numFmtId="0" fontId="33" fillId="0" borderId="0" xfId="0" applyFont="1" applyAlignment="1">
      <alignment horizontal="left" vertical="top" indent="6"/>
    </xf>
    <xf numFmtId="0" fontId="12" fillId="0" borderId="38" xfId="0" applyFont="1" applyBorder="1"/>
    <xf numFmtId="0" fontId="30" fillId="0" borderId="21" xfId="0" applyFont="1" applyBorder="1" applyAlignment="1">
      <alignment horizontal="left" vertical="top" wrapText="1" indent="2"/>
    </xf>
    <xf numFmtId="0" fontId="30" fillId="0" borderId="24" xfId="0" applyFont="1" applyBorder="1" applyAlignment="1">
      <alignment horizontal="right" vertical="top" wrapText="1" indent="4"/>
    </xf>
    <xf numFmtId="0" fontId="30" fillId="0" borderId="0" xfId="0" applyFont="1" applyAlignment="1">
      <alignment horizontal="right" vertical="top" wrapText="1" indent="4"/>
    </xf>
    <xf numFmtId="0" fontId="30" fillId="0" borderId="27" xfId="0" applyFont="1" applyBorder="1" applyAlignment="1">
      <alignment horizontal="left" vertical="top" wrapText="1" indent="2"/>
    </xf>
    <xf numFmtId="0" fontId="44" fillId="0" borderId="0" xfId="0" applyFont="1" applyAlignment="1">
      <alignment horizontal="left" vertical="top"/>
    </xf>
    <xf numFmtId="0" fontId="45" fillId="0" borderId="0" xfId="0" applyFont="1" applyAlignment="1">
      <alignment horizontal="left" vertical="top"/>
    </xf>
    <xf numFmtId="0" fontId="30" fillId="0" borderId="24" xfId="0" applyFont="1" applyBorder="1" applyAlignment="1">
      <alignment vertical="top"/>
    </xf>
    <xf numFmtId="0" fontId="30" fillId="0" borderId="0" xfId="0" applyFont="1" applyAlignment="1">
      <alignment vertical="top"/>
    </xf>
    <xf numFmtId="0" fontId="17" fillId="0" borderId="0" xfId="0" applyFont="1" applyAlignment="1">
      <alignment vertical="top"/>
    </xf>
    <xf numFmtId="1" fontId="11" fillId="0" borderId="24" xfId="0" applyNumberFormat="1" applyFont="1" applyBorder="1" applyAlignment="1">
      <alignment horizontal="left" vertical="top" wrapText="1" indent="4"/>
    </xf>
    <xf numFmtId="1" fontId="11" fillId="0" borderId="24" xfId="0" applyNumberFormat="1" applyFont="1" applyBorder="1" applyAlignment="1">
      <alignment horizontal="right" vertical="top" wrapText="1" indent="4"/>
    </xf>
    <xf numFmtId="1" fontId="11" fillId="0" borderId="0" xfId="0" applyNumberFormat="1" applyFont="1" applyAlignment="1">
      <alignment horizontal="left" vertical="top" wrapText="1" indent="4"/>
    </xf>
    <xf numFmtId="1" fontId="11" fillId="0" borderId="0" xfId="0" applyNumberFormat="1" applyFont="1" applyAlignment="1">
      <alignment horizontal="right" vertical="top" wrapText="1" indent="4"/>
    </xf>
    <xf numFmtId="0" fontId="39" fillId="0" borderId="0" xfId="0" applyFont="1" applyAlignment="1">
      <alignment horizontal="left" vertical="top" wrapText="1" indent="4"/>
    </xf>
    <xf numFmtId="0" fontId="39" fillId="0" borderId="0" xfId="0" applyFont="1" applyAlignment="1">
      <alignment horizontal="right" vertical="top" wrapText="1" indent="4"/>
    </xf>
    <xf numFmtId="1" fontId="11" fillId="0" borderId="27" xfId="0" applyNumberFormat="1" applyFont="1" applyBorder="1" applyAlignment="1">
      <alignment horizontal="left" vertical="top" wrapText="1" indent="4"/>
    </xf>
    <xf numFmtId="1" fontId="11" fillId="0" borderId="27" xfId="0" applyNumberFormat="1" applyFont="1" applyBorder="1" applyAlignment="1">
      <alignment horizontal="right" vertical="top" wrapText="1" indent="4"/>
    </xf>
    <xf numFmtId="0" fontId="42" fillId="0" borderId="0" xfId="0" applyFont="1" applyAlignment="1">
      <alignment horizontal="left" vertical="top"/>
    </xf>
    <xf numFmtId="0" fontId="32" fillId="0" borderId="0" xfId="0" applyFont="1" applyAlignment="1">
      <alignment horizontal="left" vertical="top"/>
    </xf>
    <xf numFmtId="0" fontId="39" fillId="0" borderId="24" xfId="0" applyFont="1" applyBorder="1" applyAlignment="1">
      <alignment horizontal="left" vertical="top" wrapText="1"/>
    </xf>
    <xf numFmtId="1" fontId="11" fillId="0" borderId="0" xfId="0" applyNumberFormat="1" applyFont="1" applyAlignment="1">
      <alignment horizontal="left" vertical="top"/>
    </xf>
    <xf numFmtId="1" fontId="11" fillId="0" borderId="24" xfId="0" applyNumberFormat="1" applyFont="1" applyBorder="1" applyAlignment="1">
      <alignment horizontal="right" vertical="top" wrapText="1" indent="2"/>
    </xf>
    <xf numFmtId="1" fontId="11" fillId="0" borderId="0" xfId="0" applyNumberFormat="1" applyFont="1" applyAlignment="1">
      <alignment horizontal="right" vertical="top" wrapText="1" indent="2"/>
    </xf>
    <xf numFmtId="0" fontId="30" fillId="0" borderId="18" xfId="0" applyFont="1" applyBorder="1" applyAlignment="1">
      <alignment horizontal="left" vertical="top" wrapText="1" indent="1"/>
    </xf>
    <xf numFmtId="0" fontId="30" fillId="0" borderId="18" xfId="0" applyFont="1" applyBorder="1" applyAlignment="1">
      <alignment horizontal="center" vertical="top" wrapText="1"/>
    </xf>
    <xf numFmtId="0" fontId="17" fillId="0" borderId="18" xfId="0" applyFont="1" applyBorder="1" applyAlignment="1">
      <alignment horizontal="left" vertical="top" wrapText="1" indent="1"/>
    </xf>
    <xf numFmtId="0" fontId="11" fillId="0" borderId="25" xfId="0" applyFont="1" applyBorder="1" applyAlignment="1">
      <alignment horizontal="left" vertical="top" wrapText="1" indent="1"/>
    </xf>
    <xf numFmtId="0" fontId="11" fillId="0" borderId="18" xfId="0" applyFont="1" applyBorder="1" applyAlignment="1">
      <alignment horizontal="center" vertical="top" wrapText="1"/>
    </xf>
    <xf numFmtId="0" fontId="11" fillId="0" borderId="18" xfId="0" applyFont="1" applyBorder="1" applyAlignment="1">
      <alignment horizontal="left" vertical="top" wrapText="1" indent="1"/>
    </xf>
    <xf numFmtId="0" fontId="17" fillId="0" borderId="0" xfId="0" applyFont="1" applyAlignment="1">
      <alignment horizontal="right" vertical="top" wrapText="1" indent="5"/>
    </xf>
    <xf numFmtId="0" fontId="17" fillId="0" borderId="18" xfId="0" applyFont="1" applyBorder="1" applyAlignment="1">
      <alignment horizontal="right" vertical="top" wrapText="1" indent="5"/>
    </xf>
    <xf numFmtId="1" fontId="11" fillId="0" borderId="27" xfId="0" applyNumberFormat="1" applyFont="1" applyBorder="1" applyAlignment="1">
      <alignment horizontal="right" vertical="top" wrapText="1" indent="2"/>
    </xf>
    <xf numFmtId="0" fontId="30" fillId="0" borderId="37" xfId="0" applyFont="1" applyBorder="1" applyAlignment="1">
      <alignment horizontal="center" vertical="top" wrapText="1"/>
    </xf>
    <xf numFmtId="0" fontId="46" fillId="0" borderId="0" xfId="0" applyFont="1" applyAlignment="1">
      <alignment horizontal="left" vertical="top"/>
    </xf>
    <xf numFmtId="0" fontId="30" fillId="0" borderId="24" xfId="0" applyFont="1" applyBorder="1" applyAlignment="1">
      <alignment horizontal="left" vertical="top" wrapText="1"/>
    </xf>
    <xf numFmtId="1" fontId="11" fillId="0" borderId="24" xfId="0" applyNumberFormat="1" applyFont="1" applyBorder="1" applyAlignment="1">
      <alignment horizontal="left" vertical="top" indent="2"/>
    </xf>
    <xf numFmtId="1" fontId="11" fillId="0" borderId="0" xfId="0" applyNumberFormat="1" applyFont="1" applyAlignment="1">
      <alignment horizontal="left" vertical="top" indent="2"/>
    </xf>
    <xf numFmtId="0" fontId="30" fillId="0" borderId="25" xfId="0" applyFont="1" applyBorder="1" applyAlignment="1">
      <alignment horizontal="left" vertical="top"/>
    </xf>
    <xf numFmtId="0" fontId="17" fillId="0" borderId="18" xfId="0" applyFont="1" applyBorder="1" applyAlignment="1">
      <alignment horizontal="left" vertical="top"/>
    </xf>
    <xf numFmtId="0" fontId="30" fillId="0" borderId="18" xfId="0" applyFont="1" applyBorder="1" applyAlignment="1">
      <alignment horizontal="left" vertical="top"/>
    </xf>
    <xf numFmtId="0" fontId="30" fillId="0" borderId="22" xfId="0" applyFont="1" applyBorder="1" applyAlignment="1">
      <alignment horizontal="center" vertical="top" wrapText="1"/>
    </xf>
    <xf numFmtId="0" fontId="30" fillId="0" borderId="32" xfId="0" applyFont="1" applyBorder="1" applyAlignment="1">
      <alignment horizontal="left" vertical="top" wrapText="1" indent="1"/>
    </xf>
    <xf numFmtId="0" fontId="30" fillId="0" borderId="29" xfId="0" applyFont="1" applyBorder="1" applyAlignment="1">
      <alignment horizontal="center" vertical="center" wrapText="1"/>
    </xf>
    <xf numFmtId="0" fontId="30" fillId="0" borderId="30" xfId="0" applyFont="1" applyBorder="1" applyAlignment="1">
      <alignment horizontal="center" vertical="center" wrapText="1"/>
    </xf>
    <xf numFmtId="0" fontId="30" fillId="0" borderId="28" xfId="0" applyFont="1" applyBorder="1" applyAlignment="1">
      <alignment horizontal="center" vertical="center" wrapText="1"/>
    </xf>
    <xf numFmtId="0" fontId="30" fillId="0" borderId="17" xfId="0" applyFont="1" applyBorder="1" applyAlignment="1">
      <alignment horizontal="left" vertical="top" wrapText="1" indent="1"/>
    </xf>
    <xf numFmtId="0" fontId="30" fillId="0" borderId="17" xfId="0" applyFont="1" applyBorder="1" applyAlignment="1">
      <alignment horizontal="center" vertical="top" wrapText="1"/>
    </xf>
    <xf numFmtId="0" fontId="30" fillId="0" borderId="17" xfId="0" applyFont="1" applyBorder="1" applyAlignment="1">
      <alignment horizontal="left" vertical="top" wrapText="1" indent="3"/>
    </xf>
    <xf numFmtId="0" fontId="30" fillId="0" borderId="16" xfId="0" applyFont="1" applyBorder="1" applyAlignment="1">
      <alignment horizontal="left" vertical="top" wrapText="1" indent="2"/>
    </xf>
    <xf numFmtId="0" fontId="30" fillId="0" borderId="18" xfId="0" applyFont="1" applyBorder="1" applyAlignment="1">
      <alignment horizontal="left" vertical="top" wrapText="1" indent="2"/>
    </xf>
    <xf numFmtId="0" fontId="30" fillId="0" borderId="32" xfId="0" applyFont="1" applyBorder="1" applyAlignment="1">
      <alignment horizontal="center" vertical="top" wrapText="1"/>
    </xf>
    <xf numFmtId="0" fontId="17" fillId="0" borderId="17" xfId="0" applyFont="1" applyBorder="1" applyAlignment="1">
      <alignment horizontal="left" vertical="top" wrapText="1" indent="1"/>
    </xf>
    <xf numFmtId="0" fontId="17" fillId="0" borderId="18" xfId="0" applyFont="1" applyBorder="1" applyAlignment="1">
      <alignment horizontal="left" vertical="top" wrapText="1" indent="2"/>
    </xf>
    <xf numFmtId="0" fontId="11" fillId="0" borderId="31" xfId="0" applyFont="1" applyBorder="1" applyAlignment="1">
      <alignment horizontal="left" vertical="top" wrapText="1"/>
    </xf>
    <xf numFmtId="0" fontId="11" fillId="0" borderId="32" xfId="0" applyFont="1" applyBorder="1" applyAlignment="1">
      <alignment horizontal="left" vertical="top" wrapText="1" indent="1"/>
    </xf>
    <xf numFmtId="0" fontId="11" fillId="0" borderId="24" xfId="0" applyFont="1" applyBorder="1" applyAlignment="1">
      <alignment horizontal="left" vertical="top" wrapText="1" indent="1"/>
    </xf>
    <xf numFmtId="0" fontId="11" fillId="0" borderId="33" xfId="0" applyFont="1" applyBorder="1" applyAlignment="1">
      <alignment horizontal="center" vertical="top" wrapText="1"/>
    </xf>
    <xf numFmtId="0" fontId="11" fillId="0" borderId="14" xfId="0" applyFont="1" applyBorder="1" applyAlignment="1">
      <alignment horizontal="left" vertical="top" wrapText="1"/>
    </xf>
    <xf numFmtId="0" fontId="11" fillId="0" borderId="17" xfId="0" applyFont="1" applyBorder="1" applyAlignment="1">
      <alignment horizontal="left" vertical="top" wrapText="1" indent="3"/>
    </xf>
    <xf numFmtId="0" fontId="11" fillId="0" borderId="16" xfId="0" applyFont="1" applyBorder="1" applyAlignment="1">
      <alignment horizontal="center" vertical="top" wrapText="1"/>
    </xf>
    <xf numFmtId="0" fontId="11" fillId="0" borderId="17" xfId="0" applyFont="1" applyBorder="1" applyAlignment="1">
      <alignment horizontal="left" vertical="top" wrapText="1" indent="1"/>
    </xf>
    <xf numFmtId="0" fontId="11" fillId="0" borderId="17" xfId="0" applyFont="1" applyBorder="1" applyAlignment="1">
      <alignment horizontal="center" vertical="top" wrapText="1"/>
    </xf>
    <xf numFmtId="0" fontId="30" fillId="0" borderId="33" xfId="0" applyFont="1" applyBorder="1" applyAlignment="1">
      <alignment horizontal="right" vertical="top" wrapText="1" indent="2"/>
    </xf>
    <xf numFmtId="0" fontId="30" fillId="0" borderId="35" xfId="0" applyFont="1" applyBorder="1" applyAlignment="1">
      <alignment horizontal="left" vertical="top" wrapText="1" indent="1"/>
    </xf>
    <xf numFmtId="0" fontId="30" fillId="0" borderId="36" xfId="0" applyFont="1" applyBorder="1" applyAlignment="1">
      <alignment horizontal="right" vertical="top" wrapText="1" indent="2"/>
    </xf>
    <xf numFmtId="0" fontId="21" fillId="0" borderId="0" xfId="0" applyFont="1" applyAlignment="1">
      <alignment horizontal="left" vertical="top"/>
    </xf>
    <xf numFmtId="0" fontId="30" fillId="0" borderId="32" xfId="0" applyFont="1" applyBorder="1" applyAlignment="1">
      <alignment vertical="top"/>
    </xf>
    <xf numFmtId="0" fontId="30" fillId="0" borderId="17" xfId="0" applyFont="1" applyBorder="1" applyAlignment="1">
      <alignment vertical="top"/>
    </xf>
    <xf numFmtId="0" fontId="30" fillId="0" borderId="33" xfId="0" applyFont="1" applyBorder="1" applyAlignment="1">
      <alignment vertical="top"/>
    </xf>
    <xf numFmtId="0" fontId="30" fillId="0" borderId="16" xfId="0" applyFont="1" applyBorder="1" applyAlignment="1">
      <alignment vertical="top"/>
    </xf>
    <xf numFmtId="0" fontId="30" fillId="0" borderId="32" xfId="0" applyFont="1" applyBorder="1" applyAlignment="1">
      <alignment horizontal="left" vertical="top" wrapText="1" indent="4"/>
    </xf>
    <xf numFmtId="0" fontId="17" fillId="0" borderId="39" xfId="0" applyFont="1" applyBorder="1" applyAlignment="1">
      <alignment horizontal="left" vertical="top" wrapText="1"/>
    </xf>
    <xf numFmtId="0" fontId="17" fillId="0" borderId="23" xfId="0" applyFont="1" applyBorder="1" applyAlignment="1">
      <alignment horizontal="center" vertical="top" wrapText="1"/>
    </xf>
    <xf numFmtId="0" fontId="17" fillId="0" borderId="40" xfId="0" applyFont="1" applyBorder="1" applyAlignment="1">
      <alignment horizontal="left" vertical="top" wrapText="1"/>
    </xf>
    <xf numFmtId="0" fontId="17" fillId="0" borderId="15" xfId="0" applyFont="1" applyBorder="1" applyAlignment="1">
      <alignment horizontal="center" vertical="top" wrapText="1"/>
    </xf>
    <xf numFmtId="0" fontId="30" fillId="0" borderId="33" xfId="0" applyFont="1" applyBorder="1" applyAlignment="1">
      <alignment horizontal="left" vertical="top" wrapText="1" indent="6"/>
    </xf>
    <xf numFmtId="0" fontId="30" fillId="0" borderId="17" xfId="0" applyFont="1" applyBorder="1" applyAlignment="1">
      <alignment horizontal="left" vertical="top" wrapText="1" indent="4"/>
    </xf>
    <xf numFmtId="0" fontId="30" fillId="0" borderId="16" xfId="0" applyFont="1" applyBorder="1" applyAlignment="1">
      <alignment horizontal="left" vertical="top" wrapText="1" indent="6"/>
    </xf>
    <xf numFmtId="0" fontId="30" fillId="0" borderId="35" xfId="0" applyFont="1" applyBorder="1" applyAlignment="1">
      <alignment horizontal="left" vertical="top" wrapText="1" indent="4"/>
    </xf>
    <xf numFmtId="0" fontId="30" fillId="0" borderId="36" xfId="0" applyFont="1" applyBorder="1" applyAlignment="1">
      <alignment horizontal="left" vertical="top" wrapText="1" indent="6"/>
    </xf>
    <xf numFmtId="0" fontId="2" fillId="0" borderId="0" xfId="0" applyFont="1" applyAlignment="1">
      <alignment vertical="top"/>
    </xf>
    <xf numFmtId="0" fontId="2" fillId="0" borderId="0" xfId="0" applyFont="1" applyAlignment="1">
      <alignment horizontal="left" vertical="top"/>
    </xf>
    <xf numFmtId="0" fontId="38" fillId="0" borderId="21" xfId="0" applyFont="1" applyBorder="1" applyAlignment="1">
      <alignment horizontal="left" vertical="top" wrapText="1" indent="3"/>
    </xf>
    <xf numFmtId="0" fontId="47" fillId="0" borderId="23" xfId="0" applyFont="1" applyBorder="1" applyAlignment="1">
      <alignment horizontal="left" vertical="top" wrapText="1"/>
    </xf>
    <xf numFmtId="0" fontId="47" fillId="0" borderId="24" xfId="0" applyFont="1" applyBorder="1" applyAlignment="1">
      <alignment horizontal="center" vertical="top" wrapText="1"/>
    </xf>
    <xf numFmtId="0" fontId="47" fillId="0" borderId="24" xfId="0" applyFont="1" applyBorder="1" applyAlignment="1">
      <alignment horizontal="left" vertical="top" wrapText="1" indent="1"/>
    </xf>
    <xf numFmtId="0" fontId="47" fillId="0" borderId="25" xfId="0" applyFont="1" applyBorder="1" applyAlignment="1">
      <alignment horizontal="center" vertical="top" wrapText="1"/>
    </xf>
    <xf numFmtId="0" fontId="47" fillId="0" borderId="15" xfId="0" applyFont="1" applyBorder="1" applyAlignment="1">
      <alignment horizontal="left" vertical="top" wrapText="1"/>
    </xf>
    <xf numFmtId="0" fontId="47" fillId="0" borderId="0" xfId="0" applyFont="1" applyAlignment="1">
      <alignment horizontal="center" vertical="top" wrapText="1"/>
    </xf>
    <xf numFmtId="0" fontId="47" fillId="0" borderId="0" xfId="0" applyFont="1" applyAlignment="1">
      <alignment horizontal="left" vertical="top" wrapText="1" indent="1"/>
    </xf>
    <xf numFmtId="0" fontId="47" fillId="0" borderId="18" xfId="0" applyFont="1" applyBorder="1" applyAlignment="1">
      <alignment horizontal="center" vertical="top" wrapText="1"/>
    </xf>
    <xf numFmtId="0" fontId="47" fillId="0" borderId="0" xfId="0" applyFont="1" applyAlignment="1">
      <alignment horizontal="left" vertical="top" wrapText="1"/>
    </xf>
    <xf numFmtId="0" fontId="47" fillId="0" borderId="18" xfId="0" applyFont="1" applyBorder="1" applyAlignment="1">
      <alignment horizontal="left" vertical="top" wrapText="1" indent="1"/>
    </xf>
    <xf numFmtId="0" fontId="47" fillId="0" borderId="0" xfId="0" applyFont="1" applyAlignment="1">
      <alignment horizontal="left" vertical="top" wrapText="1" indent="3"/>
    </xf>
    <xf numFmtId="0" fontId="31" fillId="0" borderId="0" xfId="0" applyFont="1" applyAlignment="1">
      <alignment horizontal="center" vertical="top"/>
    </xf>
    <xf numFmtId="0" fontId="33" fillId="0" borderId="0" xfId="0" applyFont="1" applyAlignment="1">
      <alignment horizontal="left" vertical="top" indent="5"/>
    </xf>
    <xf numFmtId="0" fontId="48" fillId="0" borderId="0" xfId="0" applyFont="1" applyAlignment="1">
      <alignment horizontal="left" vertical="top"/>
    </xf>
    <xf numFmtId="0" fontId="43" fillId="0" borderId="0" xfId="0" applyFont="1" applyAlignment="1">
      <alignment horizontal="left" vertical="top"/>
    </xf>
    <xf numFmtId="0" fontId="49" fillId="0" borderId="0" xfId="0" applyFont="1" applyAlignment="1">
      <alignment horizontal="left" vertical="top"/>
    </xf>
    <xf numFmtId="0" fontId="43" fillId="0" borderId="0" xfId="0" applyFont="1" applyAlignment="1">
      <alignment horizontal="left" vertical="top" indent="5"/>
    </xf>
    <xf numFmtId="0" fontId="11" fillId="0" borderId="25" xfId="0" applyFont="1" applyBorder="1" applyAlignment="1">
      <alignment horizontal="center" vertical="top" wrapText="1"/>
    </xf>
    <xf numFmtId="0" fontId="11" fillId="0" borderId="18" xfId="0" applyFont="1" applyBorder="1" applyAlignment="1">
      <alignment horizontal="left" vertical="top" wrapText="1" indent="2"/>
    </xf>
    <xf numFmtId="0" fontId="39" fillId="0" borderId="24" xfId="0" applyFont="1" applyBorder="1" applyAlignment="1">
      <alignment horizontal="left" vertical="top" wrapText="1" indent="2"/>
    </xf>
    <xf numFmtId="0" fontId="39" fillId="0" borderId="25" xfId="0" applyFont="1" applyBorder="1" applyAlignment="1">
      <alignment horizontal="center" vertical="top" wrapText="1"/>
    </xf>
    <xf numFmtId="0" fontId="39" fillId="0" borderId="0" xfId="0" applyFont="1" applyAlignment="1">
      <alignment horizontal="left" vertical="top" wrapText="1" indent="2"/>
    </xf>
    <xf numFmtId="0" fontId="39" fillId="0" borderId="18" xfId="0" applyFont="1" applyBorder="1" applyAlignment="1">
      <alignment horizontal="center" vertical="top" wrapText="1"/>
    </xf>
    <xf numFmtId="0" fontId="39" fillId="0" borderId="18" xfId="0" applyFont="1" applyBorder="1" applyAlignment="1">
      <alignment horizontal="left" vertical="top" wrapText="1" indent="2"/>
    </xf>
    <xf numFmtId="0" fontId="39" fillId="0" borderId="18" xfId="0" applyFont="1" applyBorder="1" applyAlignment="1">
      <alignment horizontal="left" vertical="top" wrapText="1" indent="1"/>
    </xf>
    <xf numFmtId="0" fontId="0" fillId="0" borderId="0" xfId="0" applyAlignment="1">
      <alignment horizontal="left" vertical="top" wrapText="1" indent="1"/>
    </xf>
    <xf numFmtId="3" fontId="0" fillId="0" borderId="0" xfId="0" applyNumberFormat="1" applyAlignment="1">
      <alignment horizontal="center" vertical="center" wrapText="1"/>
    </xf>
    <xf numFmtId="9" fontId="0" fillId="0" borderId="0" xfId="0" applyNumberFormat="1" applyAlignment="1">
      <alignment horizontal="center" vertical="center" wrapText="1"/>
    </xf>
    <xf numFmtId="1" fontId="0" fillId="0" borderId="0" xfId="0" applyNumberFormat="1" applyAlignment="1">
      <alignment horizontal="center" vertical="center" wrapText="1"/>
    </xf>
    <xf numFmtId="0" fontId="17" fillId="0" borderId="22" xfId="0" applyFont="1" applyBorder="1" applyAlignment="1">
      <alignment horizontal="left" vertical="top" wrapText="1" indent="1"/>
    </xf>
    <xf numFmtId="166" fontId="11" fillId="0" borderId="24" xfId="0" applyNumberFormat="1" applyFont="1" applyBorder="1" applyAlignment="1">
      <alignment horizontal="left" vertical="top" wrapText="1" indent="4"/>
    </xf>
    <xf numFmtId="167" fontId="11" fillId="0" borderId="24" xfId="0" applyNumberFormat="1" applyFont="1" applyBorder="1" applyAlignment="1">
      <alignment horizontal="center" vertical="top" wrapText="1"/>
    </xf>
    <xf numFmtId="166" fontId="11" fillId="0" borderId="0" xfId="0" applyNumberFormat="1" applyFont="1" applyAlignment="1">
      <alignment horizontal="left" vertical="top" wrapText="1" indent="4"/>
    </xf>
    <xf numFmtId="167" fontId="11" fillId="0" borderId="0" xfId="0" applyNumberFormat="1" applyFont="1" applyAlignment="1">
      <alignment horizontal="center" vertical="top" wrapText="1"/>
    </xf>
    <xf numFmtId="166" fontId="11" fillId="0" borderId="24" xfId="0" applyNumberFormat="1" applyFont="1" applyBorder="1" applyAlignment="1">
      <alignment horizontal="left" vertical="top" wrapText="1" indent="5"/>
    </xf>
    <xf numFmtId="166" fontId="11" fillId="0" borderId="0" xfId="0" applyNumberFormat="1" applyFont="1" applyAlignment="1">
      <alignment horizontal="left" vertical="top" wrapText="1" indent="5"/>
    </xf>
    <xf numFmtId="9" fontId="11" fillId="0" borderId="0" xfId="0" applyNumberFormat="1" applyFont="1" applyAlignment="1">
      <alignment horizontal="left" vertical="top" wrapText="1" indent="5"/>
    </xf>
    <xf numFmtId="166" fontId="11" fillId="0" borderId="27" xfId="0" applyNumberFormat="1" applyFont="1" applyBorder="1" applyAlignment="1">
      <alignment horizontal="left" vertical="top" wrapText="1" indent="5"/>
    </xf>
    <xf numFmtId="167" fontId="11" fillId="0" borderId="27" xfId="0" applyNumberFormat="1" applyFont="1" applyBorder="1" applyAlignment="1">
      <alignment horizontal="center" vertical="top" wrapText="1"/>
    </xf>
    <xf numFmtId="166" fontId="11" fillId="0" borderId="24" xfId="0" applyNumberFormat="1" applyFont="1" applyBorder="1" applyAlignment="1">
      <alignment horizontal="left" vertical="top"/>
    </xf>
    <xf numFmtId="9" fontId="11" fillId="0" borderId="0" xfId="0" applyNumberFormat="1" applyFont="1" applyAlignment="1">
      <alignment horizontal="left" vertical="top"/>
    </xf>
    <xf numFmtId="166" fontId="11" fillId="0" borderId="0" xfId="0" applyNumberFormat="1" applyFont="1" applyAlignment="1">
      <alignment horizontal="left" vertical="top"/>
    </xf>
    <xf numFmtId="167" fontId="11" fillId="0" borderId="0" xfId="0" applyNumberFormat="1" applyFont="1" applyAlignment="1">
      <alignment horizontal="left" vertical="top"/>
    </xf>
    <xf numFmtId="167" fontId="11" fillId="0" borderId="24" xfId="0" applyNumberFormat="1" applyFont="1" applyBorder="1" applyAlignment="1">
      <alignment horizontal="left" vertical="top"/>
    </xf>
    <xf numFmtId="167" fontId="0" fillId="0" borderId="0" xfId="10" applyNumberFormat="1" applyFont="1" applyAlignment="1">
      <alignment horizontal="center"/>
    </xf>
    <xf numFmtId="3" fontId="11" fillId="0" borderId="24" xfId="0" applyNumberFormat="1" applyFont="1" applyBorder="1" applyAlignment="1">
      <alignment horizontal="center" vertical="top" wrapText="1"/>
    </xf>
    <xf numFmtId="3" fontId="11" fillId="0" borderId="24" xfId="0" applyNumberFormat="1" applyFont="1" applyBorder="1" applyAlignment="1">
      <alignment horizontal="right" vertical="top" wrapText="1" indent="1"/>
    </xf>
    <xf numFmtId="3" fontId="11" fillId="0" borderId="0" xfId="0" applyNumberFormat="1" applyFont="1" applyAlignment="1">
      <alignment horizontal="right" vertical="top" wrapText="1" indent="1"/>
    </xf>
    <xf numFmtId="3" fontId="11" fillId="0" borderId="27" xfId="0" applyNumberFormat="1" applyFont="1" applyBorder="1" applyAlignment="1">
      <alignment horizontal="center" vertical="top" wrapText="1"/>
    </xf>
    <xf numFmtId="3" fontId="11" fillId="0" borderId="27" xfId="0" applyNumberFormat="1" applyFont="1" applyBorder="1" applyAlignment="1">
      <alignment horizontal="right" vertical="top" wrapText="1" indent="1"/>
    </xf>
    <xf numFmtId="3" fontId="11" fillId="7" borderId="0" xfId="0" applyNumberFormat="1" applyFont="1" applyFill="1" applyAlignment="1">
      <alignment horizontal="center" vertical="top" wrapText="1"/>
    </xf>
    <xf numFmtId="0" fontId="30" fillId="0" borderId="28" xfId="0" applyFont="1" applyBorder="1" applyAlignment="1">
      <alignment horizontal="left" vertical="center" wrapText="1"/>
    </xf>
    <xf numFmtId="0" fontId="30" fillId="0" borderId="29" xfId="0" applyFont="1" applyBorder="1" applyAlignment="1">
      <alignment horizontal="center" vertical="top" wrapText="1"/>
    </xf>
    <xf numFmtId="0" fontId="30" fillId="0" borderId="30" xfId="0" applyFont="1" applyBorder="1" applyAlignment="1">
      <alignment horizontal="center" vertical="top" wrapText="1"/>
    </xf>
    <xf numFmtId="0" fontId="30" fillId="0" borderId="29" xfId="0" applyFont="1" applyBorder="1" applyAlignment="1">
      <alignment horizontal="left" vertical="center" wrapText="1" indent="1"/>
    </xf>
    <xf numFmtId="0" fontId="30" fillId="0" borderId="21" xfId="0" applyFont="1" applyBorder="1" applyAlignment="1">
      <alignment horizontal="left" vertical="center" wrapText="1" indent="1"/>
    </xf>
    <xf numFmtId="0" fontId="30" fillId="0" borderId="22" xfId="0" applyFont="1" applyBorder="1" applyAlignment="1">
      <alignment horizontal="left" vertical="center" wrapText="1" indent="1"/>
    </xf>
    <xf numFmtId="0" fontId="17" fillId="0" borderId="41" xfId="0" applyFont="1" applyBorder="1" applyAlignment="1">
      <alignment horizontal="left" vertical="top" wrapText="1"/>
    </xf>
    <xf numFmtId="0" fontId="17" fillId="0" borderId="41" xfId="0" applyFont="1" applyBorder="1" applyAlignment="1">
      <alignment horizontal="center" vertical="top" wrapText="1"/>
    </xf>
    <xf numFmtId="3" fontId="11" fillId="0" borderId="24" xfId="0" applyNumberFormat="1" applyFont="1" applyBorder="1" applyAlignment="1">
      <alignment horizontal="right" vertical="top" wrapText="1" indent="3"/>
    </xf>
    <xf numFmtId="3" fontId="11" fillId="0" borderId="0" xfId="0" applyNumberFormat="1" applyFont="1" applyAlignment="1">
      <alignment horizontal="right" vertical="top" wrapText="1" indent="3"/>
    </xf>
    <xf numFmtId="0" fontId="17" fillId="0" borderId="32" xfId="0" applyFont="1" applyBorder="1" applyAlignment="1">
      <alignment horizontal="left" vertical="top" wrapText="1" indent="5"/>
    </xf>
    <xf numFmtId="0" fontId="17" fillId="0" borderId="17" xfId="0" applyFont="1" applyBorder="1" applyAlignment="1">
      <alignment horizontal="left" vertical="top" wrapText="1" indent="4"/>
    </xf>
    <xf numFmtId="3" fontId="11" fillId="0" borderId="17" xfId="0" applyNumberFormat="1" applyFont="1" applyBorder="1" applyAlignment="1">
      <alignment horizontal="center" vertical="top" wrapText="1"/>
    </xf>
    <xf numFmtId="0" fontId="17" fillId="0" borderId="17" xfId="0" applyFont="1" applyBorder="1" applyAlignment="1">
      <alignment horizontal="left" vertical="top" wrapText="1" indent="5"/>
    </xf>
    <xf numFmtId="0" fontId="17" fillId="0" borderId="0" xfId="0" applyFont="1" applyAlignment="1">
      <alignment horizontal="left" vertical="top" wrapText="1" indent="5"/>
    </xf>
    <xf numFmtId="3" fontId="11" fillId="0" borderId="32" xfId="0" applyNumberFormat="1" applyFont="1" applyBorder="1" applyAlignment="1">
      <alignment horizontal="center" vertical="top" wrapText="1"/>
    </xf>
    <xf numFmtId="0" fontId="30" fillId="0" borderId="36" xfId="0" applyFont="1" applyBorder="1" applyAlignment="1">
      <alignment horizontal="center" vertical="top" wrapText="1"/>
    </xf>
    <xf numFmtId="3" fontId="11" fillId="0" borderId="35" xfId="0" applyNumberFormat="1" applyFont="1" applyBorder="1" applyAlignment="1">
      <alignment horizontal="center" vertical="top" wrapText="1"/>
    </xf>
    <xf numFmtId="3" fontId="11" fillId="0" borderId="27" xfId="0" applyNumberFormat="1" applyFont="1" applyBorder="1" applyAlignment="1">
      <alignment horizontal="right" vertical="top" wrapText="1" indent="3"/>
    </xf>
    <xf numFmtId="1" fontId="11" fillId="0" borderId="24" xfId="0" applyNumberFormat="1" applyFont="1" applyBorder="1" applyAlignment="1">
      <alignment horizontal="right" vertical="top" wrapText="1" indent="5"/>
    </xf>
    <xf numFmtId="1" fontId="11" fillId="0" borderId="0" xfId="0" applyNumberFormat="1" applyFont="1" applyAlignment="1">
      <alignment horizontal="right" vertical="top" wrapText="1" indent="5"/>
    </xf>
    <xf numFmtId="1" fontId="11" fillId="0" borderId="27" xfId="0" applyNumberFormat="1" applyFont="1" applyBorder="1" applyAlignment="1">
      <alignment horizontal="right" vertical="top" wrapText="1" indent="5"/>
    </xf>
    <xf numFmtId="0" fontId="50" fillId="0" borderId="0" xfId="0" applyFont="1"/>
    <xf numFmtId="0" fontId="17" fillId="0" borderId="14" xfId="0" applyFont="1" applyBorder="1" applyAlignment="1">
      <alignment horizontal="left" vertical="center" wrapText="1"/>
    </xf>
    <xf numFmtId="1" fontId="11" fillId="0" borderId="24" xfId="0" applyNumberFormat="1" applyFont="1" applyBorder="1" applyAlignment="1">
      <alignment horizontal="left" vertical="top" wrapText="1" indent="3"/>
    </xf>
    <xf numFmtId="1" fontId="11" fillId="0" borderId="24" xfId="0" applyNumberFormat="1" applyFont="1" applyBorder="1" applyAlignment="1">
      <alignment horizontal="right" vertical="top" wrapText="1" indent="1"/>
    </xf>
    <xf numFmtId="1" fontId="11" fillId="0" borderId="32" xfId="0" applyNumberFormat="1" applyFont="1" applyBorder="1" applyAlignment="1">
      <alignment horizontal="center" vertical="top" wrapText="1"/>
    </xf>
    <xf numFmtId="3" fontId="11" fillId="0" borderId="33" xfId="0" applyNumberFormat="1" applyFont="1" applyBorder="1" applyAlignment="1">
      <alignment horizontal="center" vertical="top" wrapText="1"/>
    </xf>
    <xf numFmtId="1" fontId="11" fillId="0" borderId="33" xfId="0" applyNumberFormat="1" applyFont="1" applyBorder="1" applyAlignment="1">
      <alignment horizontal="center" vertical="top" wrapText="1"/>
    </xf>
    <xf numFmtId="1" fontId="11" fillId="0" borderId="32" xfId="0" applyNumberFormat="1" applyFont="1" applyBorder="1" applyAlignment="1">
      <alignment horizontal="left" vertical="top" wrapText="1" indent="3"/>
    </xf>
    <xf numFmtId="1" fontId="11" fillId="0" borderId="17" xfId="0" applyNumberFormat="1" applyFont="1" applyBorder="1" applyAlignment="1">
      <alignment horizontal="center" vertical="top" wrapText="1"/>
    </xf>
    <xf numFmtId="1" fontId="11" fillId="0" borderId="16" xfId="0" applyNumberFormat="1" applyFont="1" applyBorder="1" applyAlignment="1">
      <alignment horizontal="center" vertical="top" wrapText="1"/>
    </xf>
    <xf numFmtId="1" fontId="11" fillId="0" borderId="17" xfId="0" applyNumberFormat="1" applyFont="1" applyBorder="1" applyAlignment="1">
      <alignment horizontal="left" vertical="top" wrapText="1" indent="3"/>
    </xf>
    <xf numFmtId="3" fontId="11" fillId="0" borderId="16" xfId="0" applyNumberFormat="1" applyFont="1" applyBorder="1" applyAlignment="1">
      <alignment horizontal="center" vertical="top" wrapText="1"/>
    </xf>
    <xf numFmtId="3" fontId="11" fillId="0" borderId="17" xfId="0" applyNumberFormat="1" applyFont="1" applyBorder="1" applyAlignment="1">
      <alignment horizontal="left" vertical="top" wrapText="1" indent="2"/>
    </xf>
    <xf numFmtId="0" fontId="18" fillId="0" borderId="31" xfId="0" applyFont="1" applyBorder="1" applyAlignment="1">
      <alignment horizontal="left" vertical="top" wrapText="1"/>
    </xf>
    <xf numFmtId="0" fontId="18" fillId="0" borderId="14" xfId="0" applyFont="1" applyBorder="1" applyAlignment="1">
      <alignment horizontal="left" vertical="top" wrapText="1"/>
    </xf>
    <xf numFmtId="0" fontId="18" fillId="0" borderId="34" xfId="0" applyFont="1" applyBorder="1" applyAlignment="1">
      <alignment horizontal="left" vertical="top" wrapText="1"/>
    </xf>
    <xf numFmtId="1" fontId="11" fillId="0" borderId="35" xfId="0" applyNumberFormat="1" applyFont="1" applyBorder="1" applyAlignment="1">
      <alignment horizontal="center" vertical="top" wrapText="1"/>
    </xf>
    <xf numFmtId="1" fontId="11" fillId="0" borderId="36" xfId="0" applyNumberFormat="1" applyFont="1" applyBorder="1" applyAlignment="1">
      <alignment horizontal="center" vertical="top" wrapText="1"/>
    </xf>
    <xf numFmtId="1" fontId="11" fillId="0" borderId="35" xfId="0" applyNumberFormat="1" applyFont="1" applyBorder="1" applyAlignment="1">
      <alignment horizontal="left" vertical="top" wrapText="1" indent="3"/>
    </xf>
    <xf numFmtId="1" fontId="11" fillId="0" borderId="27" xfId="0" applyNumberFormat="1" applyFont="1" applyBorder="1" applyAlignment="1">
      <alignment horizontal="right" vertical="top" wrapText="1" indent="1"/>
    </xf>
    <xf numFmtId="0" fontId="51" fillId="0" borderId="0" xfId="0" applyFont="1"/>
    <xf numFmtId="0" fontId="17" fillId="8" borderId="42" xfId="0" applyFont="1" applyFill="1" applyBorder="1" applyAlignment="1">
      <alignment horizontal="left" vertical="top" wrapText="1"/>
    </xf>
    <xf numFmtId="0" fontId="17" fillId="8" borderId="43" xfId="0" applyFont="1" applyFill="1" applyBorder="1" applyAlignment="1">
      <alignment horizontal="center" vertical="top" wrapText="1"/>
    </xf>
    <xf numFmtId="0" fontId="17" fillId="8" borderId="44" xfId="0" applyFont="1" applyFill="1" applyBorder="1" applyAlignment="1">
      <alignment horizontal="center" vertical="top" wrapText="1"/>
    </xf>
    <xf numFmtId="0" fontId="0" fillId="8" borderId="0" xfId="0" applyFill="1"/>
    <xf numFmtId="0" fontId="0" fillId="8" borderId="42" xfId="0" applyFill="1" applyBorder="1"/>
    <xf numFmtId="0" fontId="0" fillId="8" borderId="43" xfId="0" applyFill="1" applyBorder="1"/>
    <xf numFmtId="0" fontId="0" fillId="8" borderId="44" xfId="0" applyFill="1" applyBorder="1"/>
    <xf numFmtId="1" fontId="11" fillId="0" borderId="18" xfId="0" applyNumberFormat="1" applyFont="1" applyBorder="1" applyAlignment="1">
      <alignment horizontal="center" vertical="top" wrapText="1"/>
    </xf>
    <xf numFmtId="1" fontId="11" fillId="0" borderId="15" xfId="0" applyNumberFormat="1" applyFont="1" applyBorder="1" applyAlignment="1">
      <alignment horizontal="center" vertical="top" wrapText="1"/>
    </xf>
    <xf numFmtId="1" fontId="11" fillId="0" borderId="15" xfId="0" applyNumberFormat="1" applyFont="1" applyBorder="1" applyAlignment="1">
      <alignment horizontal="left" vertical="top" wrapText="1" indent="3"/>
    </xf>
    <xf numFmtId="1" fontId="11" fillId="8" borderId="17" xfId="0" applyNumberFormat="1" applyFont="1" applyFill="1" applyBorder="1" applyAlignment="1">
      <alignment horizontal="center" vertical="top" wrapText="1"/>
    </xf>
    <xf numFmtId="1" fontId="11" fillId="8" borderId="0" xfId="0" applyNumberFormat="1" applyFont="1" applyFill="1" applyAlignment="1">
      <alignment horizontal="center" vertical="top" wrapText="1"/>
    </xf>
    <xf numFmtId="1" fontId="11" fillId="8" borderId="17" xfId="0" applyNumberFormat="1" applyFont="1" applyFill="1" applyBorder="1" applyAlignment="1">
      <alignment horizontal="left" vertical="top" wrapText="1" indent="3"/>
    </xf>
    <xf numFmtId="0" fontId="39" fillId="0" borderId="20" xfId="0" applyFont="1" applyBorder="1" applyAlignment="1">
      <alignment horizontal="left" vertical="center" wrapText="1"/>
    </xf>
    <xf numFmtId="0" fontId="39" fillId="0" borderId="21" xfId="0" applyFont="1" applyBorder="1" applyAlignment="1">
      <alignment horizontal="left" vertical="center" wrapText="1" indent="3"/>
    </xf>
    <xf numFmtId="0" fontId="39" fillId="0" borderId="30" xfId="0" applyFont="1" applyBorder="1" applyAlignment="1">
      <alignment horizontal="left" vertical="center" wrapText="1" indent="1"/>
    </xf>
    <xf numFmtId="0" fontId="39" fillId="0" borderId="24" xfId="0" applyFont="1" applyBorder="1" applyAlignment="1">
      <alignment horizontal="right" vertical="top" wrapText="1" indent="3"/>
    </xf>
    <xf numFmtId="0" fontId="52" fillId="0" borderId="0" xfId="0" applyFont="1" applyAlignment="1">
      <alignment horizontal="center" vertical="top" wrapText="1"/>
    </xf>
    <xf numFmtId="0" fontId="39" fillId="0" borderId="0" xfId="0" applyFont="1" applyAlignment="1">
      <alignment horizontal="right" vertical="top" wrapText="1" indent="3"/>
    </xf>
    <xf numFmtId="0" fontId="52" fillId="0" borderId="16" xfId="0" applyFont="1" applyBorder="1" applyAlignment="1">
      <alignment horizontal="center" vertical="top" wrapText="1"/>
    </xf>
    <xf numFmtId="0" fontId="17" fillId="0" borderId="24" xfId="0" applyFont="1" applyBorder="1" applyAlignment="1">
      <alignment horizontal="right" vertical="top" wrapText="1" indent="3"/>
    </xf>
    <xf numFmtId="0" fontId="17" fillId="0" borderId="33" xfId="0" applyFont="1" applyBorder="1" applyAlignment="1">
      <alignment horizontal="right" vertical="top" wrapText="1" indent="8"/>
    </xf>
    <xf numFmtId="0" fontId="17" fillId="0" borderId="16" xfId="0" applyFont="1" applyBorder="1" applyAlignment="1">
      <alignment horizontal="right" vertical="top" wrapText="1" indent="8"/>
    </xf>
    <xf numFmtId="0" fontId="29" fillId="0" borderId="0" xfId="0" applyFont="1" applyAlignment="1">
      <alignment horizontal="center" vertical="top" wrapText="1"/>
    </xf>
    <xf numFmtId="0" fontId="38" fillId="0" borderId="24" xfId="0" applyFont="1" applyBorder="1" applyAlignment="1">
      <alignment horizontal="left" vertical="top" wrapText="1" indent="5"/>
    </xf>
    <xf numFmtId="0" fontId="29" fillId="0" borderId="24" xfId="0" applyFont="1" applyBorder="1" applyAlignment="1">
      <alignment horizontal="center" vertical="top" wrapText="1"/>
    </xf>
    <xf numFmtId="0" fontId="17" fillId="0" borderId="24" xfId="0" applyFont="1" applyBorder="1" applyAlignment="1">
      <alignment horizontal="left" vertical="top" wrapText="1" indent="5"/>
    </xf>
    <xf numFmtId="0" fontId="29" fillId="0" borderId="33" xfId="0" applyFont="1" applyBorder="1" applyAlignment="1">
      <alignment horizontal="center" vertical="top" wrapText="1"/>
    </xf>
    <xf numFmtId="0" fontId="29" fillId="0" borderId="0" xfId="0" applyFont="1" applyAlignment="1">
      <alignment horizontal="left" vertical="top" wrapText="1" indent="3"/>
    </xf>
    <xf numFmtId="0" fontId="17" fillId="0" borderId="0" xfId="0" applyFont="1" applyAlignment="1">
      <alignment horizontal="right" vertical="top" wrapText="1" indent="8"/>
    </xf>
    <xf numFmtId="0" fontId="29" fillId="0" borderId="16" xfId="0" applyFont="1" applyBorder="1" applyAlignment="1">
      <alignment horizontal="center" vertical="top" wrapText="1"/>
    </xf>
    <xf numFmtId="0" fontId="30" fillId="0" borderId="24" xfId="0" applyFont="1" applyBorder="1" applyAlignment="1">
      <alignment horizontal="right" vertical="top" wrapText="1" indent="3"/>
    </xf>
    <xf numFmtId="0" fontId="30" fillId="0" borderId="0" xfId="0" applyFont="1" applyAlignment="1">
      <alignment horizontal="right" vertical="top" wrapText="1" indent="3"/>
    </xf>
    <xf numFmtId="0" fontId="30" fillId="0" borderId="16" xfId="0" applyFont="1" applyBorder="1" applyAlignment="1">
      <alignment horizontal="right" vertical="top" wrapText="1" indent="8"/>
    </xf>
    <xf numFmtId="0" fontId="52" fillId="0" borderId="33" xfId="0" applyFont="1" applyBorder="1" applyAlignment="1">
      <alignment horizontal="center" vertical="top" wrapText="1"/>
    </xf>
    <xf numFmtId="0" fontId="52" fillId="0" borderId="24" xfId="0" applyFont="1" applyBorder="1" applyAlignment="1">
      <alignment horizontal="center" vertical="top" wrapText="1"/>
    </xf>
    <xf numFmtId="0" fontId="38" fillId="0" borderId="0" xfId="0" applyFont="1" applyAlignment="1">
      <alignment horizontal="left" vertical="top" wrapText="1" indent="5"/>
    </xf>
    <xf numFmtId="0" fontId="2" fillId="0" borderId="0" xfId="0" applyFont="1" applyAlignment="1">
      <alignment horizontal="center" vertical="center"/>
    </xf>
    <xf numFmtId="167" fontId="0" fillId="0" borderId="0" xfId="10" applyNumberFormat="1" applyFont="1" applyAlignment="1">
      <alignment horizontal="center" vertical="center"/>
    </xf>
    <xf numFmtId="0" fontId="54" fillId="0" borderId="0" xfId="11"/>
    <xf numFmtId="0" fontId="56" fillId="0" borderId="0" xfId="11" applyFont="1" applyAlignment="1">
      <alignment horizontal="left" vertical="top" wrapText="1"/>
    </xf>
    <xf numFmtId="0" fontId="56" fillId="0" borderId="0" xfId="0" applyFont="1" applyAlignment="1">
      <alignment horizontal="left" vertical="top" wrapText="1"/>
    </xf>
    <xf numFmtId="0" fontId="56" fillId="0" borderId="45" xfId="11" applyFont="1" applyBorder="1" applyAlignment="1">
      <alignment horizontal="center" wrapText="1"/>
    </xf>
    <xf numFmtId="0" fontId="56" fillId="0" borderId="45" xfId="0" applyFont="1" applyBorder="1" applyAlignment="1">
      <alignment horizontal="center" wrapText="1"/>
    </xf>
    <xf numFmtId="0" fontId="56" fillId="0" borderId="0" xfId="11" applyFont="1" applyAlignment="1">
      <alignment horizontal="left"/>
    </xf>
    <xf numFmtId="168" fontId="11" fillId="0" borderId="0" xfId="11" applyNumberFormat="1" applyFont="1" applyAlignment="1">
      <alignment horizontal="right"/>
    </xf>
    <xf numFmtId="0" fontId="56" fillId="0" borderId="0" xfId="0" applyFont="1" applyAlignment="1">
      <alignment horizontal="left"/>
    </xf>
    <xf numFmtId="168" fontId="11" fillId="0" borderId="0" xfId="0" applyNumberFormat="1" applyFont="1" applyAlignment="1">
      <alignment horizontal="right"/>
    </xf>
    <xf numFmtId="0" fontId="12" fillId="9" borderId="0" xfId="11" applyFont="1" applyFill="1" applyAlignment="1">
      <alignment horizontal="center"/>
    </xf>
    <xf numFmtId="168" fontId="54" fillId="0" borderId="0" xfId="11" applyNumberFormat="1"/>
    <xf numFmtId="0" fontId="53" fillId="9" borderId="0" xfId="11" applyFont="1" applyFill="1" applyAlignment="1">
      <alignment horizontal="center"/>
    </xf>
    <xf numFmtId="0" fontId="57" fillId="0" borderId="0" xfId="11" applyFont="1"/>
    <xf numFmtId="168" fontId="57" fillId="0" borderId="0" xfId="11" applyNumberFormat="1" applyFont="1"/>
    <xf numFmtId="169" fontId="12" fillId="9" borderId="0" xfId="11" applyNumberFormat="1" applyFont="1" applyFill="1" applyAlignment="1">
      <alignment horizontal="center"/>
    </xf>
    <xf numFmtId="10" fontId="0" fillId="0" borderId="0" xfId="0" applyNumberFormat="1"/>
    <xf numFmtId="0" fontId="0" fillId="0" borderId="0" xfId="0" applyAlignment="1">
      <alignment horizontal="center"/>
    </xf>
    <xf numFmtId="0" fontId="11" fillId="0" borderId="0" xfId="11" applyFont="1" applyAlignment="1">
      <alignment horizontal="left"/>
    </xf>
    <xf numFmtId="0" fontId="54" fillId="0" borderId="0" xfId="11"/>
    <xf numFmtId="0" fontId="11" fillId="0" borderId="0" xfId="0" applyFont="1" applyAlignment="1">
      <alignment horizontal="left"/>
    </xf>
    <xf numFmtId="0" fontId="0" fillId="0" borderId="0" xfId="0"/>
    <xf numFmtId="0" fontId="11" fillId="0" borderId="0" xfId="11" applyFont="1" applyAlignment="1">
      <alignment horizontal="left" vertical="top" wrapText="1"/>
    </xf>
    <xf numFmtId="0" fontId="11" fillId="0" borderId="0" xfId="0" applyFont="1" applyAlignment="1">
      <alignment horizontal="left" vertical="top" wrapText="1"/>
    </xf>
    <xf numFmtId="0" fontId="56" fillId="0" borderId="0" xfId="11" applyFont="1" applyAlignment="1">
      <alignment horizontal="left" vertical="top" wrapText="1"/>
    </xf>
    <xf numFmtId="0" fontId="56" fillId="0" borderId="0" xfId="0" applyFont="1" applyAlignment="1">
      <alignment horizontal="left" vertical="top" wrapText="1"/>
    </xf>
    <xf numFmtId="0" fontId="55" fillId="0" borderId="0" xfId="11" applyFont="1" applyAlignment="1">
      <alignment horizontal="left"/>
    </xf>
    <xf numFmtId="0" fontId="55" fillId="0" borderId="0" xfId="0" applyFont="1" applyAlignment="1">
      <alignment horizontal="left"/>
    </xf>
    <xf numFmtId="0" fontId="8" fillId="0" borderId="0" xfId="5" applyAlignment="1">
      <alignment horizontal="left" vertical="center" wrapText="1"/>
    </xf>
    <xf numFmtId="0" fontId="0" fillId="0" borderId="0" xfId="0"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3" fillId="2" borderId="1" xfId="0" applyFont="1" applyFill="1" applyBorder="1" applyAlignment="1">
      <alignment horizontal="center"/>
    </xf>
    <xf numFmtId="0" fontId="3" fillId="2" borderId="0" xfId="0" applyFont="1" applyFill="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 xfId="6" applyFont="1" applyFill="1" applyBorder="1" applyAlignment="1">
      <alignment horizontal="center" vertical="center" wrapText="1"/>
    </xf>
    <xf numFmtId="0" fontId="3" fillId="2" borderId="0" xfId="6" applyFont="1" applyFill="1" applyAlignment="1">
      <alignment horizontal="center" vertical="center" wrapText="1"/>
    </xf>
    <xf numFmtId="0" fontId="3" fillId="2" borderId="2" xfId="6" applyFont="1" applyFill="1" applyBorder="1" applyAlignment="1">
      <alignment horizontal="center" vertical="center" wrapText="1"/>
    </xf>
    <xf numFmtId="0" fontId="8" fillId="0" borderId="13" xfId="0" applyFont="1" applyBorder="1" applyAlignment="1">
      <alignment horizontal="center" vertical="top"/>
    </xf>
  </cellXfs>
  <cellStyles count="12">
    <cellStyle name="Comma" xfId="1" builtinId="3"/>
    <cellStyle name="Currency" xfId="10" builtinId="4"/>
    <cellStyle name="dark_blue" xfId="6" xr:uid="{C19266C4-1530-4498-B3B4-84F9D31B676C}"/>
    <cellStyle name="Footnote" xfId="5" xr:uid="{2EFF627B-4BF1-4B51-A67D-CB072C2E00F9}"/>
    <cellStyle name="Hyperlink" xfId="9" builtinId="8"/>
    <cellStyle name="light_blue" xfId="2" xr:uid="{868F2387-2625-41B0-A333-14909701BB6B}"/>
    <cellStyle name="Normal" xfId="0" builtinId="0"/>
    <cellStyle name="Normal 2" xfId="11" xr:uid="{900D9861-1D91-45DB-AA26-576CA3EC1A3C}"/>
    <cellStyle name="Normal_Table3_FY00" xfId="8" xr:uid="{59E20F9F-CF69-44E7-A4D3-D669B04D7C37}"/>
    <cellStyle name="table_body" xfId="7" xr:uid="{9E3D5FBE-985A-413A-9926-F3A7F0B61534}"/>
    <cellStyle name="table_body_left" xfId="3" xr:uid="{9CE3CC90-C281-4201-A892-BF6905B536A1}"/>
    <cellStyle name="total_line" xfId="4" xr:uid="{108F3367-5695-4DC7-B86C-16C3E276E606}"/>
  </cellStyles>
  <dxfs count="14">
    <dxf>
      <fill>
        <patternFill patternType="none">
          <bgColor auto="1"/>
        </patternFill>
      </fill>
    </dxf>
    <dxf>
      <fill>
        <patternFill patternType="none">
          <bgColor auto="1"/>
        </patternFill>
      </fill>
      <alignment horizontal="right" textRotation="0" indent="0" justifyLastLine="0" shrinkToFit="0" readingOrder="0"/>
    </dxf>
    <dxf>
      <numFmt numFmtId="4" formatCode="#,##0.00"/>
      <fill>
        <patternFill patternType="none">
          <bgColor auto="1"/>
        </patternFill>
      </fill>
      <alignment horizontal="right" textRotation="0" indent="0" justifyLastLine="0" shrinkToFit="0" readingOrder="0"/>
    </dxf>
    <dxf>
      <fill>
        <patternFill patternType="none">
          <bgColor auto="1"/>
        </patternFill>
      </fill>
      <alignment horizontal="center" vertical="bottom" textRotation="0" wrapText="0" indent="0" justifyLastLine="0" shrinkToFit="0" readingOrder="0"/>
    </dxf>
    <dxf>
      <fill>
        <patternFill patternType="none">
          <bgColor auto="1"/>
        </patternFill>
      </fill>
      <alignment horizontal="center" vertical="bottom" textRotation="0" wrapText="0" indent="0" justifyLastLine="0" shrinkToFit="0" readingOrder="0"/>
    </dxf>
    <dxf>
      <fill>
        <patternFill patternType="none">
          <bgColor auto="1"/>
        </patternFill>
      </fill>
      <alignment horizontal="center" textRotation="0" indent="0" justifyLastLine="0" shrinkToFit="0" readingOrder="0"/>
    </dxf>
    <dxf>
      <fill>
        <patternFill patternType="none">
          <bgColor auto="1"/>
        </patternFill>
      </fill>
      <alignment horizontal="center" textRotation="0" indent="0" justifyLastLine="0" shrinkToFit="0" readingOrder="0"/>
    </dxf>
    <dxf>
      <fill>
        <patternFill patternType="none">
          <bgColor auto="1"/>
        </patternFill>
      </fill>
      <alignment horizontal="center" textRotation="0" indent="0" justifyLastLine="0" shrinkToFit="0" readingOrder="0"/>
    </dxf>
    <dxf>
      <fill>
        <patternFill patternType="none">
          <bgColor auto="1"/>
        </patternFill>
      </fill>
      <alignment horizontal="center" textRotation="0" indent="0" justifyLastLine="0" shrinkToFit="0" readingOrder="0"/>
    </dxf>
    <dxf>
      <fill>
        <patternFill patternType="none">
          <bgColor auto="1"/>
        </patternFill>
      </fill>
      <alignment horizontal="center" textRotation="0" indent="0" justifyLastLine="0" shrinkToFit="0" readingOrder="0"/>
    </dxf>
    <dxf>
      <font>
        <b val="0"/>
        <i val="0"/>
        <strike val="0"/>
        <condense val="0"/>
        <extend val="0"/>
        <outline val="0"/>
        <shadow val="0"/>
        <u val="none"/>
        <vertAlign val="baseline"/>
        <sz val="11"/>
        <color auto="1"/>
        <name val="Aptos Narrow"/>
        <family val="2"/>
        <scheme val="minor"/>
      </font>
      <fill>
        <patternFill patternType="none">
          <fgColor indexed="64"/>
          <bgColor indexed="65"/>
        </patternFill>
      </fill>
      <alignment horizontal="center" textRotation="0" indent="0" justifyLastLine="0" shrinkToFit="0" readingOrder="0"/>
    </dxf>
    <dxf>
      <fill>
        <patternFill patternType="none">
          <bgColor auto="1"/>
        </patternFill>
      </fill>
      <alignment horizontal="center" textRotation="0" indent="0" justifyLastLine="0" shrinkToFit="0" readingOrder="0"/>
    </dxf>
    <dxf>
      <fill>
        <patternFill patternType="none">
          <bgColor auto="1"/>
        </patternFill>
      </fill>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e05eebcf225b5e6d/One%20Drive%20Elite/Documents/1-Georgia%20Center%20for%20Opportunity/Project-Cliff%20Expansion/GCO%20Cliff%20Model%20SS%20Solutions%20v1.6g-er.xlsm" TargetMode="External"/><Relationship Id="rId1" Type="http://schemas.openxmlformats.org/officeDocument/2006/relationships/externalLinkPath" Target="https://d.docs.live.net/e05eebcf225b5e6d/One%20Drive%20Elite/Documents/1-Georgia%20Center%20for%20Opportunity/Project-Cliff%20Expansion/GCO%20Cliff%20Model%20SS%20Solutions%20v1.6g-e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e05eebcf225b5e6d/Documents/1-Georgia%20Center%20for%20Opportunity/Project-Cliff%20Expansion/Cliff%20Model%20Georgia%20v3d%20Sour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xport"/>
      <sheetName val="Graphs"/>
      <sheetName val="Analysis"/>
      <sheetName val="MP Solutions"/>
      <sheetName val="State Comparison Data"/>
      <sheetName val="Output State Compare"/>
      <sheetName val="Marriage Penalty Data"/>
      <sheetName val="Output Marriage Penalty"/>
      <sheetName val="State Program Comparisons"/>
      <sheetName val="MarriagePenalties"/>
      <sheetName val="Calculator"/>
      <sheetName val="Output"/>
      <sheetName val="Inputs"/>
      <sheetName val="Calc1"/>
      <sheetName val="AL"/>
      <sheetName val="AR"/>
      <sheetName val="FL"/>
      <sheetName val="GA"/>
      <sheetName val="LA"/>
      <sheetName val="MS"/>
      <sheetName val="MO"/>
      <sheetName val="NC"/>
      <sheetName val="SC"/>
      <sheetName val="TN"/>
      <sheetName val="TX"/>
      <sheetName val="UT"/>
      <sheetName val="WV"/>
      <sheetName val="FPIG"/>
      <sheetName val="FICA"/>
      <sheetName val="fTax"/>
      <sheetName val="CTC"/>
      <sheetName val="EITC"/>
      <sheetName val="SSI"/>
      <sheetName val="SNAP"/>
      <sheetName val="WIC"/>
      <sheetName val="NSLP"/>
      <sheetName val="Mcaid"/>
      <sheetName val="CHIP"/>
      <sheetName val="HIX"/>
      <sheetName val="States"/>
      <sheetName val="Subdivisions"/>
      <sheetName val="Lists"/>
      <sheetName val="Federal Sources"/>
      <sheetName val="State Sources"/>
      <sheetName val="Tables"/>
      <sheetName val="Defined Names"/>
      <sheetName val="GCO Cliff Model SS Solutions v1"/>
    </sheetNames>
    <sheetDataSet>
      <sheetData sheetId="0"/>
      <sheetData sheetId="1"/>
      <sheetData sheetId="2"/>
      <sheetData sheetId="3">
        <row r="8">
          <cell r="O8">
            <v>0</v>
          </cell>
          <cell r="P8">
            <v>0</v>
          </cell>
          <cell r="R8">
            <v>9595</v>
          </cell>
          <cell r="S8">
            <v>6714</v>
          </cell>
          <cell r="T8">
            <v>3000</v>
          </cell>
        </row>
        <row r="9">
          <cell r="O9">
            <v>236</v>
          </cell>
          <cell r="P9">
            <v>236</v>
          </cell>
          <cell r="R9">
            <v>9550</v>
          </cell>
          <cell r="S9">
            <v>6669</v>
          </cell>
          <cell r="T9">
            <v>3000</v>
          </cell>
        </row>
        <row r="10">
          <cell r="O10">
            <v>461</v>
          </cell>
          <cell r="P10">
            <v>461</v>
          </cell>
          <cell r="R10">
            <v>9505</v>
          </cell>
          <cell r="S10">
            <v>6624</v>
          </cell>
          <cell r="T10">
            <v>3000</v>
          </cell>
        </row>
        <row r="11">
          <cell r="O11">
            <v>686</v>
          </cell>
          <cell r="P11">
            <v>686</v>
          </cell>
          <cell r="R11">
            <v>9460</v>
          </cell>
          <cell r="S11">
            <v>6579</v>
          </cell>
          <cell r="T11">
            <v>3000</v>
          </cell>
        </row>
        <row r="12">
          <cell r="O12">
            <v>911</v>
          </cell>
          <cell r="P12">
            <v>911</v>
          </cell>
          <cell r="R12">
            <v>9415</v>
          </cell>
          <cell r="S12">
            <v>6534</v>
          </cell>
          <cell r="T12">
            <v>3000</v>
          </cell>
        </row>
        <row r="13">
          <cell r="O13">
            <v>1136</v>
          </cell>
          <cell r="P13">
            <v>1136</v>
          </cell>
          <cell r="R13">
            <v>9370</v>
          </cell>
          <cell r="S13">
            <v>6489</v>
          </cell>
          <cell r="T13">
            <v>3000</v>
          </cell>
        </row>
        <row r="14">
          <cell r="O14">
            <v>1361</v>
          </cell>
          <cell r="P14">
            <v>1361</v>
          </cell>
          <cell r="R14">
            <v>9325</v>
          </cell>
          <cell r="S14">
            <v>6444</v>
          </cell>
          <cell r="T14">
            <v>2917</v>
          </cell>
        </row>
        <row r="15">
          <cell r="O15">
            <v>1586</v>
          </cell>
          <cell r="P15">
            <v>1586</v>
          </cell>
          <cell r="R15">
            <v>9280</v>
          </cell>
          <cell r="S15">
            <v>6399</v>
          </cell>
          <cell r="T15">
            <v>2797</v>
          </cell>
        </row>
        <row r="16">
          <cell r="O16">
            <v>1811</v>
          </cell>
          <cell r="P16">
            <v>1811</v>
          </cell>
          <cell r="R16">
            <v>9235</v>
          </cell>
          <cell r="S16">
            <v>6354</v>
          </cell>
          <cell r="T16">
            <v>2677</v>
          </cell>
        </row>
        <row r="17">
          <cell r="O17">
            <v>2036</v>
          </cell>
          <cell r="P17">
            <v>2036</v>
          </cell>
          <cell r="R17">
            <v>9190</v>
          </cell>
          <cell r="S17">
            <v>6309</v>
          </cell>
          <cell r="T17">
            <v>2557</v>
          </cell>
        </row>
        <row r="18">
          <cell r="O18">
            <v>2261</v>
          </cell>
          <cell r="P18">
            <v>2261</v>
          </cell>
          <cell r="R18">
            <v>9145</v>
          </cell>
          <cell r="S18">
            <v>6264</v>
          </cell>
          <cell r="T18">
            <v>2437</v>
          </cell>
        </row>
        <row r="19">
          <cell r="O19">
            <v>2486</v>
          </cell>
          <cell r="P19">
            <v>2486</v>
          </cell>
          <cell r="R19">
            <v>9100</v>
          </cell>
          <cell r="S19">
            <v>6219</v>
          </cell>
          <cell r="T19">
            <v>2317</v>
          </cell>
        </row>
        <row r="20">
          <cell r="O20">
            <v>2711</v>
          </cell>
          <cell r="P20">
            <v>2711</v>
          </cell>
          <cell r="R20">
            <v>9337</v>
          </cell>
          <cell r="S20">
            <v>6456</v>
          </cell>
          <cell r="T20">
            <v>2197</v>
          </cell>
        </row>
        <row r="21">
          <cell r="O21">
            <v>2936</v>
          </cell>
          <cell r="P21">
            <v>2936</v>
          </cell>
          <cell r="R21">
            <v>9292</v>
          </cell>
          <cell r="S21">
            <v>6411</v>
          </cell>
          <cell r="T21">
            <v>2077</v>
          </cell>
        </row>
        <row r="22">
          <cell r="O22">
            <v>3161</v>
          </cell>
          <cell r="P22">
            <v>3161</v>
          </cell>
          <cell r="R22">
            <v>9247</v>
          </cell>
          <cell r="S22">
            <v>6366</v>
          </cell>
          <cell r="T22">
            <v>1957</v>
          </cell>
        </row>
        <row r="23">
          <cell r="O23">
            <v>3386</v>
          </cell>
          <cell r="P23">
            <v>3386</v>
          </cell>
          <cell r="R23">
            <v>9202</v>
          </cell>
          <cell r="S23">
            <v>6305</v>
          </cell>
          <cell r="T23">
            <v>1837</v>
          </cell>
        </row>
        <row r="24">
          <cell r="O24">
            <v>3611</v>
          </cell>
          <cell r="P24">
            <v>3611</v>
          </cell>
          <cell r="R24">
            <v>9157</v>
          </cell>
          <cell r="S24">
            <v>6185</v>
          </cell>
          <cell r="T24">
            <v>1717</v>
          </cell>
        </row>
        <row r="25">
          <cell r="O25">
            <v>3836</v>
          </cell>
          <cell r="P25">
            <v>3836</v>
          </cell>
          <cell r="R25">
            <v>9112</v>
          </cell>
          <cell r="S25">
            <v>6065</v>
          </cell>
          <cell r="T25">
            <v>1597</v>
          </cell>
        </row>
        <row r="26">
          <cell r="O26">
            <v>4061</v>
          </cell>
          <cell r="P26">
            <v>4061</v>
          </cell>
          <cell r="R26">
            <v>9056</v>
          </cell>
          <cell r="S26">
            <v>5945</v>
          </cell>
          <cell r="T26">
            <v>1477</v>
          </cell>
        </row>
        <row r="27">
          <cell r="O27">
            <v>4286</v>
          </cell>
          <cell r="P27">
            <v>4286</v>
          </cell>
          <cell r="R27">
            <v>8936</v>
          </cell>
          <cell r="S27">
            <v>5825</v>
          </cell>
          <cell r="T27">
            <v>1357</v>
          </cell>
        </row>
        <row r="28">
          <cell r="O28">
            <v>4511</v>
          </cell>
          <cell r="P28">
            <v>4511</v>
          </cell>
          <cell r="R28">
            <v>8816</v>
          </cell>
          <cell r="S28">
            <v>5705</v>
          </cell>
          <cell r="T28">
            <v>1237</v>
          </cell>
        </row>
        <row r="29">
          <cell r="O29">
            <v>4736</v>
          </cell>
          <cell r="P29">
            <v>4736</v>
          </cell>
          <cell r="R29">
            <v>8696</v>
          </cell>
          <cell r="S29">
            <v>5585</v>
          </cell>
          <cell r="T29">
            <v>1117</v>
          </cell>
        </row>
        <row r="30">
          <cell r="O30">
            <v>4961</v>
          </cell>
          <cell r="P30">
            <v>4961</v>
          </cell>
          <cell r="R30">
            <v>8576</v>
          </cell>
          <cell r="S30">
            <v>5465</v>
          </cell>
          <cell r="T30">
            <v>997</v>
          </cell>
        </row>
        <row r="31">
          <cell r="O31">
            <v>5186</v>
          </cell>
          <cell r="P31">
            <v>5186</v>
          </cell>
          <cell r="R31">
            <v>8456</v>
          </cell>
          <cell r="S31">
            <v>5345</v>
          </cell>
          <cell r="T31">
            <v>877</v>
          </cell>
        </row>
        <row r="32">
          <cell r="O32">
            <v>5411</v>
          </cell>
          <cell r="P32">
            <v>5411</v>
          </cell>
          <cell r="R32">
            <v>8336</v>
          </cell>
          <cell r="S32">
            <v>5225</v>
          </cell>
          <cell r="T32">
            <v>757</v>
          </cell>
        </row>
        <row r="33">
          <cell r="O33">
            <v>5636</v>
          </cell>
          <cell r="P33">
            <v>5636</v>
          </cell>
          <cell r="R33">
            <v>8216</v>
          </cell>
          <cell r="S33">
            <v>5105</v>
          </cell>
          <cell r="T33">
            <v>637</v>
          </cell>
        </row>
        <row r="34">
          <cell r="O34">
            <v>5861</v>
          </cell>
          <cell r="P34">
            <v>5861</v>
          </cell>
          <cell r="R34">
            <v>8096</v>
          </cell>
          <cell r="S34">
            <v>4985</v>
          </cell>
          <cell r="T34">
            <v>517</v>
          </cell>
        </row>
        <row r="35">
          <cell r="O35">
            <v>6086</v>
          </cell>
          <cell r="P35">
            <v>6086</v>
          </cell>
          <cell r="R35">
            <v>7976</v>
          </cell>
          <cell r="S35">
            <v>4865</v>
          </cell>
          <cell r="T35">
            <v>397</v>
          </cell>
        </row>
        <row r="36">
          <cell r="O36">
            <v>6311</v>
          </cell>
          <cell r="P36">
            <v>6311</v>
          </cell>
          <cell r="R36">
            <v>7856</v>
          </cell>
          <cell r="S36">
            <v>4745</v>
          </cell>
          <cell r="T36">
            <v>277</v>
          </cell>
        </row>
        <row r="37">
          <cell r="O37">
            <v>6536</v>
          </cell>
          <cell r="P37">
            <v>6536</v>
          </cell>
          <cell r="R37">
            <v>7736</v>
          </cell>
          <cell r="S37">
            <v>4625</v>
          </cell>
          <cell r="T37">
            <v>240</v>
          </cell>
        </row>
        <row r="38">
          <cell r="O38">
            <v>6761</v>
          </cell>
          <cell r="P38">
            <v>6761</v>
          </cell>
          <cell r="R38">
            <v>7616</v>
          </cell>
          <cell r="S38">
            <v>4505</v>
          </cell>
          <cell r="T38">
            <v>240</v>
          </cell>
        </row>
        <row r="39">
          <cell r="O39">
            <v>6986</v>
          </cell>
          <cell r="P39">
            <v>6935</v>
          </cell>
          <cell r="R39">
            <v>7496</v>
          </cell>
          <cell r="S39">
            <v>4385</v>
          </cell>
          <cell r="T39">
            <v>0</v>
          </cell>
        </row>
        <row r="40">
          <cell r="O40">
            <v>7211</v>
          </cell>
          <cell r="P40">
            <v>6935</v>
          </cell>
          <cell r="R40">
            <v>7376</v>
          </cell>
          <cell r="S40">
            <v>4265</v>
          </cell>
          <cell r="T40">
            <v>0</v>
          </cell>
        </row>
        <row r="41">
          <cell r="O41">
            <v>7436</v>
          </cell>
          <cell r="P41">
            <v>6935</v>
          </cell>
          <cell r="R41">
            <v>7256</v>
          </cell>
          <cell r="S41">
            <v>4145</v>
          </cell>
          <cell r="T41">
            <v>0</v>
          </cell>
        </row>
        <row r="42">
          <cell r="O42">
            <v>7661</v>
          </cell>
          <cell r="P42">
            <v>6935</v>
          </cell>
          <cell r="R42">
            <v>7136</v>
          </cell>
          <cell r="S42">
            <v>4025</v>
          </cell>
          <cell r="T42">
            <v>0</v>
          </cell>
        </row>
        <row r="43">
          <cell r="O43">
            <v>7886</v>
          </cell>
          <cell r="P43">
            <v>6935</v>
          </cell>
          <cell r="R43">
            <v>7016</v>
          </cell>
          <cell r="S43">
            <v>3905</v>
          </cell>
          <cell r="T43">
            <v>0</v>
          </cell>
        </row>
        <row r="44">
          <cell r="O44">
            <v>8111</v>
          </cell>
          <cell r="P44">
            <v>6935</v>
          </cell>
          <cell r="R44">
            <v>6896</v>
          </cell>
          <cell r="S44">
            <v>3785</v>
          </cell>
          <cell r="T44">
            <v>0</v>
          </cell>
        </row>
        <row r="45">
          <cell r="O45">
            <v>8336</v>
          </cell>
          <cell r="P45">
            <v>6935</v>
          </cell>
          <cell r="R45">
            <v>6776</v>
          </cell>
          <cell r="S45">
            <v>3665</v>
          </cell>
          <cell r="T45">
            <v>0</v>
          </cell>
        </row>
        <row r="46">
          <cell r="O46">
            <v>8561</v>
          </cell>
          <cell r="P46">
            <v>6935</v>
          </cell>
          <cell r="R46">
            <v>6656</v>
          </cell>
          <cell r="S46">
            <v>3545</v>
          </cell>
          <cell r="T46">
            <v>0</v>
          </cell>
        </row>
        <row r="47">
          <cell r="O47">
            <v>8786</v>
          </cell>
          <cell r="P47">
            <v>6935</v>
          </cell>
          <cell r="R47">
            <v>6536</v>
          </cell>
          <cell r="S47">
            <v>3425</v>
          </cell>
          <cell r="T47">
            <v>0</v>
          </cell>
        </row>
        <row r="48">
          <cell r="O48">
            <v>9011</v>
          </cell>
          <cell r="P48">
            <v>6935</v>
          </cell>
          <cell r="R48">
            <v>6416</v>
          </cell>
          <cell r="S48">
            <v>3305</v>
          </cell>
          <cell r="T48">
            <v>0</v>
          </cell>
        </row>
        <row r="49">
          <cell r="O49">
            <v>9236</v>
          </cell>
          <cell r="P49">
            <v>6852</v>
          </cell>
          <cell r="R49">
            <v>6296</v>
          </cell>
          <cell r="S49">
            <v>3185</v>
          </cell>
          <cell r="T49">
            <v>0</v>
          </cell>
        </row>
        <row r="50">
          <cell r="O50">
            <v>9461</v>
          </cell>
          <cell r="P50">
            <v>6747</v>
          </cell>
          <cell r="R50">
            <v>6176</v>
          </cell>
          <cell r="S50">
            <v>3065</v>
          </cell>
          <cell r="T50">
            <v>0</v>
          </cell>
        </row>
        <row r="51">
          <cell r="O51">
            <v>9635</v>
          </cell>
          <cell r="P51">
            <v>6641</v>
          </cell>
          <cell r="R51">
            <v>6056</v>
          </cell>
          <cell r="S51">
            <v>2945</v>
          </cell>
          <cell r="T51">
            <v>0</v>
          </cell>
        </row>
        <row r="52">
          <cell r="O52">
            <v>9635</v>
          </cell>
          <cell r="P52">
            <v>6536</v>
          </cell>
          <cell r="R52">
            <v>5936</v>
          </cell>
          <cell r="S52">
            <v>2825</v>
          </cell>
          <cell r="T52">
            <v>0</v>
          </cell>
        </row>
        <row r="53">
          <cell r="O53">
            <v>9635</v>
          </cell>
          <cell r="P53">
            <v>6431</v>
          </cell>
          <cell r="R53">
            <v>5816</v>
          </cell>
          <cell r="S53">
            <v>2705</v>
          </cell>
          <cell r="T53">
            <v>0</v>
          </cell>
        </row>
        <row r="54">
          <cell r="O54">
            <v>9635</v>
          </cell>
          <cell r="P54">
            <v>6325</v>
          </cell>
          <cell r="R54">
            <v>5696</v>
          </cell>
          <cell r="S54">
            <v>2585</v>
          </cell>
          <cell r="T54">
            <v>0</v>
          </cell>
        </row>
        <row r="55">
          <cell r="O55">
            <v>9635</v>
          </cell>
          <cell r="P55">
            <v>6220</v>
          </cell>
          <cell r="R55">
            <v>5576</v>
          </cell>
          <cell r="S55">
            <v>2465</v>
          </cell>
          <cell r="T55">
            <v>0</v>
          </cell>
        </row>
        <row r="56">
          <cell r="O56">
            <v>9635</v>
          </cell>
          <cell r="P56">
            <v>6115</v>
          </cell>
          <cell r="R56">
            <v>5456</v>
          </cell>
          <cell r="S56">
            <v>2345</v>
          </cell>
          <cell r="T56">
            <v>0</v>
          </cell>
        </row>
        <row r="57">
          <cell r="O57">
            <v>9635</v>
          </cell>
          <cell r="P57">
            <v>6009</v>
          </cell>
          <cell r="R57">
            <v>5336</v>
          </cell>
          <cell r="S57">
            <v>2225</v>
          </cell>
          <cell r="T57">
            <v>0</v>
          </cell>
        </row>
        <row r="58">
          <cell r="O58">
            <v>9635</v>
          </cell>
          <cell r="P58">
            <v>5904</v>
          </cell>
          <cell r="R58">
            <v>5216</v>
          </cell>
          <cell r="S58">
            <v>2105</v>
          </cell>
          <cell r="T58">
            <v>0</v>
          </cell>
        </row>
        <row r="59">
          <cell r="O59">
            <v>9635</v>
          </cell>
          <cell r="P59">
            <v>5799</v>
          </cell>
          <cell r="R59">
            <v>5096</v>
          </cell>
          <cell r="S59">
            <v>1985</v>
          </cell>
          <cell r="T59">
            <v>0</v>
          </cell>
        </row>
        <row r="60">
          <cell r="O60">
            <v>9635</v>
          </cell>
          <cell r="P60">
            <v>5694</v>
          </cell>
          <cell r="R60">
            <v>4976</v>
          </cell>
          <cell r="S60">
            <v>1865</v>
          </cell>
          <cell r="T60">
            <v>0</v>
          </cell>
        </row>
        <row r="61">
          <cell r="O61">
            <v>9635</v>
          </cell>
          <cell r="P61">
            <v>5588</v>
          </cell>
          <cell r="R61">
            <v>4856</v>
          </cell>
          <cell r="S61">
            <v>1745</v>
          </cell>
          <cell r="T61">
            <v>0</v>
          </cell>
        </row>
        <row r="62">
          <cell r="O62">
            <v>9635</v>
          </cell>
          <cell r="P62">
            <v>5483</v>
          </cell>
          <cell r="R62">
            <v>4736</v>
          </cell>
          <cell r="S62">
            <v>1625</v>
          </cell>
          <cell r="T62">
            <v>0</v>
          </cell>
        </row>
        <row r="63">
          <cell r="O63">
            <v>9635</v>
          </cell>
          <cell r="P63">
            <v>5378</v>
          </cell>
          <cell r="R63">
            <v>4616</v>
          </cell>
          <cell r="S63">
            <v>1505</v>
          </cell>
          <cell r="T63">
            <v>0</v>
          </cell>
        </row>
        <row r="64">
          <cell r="O64">
            <v>9635</v>
          </cell>
          <cell r="P64">
            <v>5272</v>
          </cell>
          <cell r="R64">
            <v>4496</v>
          </cell>
          <cell r="S64">
            <v>1385</v>
          </cell>
          <cell r="T64">
            <v>0</v>
          </cell>
        </row>
        <row r="65">
          <cell r="O65">
            <v>9635</v>
          </cell>
          <cell r="P65">
            <v>5167</v>
          </cell>
          <cell r="R65">
            <v>4376</v>
          </cell>
          <cell r="S65">
            <v>1265</v>
          </cell>
          <cell r="T65">
            <v>0</v>
          </cell>
        </row>
        <row r="66">
          <cell r="O66">
            <v>9635</v>
          </cell>
          <cell r="P66">
            <v>5062</v>
          </cell>
          <cell r="R66">
            <v>4256</v>
          </cell>
          <cell r="S66">
            <v>1145</v>
          </cell>
          <cell r="T66">
            <v>0</v>
          </cell>
        </row>
        <row r="67">
          <cell r="O67">
            <v>9635</v>
          </cell>
          <cell r="P67">
            <v>4956</v>
          </cell>
          <cell r="R67">
            <v>4136</v>
          </cell>
          <cell r="S67">
            <v>1025</v>
          </cell>
          <cell r="T67">
            <v>0</v>
          </cell>
        </row>
        <row r="68">
          <cell r="O68">
            <v>9635</v>
          </cell>
          <cell r="P68">
            <v>4851</v>
          </cell>
          <cell r="R68">
            <v>4016</v>
          </cell>
          <cell r="S68">
            <v>905</v>
          </cell>
          <cell r="T68">
            <v>0</v>
          </cell>
        </row>
        <row r="69">
          <cell r="O69">
            <v>9635</v>
          </cell>
          <cell r="P69">
            <v>4746</v>
          </cell>
          <cell r="R69">
            <v>3896</v>
          </cell>
          <cell r="S69">
            <v>0</v>
          </cell>
          <cell r="T69">
            <v>0</v>
          </cell>
        </row>
        <row r="70">
          <cell r="O70">
            <v>9635</v>
          </cell>
          <cell r="P70">
            <v>4641</v>
          </cell>
          <cell r="R70">
            <v>3776</v>
          </cell>
          <cell r="S70">
            <v>0</v>
          </cell>
          <cell r="T70">
            <v>0</v>
          </cell>
        </row>
        <row r="71">
          <cell r="O71">
            <v>9635</v>
          </cell>
          <cell r="P71">
            <v>4535</v>
          </cell>
          <cell r="R71">
            <v>3656</v>
          </cell>
          <cell r="S71">
            <v>0</v>
          </cell>
          <cell r="T71">
            <v>0</v>
          </cell>
        </row>
        <row r="72">
          <cell r="O72">
            <v>9635</v>
          </cell>
          <cell r="P72">
            <v>4430</v>
          </cell>
          <cell r="R72">
            <v>3536</v>
          </cell>
          <cell r="S72">
            <v>0</v>
          </cell>
          <cell r="T72">
            <v>0</v>
          </cell>
        </row>
        <row r="73">
          <cell r="O73">
            <v>9635</v>
          </cell>
          <cell r="P73">
            <v>4325</v>
          </cell>
          <cell r="R73">
            <v>3416</v>
          </cell>
          <cell r="S73">
            <v>0</v>
          </cell>
          <cell r="T73">
            <v>0</v>
          </cell>
        </row>
        <row r="74">
          <cell r="O74">
            <v>9635</v>
          </cell>
          <cell r="P74">
            <v>4219</v>
          </cell>
          <cell r="R74">
            <v>3296</v>
          </cell>
          <cell r="S74">
            <v>0</v>
          </cell>
          <cell r="T74">
            <v>0</v>
          </cell>
        </row>
        <row r="75">
          <cell r="O75">
            <v>9635</v>
          </cell>
          <cell r="P75">
            <v>4114</v>
          </cell>
          <cell r="R75">
            <v>3176</v>
          </cell>
          <cell r="S75">
            <v>0</v>
          </cell>
          <cell r="T75">
            <v>0</v>
          </cell>
        </row>
        <row r="76">
          <cell r="O76">
            <v>9635</v>
          </cell>
          <cell r="P76">
            <v>4009</v>
          </cell>
          <cell r="R76">
            <v>3056</v>
          </cell>
          <cell r="S76">
            <v>0</v>
          </cell>
          <cell r="T76">
            <v>0</v>
          </cell>
        </row>
        <row r="77">
          <cell r="O77">
            <v>9635</v>
          </cell>
          <cell r="P77">
            <v>3903</v>
          </cell>
          <cell r="R77">
            <v>2936</v>
          </cell>
          <cell r="S77">
            <v>0</v>
          </cell>
          <cell r="T77">
            <v>0</v>
          </cell>
        </row>
        <row r="78">
          <cell r="O78">
            <v>9635</v>
          </cell>
          <cell r="P78">
            <v>3798</v>
          </cell>
          <cell r="R78">
            <v>2816</v>
          </cell>
          <cell r="S78">
            <v>0</v>
          </cell>
          <cell r="T78">
            <v>0</v>
          </cell>
        </row>
        <row r="79">
          <cell r="O79">
            <v>9635</v>
          </cell>
          <cell r="P79">
            <v>3693</v>
          </cell>
          <cell r="R79">
            <v>0</v>
          </cell>
          <cell r="S79">
            <v>0</v>
          </cell>
          <cell r="T79">
            <v>0</v>
          </cell>
        </row>
        <row r="80">
          <cell r="O80">
            <v>9635</v>
          </cell>
          <cell r="P80">
            <v>3588</v>
          </cell>
          <cell r="R80">
            <v>0</v>
          </cell>
          <cell r="S80">
            <v>0</v>
          </cell>
          <cell r="T80">
            <v>0</v>
          </cell>
        </row>
        <row r="81">
          <cell r="O81">
            <v>9635</v>
          </cell>
          <cell r="P81">
            <v>3482</v>
          </cell>
          <cell r="R81">
            <v>0</v>
          </cell>
          <cell r="S81">
            <v>0</v>
          </cell>
          <cell r="T81">
            <v>0</v>
          </cell>
        </row>
        <row r="82">
          <cell r="O82">
            <v>9635</v>
          </cell>
          <cell r="P82">
            <v>3377</v>
          </cell>
          <cell r="R82">
            <v>0</v>
          </cell>
          <cell r="S82">
            <v>0</v>
          </cell>
          <cell r="T82">
            <v>0</v>
          </cell>
        </row>
        <row r="83">
          <cell r="O83">
            <v>9635</v>
          </cell>
          <cell r="P83">
            <v>3272</v>
          </cell>
          <cell r="R83">
            <v>0</v>
          </cell>
          <cell r="S83">
            <v>0</v>
          </cell>
          <cell r="T83">
            <v>0</v>
          </cell>
        </row>
        <row r="84">
          <cell r="O84">
            <v>9635</v>
          </cell>
          <cell r="P84">
            <v>3166</v>
          </cell>
          <cell r="R84">
            <v>0</v>
          </cell>
          <cell r="S84">
            <v>0</v>
          </cell>
          <cell r="T84">
            <v>0</v>
          </cell>
        </row>
        <row r="85">
          <cell r="O85">
            <v>9635</v>
          </cell>
          <cell r="P85">
            <v>3061</v>
          </cell>
          <cell r="R85">
            <v>0</v>
          </cell>
          <cell r="S85">
            <v>0</v>
          </cell>
          <cell r="T85">
            <v>0</v>
          </cell>
        </row>
        <row r="86">
          <cell r="O86">
            <v>9635</v>
          </cell>
          <cell r="P86">
            <v>2956</v>
          </cell>
          <cell r="R86">
            <v>0</v>
          </cell>
          <cell r="S86">
            <v>0</v>
          </cell>
          <cell r="T86">
            <v>0</v>
          </cell>
        </row>
        <row r="87">
          <cell r="O87">
            <v>9635</v>
          </cell>
          <cell r="P87">
            <v>2850</v>
          </cell>
          <cell r="R87">
            <v>0</v>
          </cell>
          <cell r="S87">
            <v>0</v>
          </cell>
          <cell r="T87">
            <v>0</v>
          </cell>
        </row>
        <row r="88">
          <cell r="O88">
            <v>9635</v>
          </cell>
          <cell r="P88">
            <v>2745</v>
          </cell>
          <cell r="R88">
            <v>0</v>
          </cell>
          <cell r="S88">
            <v>0</v>
          </cell>
          <cell r="T88">
            <v>0</v>
          </cell>
        </row>
        <row r="89">
          <cell r="O89">
            <v>9635</v>
          </cell>
          <cell r="P89">
            <v>2640</v>
          </cell>
          <cell r="R89">
            <v>0</v>
          </cell>
          <cell r="S89">
            <v>0</v>
          </cell>
          <cell r="T89">
            <v>0</v>
          </cell>
        </row>
        <row r="90">
          <cell r="O90">
            <v>9635</v>
          </cell>
          <cell r="P90">
            <v>2535</v>
          </cell>
          <cell r="R90">
            <v>0</v>
          </cell>
          <cell r="S90">
            <v>0</v>
          </cell>
          <cell r="T90">
            <v>0</v>
          </cell>
        </row>
        <row r="91">
          <cell r="O91">
            <v>9635</v>
          </cell>
          <cell r="P91">
            <v>2429</v>
          </cell>
          <cell r="R91">
            <v>0</v>
          </cell>
          <cell r="S91">
            <v>0</v>
          </cell>
          <cell r="T91">
            <v>0</v>
          </cell>
        </row>
        <row r="92">
          <cell r="O92">
            <v>9635</v>
          </cell>
          <cell r="P92">
            <v>2324</v>
          </cell>
          <cell r="R92">
            <v>0</v>
          </cell>
          <cell r="S92">
            <v>0</v>
          </cell>
          <cell r="T92">
            <v>0</v>
          </cell>
        </row>
        <row r="93">
          <cell r="O93">
            <v>9635</v>
          </cell>
          <cell r="P93">
            <v>2219</v>
          </cell>
          <cell r="R93">
            <v>0</v>
          </cell>
          <cell r="S93">
            <v>0</v>
          </cell>
          <cell r="T93">
            <v>0</v>
          </cell>
        </row>
        <row r="94">
          <cell r="O94">
            <v>9635</v>
          </cell>
          <cell r="P94">
            <v>2113</v>
          </cell>
          <cell r="R94">
            <v>0</v>
          </cell>
          <cell r="S94">
            <v>0</v>
          </cell>
          <cell r="T94">
            <v>0</v>
          </cell>
        </row>
        <row r="95">
          <cell r="O95">
            <v>9635</v>
          </cell>
          <cell r="P95">
            <v>2008</v>
          </cell>
          <cell r="R95">
            <v>0</v>
          </cell>
          <cell r="S95">
            <v>0</v>
          </cell>
          <cell r="T95">
            <v>0</v>
          </cell>
        </row>
        <row r="96">
          <cell r="O96">
            <v>9635</v>
          </cell>
          <cell r="P96">
            <v>1903</v>
          </cell>
          <cell r="R96">
            <v>0</v>
          </cell>
          <cell r="S96">
            <v>0</v>
          </cell>
          <cell r="T96">
            <v>0</v>
          </cell>
        </row>
        <row r="97">
          <cell r="O97">
            <v>9635</v>
          </cell>
          <cell r="P97">
            <v>1797</v>
          </cell>
          <cell r="R97">
            <v>0</v>
          </cell>
          <cell r="S97">
            <v>0</v>
          </cell>
          <cell r="T97">
            <v>0</v>
          </cell>
        </row>
        <row r="98">
          <cell r="O98">
            <v>9635</v>
          </cell>
          <cell r="P98">
            <v>1692</v>
          </cell>
          <cell r="R98">
            <v>0</v>
          </cell>
          <cell r="S98">
            <v>0</v>
          </cell>
          <cell r="T98">
            <v>0</v>
          </cell>
        </row>
        <row r="99">
          <cell r="O99">
            <v>9635</v>
          </cell>
          <cell r="P99">
            <v>1587</v>
          </cell>
          <cell r="R99">
            <v>0</v>
          </cell>
          <cell r="S99">
            <v>0</v>
          </cell>
          <cell r="T99">
            <v>0</v>
          </cell>
        </row>
        <row r="100">
          <cell r="O100">
            <v>9635</v>
          </cell>
          <cell r="P100">
            <v>1482</v>
          </cell>
          <cell r="R100">
            <v>0</v>
          </cell>
          <cell r="S100">
            <v>0</v>
          </cell>
          <cell r="T100">
            <v>0</v>
          </cell>
        </row>
        <row r="101">
          <cell r="O101">
            <v>9635</v>
          </cell>
          <cell r="P101">
            <v>1376</v>
          </cell>
          <cell r="R101">
            <v>0</v>
          </cell>
          <cell r="S101">
            <v>0</v>
          </cell>
          <cell r="T101">
            <v>0</v>
          </cell>
        </row>
        <row r="102">
          <cell r="O102">
            <v>9635</v>
          </cell>
          <cell r="P102">
            <v>1271</v>
          </cell>
          <cell r="R102">
            <v>0</v>
          </cell>
          <cell r="S102">
            <v>0</v>
          </cell>
          <cell r="T102">
            <v>0</v>
          </cell>
        </row>
        <row r="103">
          <cell r="O103">
            <v>9579</v>
          </cell>
          <cell r="P103">
            <v>1166</v>
          </cell>
          <cell r="R103">
            <v>0</v>
          </cell>
          <cell r="S103">
            <v>0</v>
          </cell>
          <cell r="T103">
            <v>0</v>
          </cell>
        </row>
        <row r="104">
          <cell r="O104">
            <v>9474</v>
          </cell>
          <cell r="P104">
            <v>1060</v>
          </cell>
          <cell r="R104">
            <v>0</v>
          </cell>
          <cell r="S104">
            <v>0</v>
          </cell>
          <cell r="T104">
            <v>0</v>
          </cell>
        </row>
        <row r="105">
          <cell r="O105">
            <v>9369</v>
          </cell>
          <cell r="P105">
            <v>955</v>
          </cell>
          <cell r="R105">
            <v>0</v>
          </cell>
          <cell r="S105">
            <v>0</v>
          </cell>
          <cell r="T105">
            <v>0</v>
          </cell>
        </row>
        <row r="106">
          <cell r="O106">
            <v>9263</v>
          </cell>
          <cell r="P106">
            <v>850</v>
          </cell>
          <cell r="R106">
            <v>0</v>
          </cell>
          <cell r="S106">
            <v>0</v>
          </cell>
          <cell r="T106">
            <v>0</v>
          </cell>
        </row>
        <row r="107">
          <cell r="O107">
            <v>9158</v>
          </cell>
          <cell r="P107">
            <v>744</v>
          </cell>
          <cell r="R107">
            <v>0</v>
          </cell>
          <cell r="S107">
            <v>0</v>
          </cell>
          <cell r="T107">
            <v>0</v>
          </cell>
        </row>
        <row r="108">
          <cell r="O108">
            <v>9053</v>
          </cell>
          <cell r="P108">
            <v>639</v>
          </cell>
          <cell r="R108">
            <v>0</v>
          </cell>
          <cell r="S108">
            <v>0</v>
          </cell>
          <cell r="T108">
            <v>0</v>
          </cell>
        </row>
        <row r="109">
          <cell r="O109">
            <v>8947</v>
          </cell>
          <cell r="P109">
            <v>534</v>
          </cell>
          <cell r="R109">
            <v>0</v>
          </cell>
          <cell r="S109">
            <v>0</v>
          </cell>
          <cell r="T109">
            <v>0</v>
          </cell>
        </row>
        <row r="110">
          <cell r="O110">
            <v>8842</v>
          </cell>
          <cell r="P110">
            <v>429</v>
          </cell>
          <cell r="R110">
            <v>0</v>
          </cell>
          <cell r="S110">
            <v>0</v>
          </cell>
          <cell r="T110">
            <v>0</v>
          </cell>
        </row>
        <row r="111">
          <cell r="O111">
            <v>8737</v>
          </cell>
          <cell r="P111">
            <v>323</v>
          </cell>
          <cell r="R111">
            <v>0</v>
          </cell>
          <cell r="S111">
            <v>0</v>
          </cell>
          <cell r="T111">
            <v>0</v>
          </cell>
        </row>
        <row r="112">
          <cell r="O112">
            <v>8631</v>
          </cell>
          <cell r="P112">
            <v>218</v>
          </cell>
          <cell r="R112">
            <v>0</v>
          </cell>
          <cell r="S112">
            <v>0</v>
          </cell>
          <cell r="T112">
            <v>0</v>
          </cell>
        </row>
        <row r="113">
          <cell r="O113">
            <v>8526</v>
          </cell>
          <cell r="P113">
            <v>113</v>
          </cell>
          <cell r="R113">
            <v>0</v>
          </cell>
          <cell r="S113">
            <v>0</v>
          </cell>
          <cell r="T113">
            <v>0</v>
          </cell>
        </row>
        <row r="114">
          <cell r="O114">
            <v>8421</v>
          </cell>
          <cell r="P114">
            <v>7</v>
          </cell>
          <cell r="R114">
            <v>0</v>
          </cell>
          <cell r="S114">
            <v>0</v>
          </cell>
          <cell r="T114">
            <v>0</v>
          </cell>
        </row>
        <row r="115">
          <cell r="O115">
            <v>8316</v>
          </cell>
          <cell r="P115">
            <v>0</v>
          </cell>
          <cell r="R115">
            <v>0</v>
          </cell>
          <cell r="S115">
            <v>0</v>
          </cell>
          <cell r="T115">
            <v>0</v>
          </cell>
        </row>
        <row r="116">
          <cell r="O116">
            <v>8210</v>
          </cell>
          <cell r="P116">
            <v>0</v>
          </cell>
          <cell r="R116">
            <v>0</v>
          </cell>
          <cell r="S116">
            <v>0</v>
          </cell>
          <cell r="T116">
            <v>0</v>
          </cell>
        </row>
        <row r="117">
          <cell r="O117">
            <v>8105</v>
          </cell>
          <cell r="P117">
            <v>0</v>
          </cell>
          <cell r="R117">
            <v>0</v>
          </cell>
          <cell r="S117">
            <v>0</v>
          </cell>
          <cell r="T117">
            <v>0</v>
          </cell>
        </row>
        <row r="118">
          <cell r="O118">
            <v>8000</v>
          </cell>
          <cell r="P118">
            <v>0</v>
          </cell>
          <cell r="R118">
            <v>0</v>
          </cell>
          <cell r="S118">
            <v>0</v>
          </cell>
          <cell r="T118">
            <v>0</v>
          </cell>
        </row>
        <row r="119">
          <cell r="O119">
            <v>7894</v>
          </cell>
          <cell r="P119">
            <v>0</v>
          </cell>
          <cell r="R119">
            <v>0</v>
          </cell>
          <cell r="S119">
            <v>0</v>
          </cell>
          <cell r="T119">
            <v>0</v>
          </cell>
        </row>
        <row r="120">
          <cell r="O120">
            <v>7789</v>
          </cell>
          <cell r="P120">
            <v>0</v>
          </cell>
          <cell r="R120">
            <v>0</v>
          </cell>
          <cell r="S120">
            <v>0</v>
          </cell>
          <cell r="T120">
            <v>0</v>
          </cell>
        </row>
        <row r="121">
          <cell r="O121">
            <v>7684</v>
          </cell>
          <cell r="P121">
            <v>0</v>
          </cell>
          <cell r="R121">
            <v>0</v>
          </cell>
          <cell r="S121">
            <v>0</v>
          </cell>
          <cell r="T121">
            <v>0</v>
          </cell>
        </row>
        <row r="122">
          <cell r="O122">
            <v>7578</v>
          </cell>
          <cell r="P122">
            <v>0</v>
          </cell>
          <cell r="R122">
            <v>0</v>
          </cell>
          <cell r="S122">
            <v>0</v>
          </cell>
          <cell r="T122">
            <v>0</v>
          </cell>
        </row>
        <row r="123">
          <cell r="O123">
            <v>7473</v>
          </cell>
          <cell r="P123">
            <v>0</v>
          </cell>
          <cell r="R123">
            <v>0</v>
          </cell>
          <cell r="S123">
            <v>0</v>
          </cell>
          <cell r="T123">
            <v>0</v>
          </cell>
        </row>
        <row r="124">
          <cell r="O124">
            <v>7368</v>
          </cell>
          <cell r="P124">
            <v>0</v>
          </cell>
          <cell r="R124">
            <v>0</v>
          </cell>
          <cell r="S124">
            <v>0</v>
          </cell>
          <cell r="T124">
            <v>0</v>
          </cell>
        </row>
        <row r="125">
          <cell r="O125">
            <v>7263</v>
          </cell>
          <cell r="P125">
            <v>0</v>
          </cell>
          <cell r="R125">
            <v>0</v>
          </cell>
          <cell r="S125">
            <v>0</v>
          </cell>
          <cell r="T125">
            <v>0</v>
          </cell>
        </row>
        <row r="126">
          <cell r="O126">
            <v>7157</v>
          </cell>
          <cell r="P126">
            <v>0</v>
          </cell>
          <cell r="R126">
            <v>0</v>
          </cell>
          <cell r="S126">
            <v>0</v>
          </cell>
          <cell r="T126">
            <v>0</v>
          </cell>
        </row>
        <row r="127">
          <cell r="O127">
            <v>7052</v>
          </cell>
          <cell r="P127">
            <v>0</v>
          </cell>
          <cell r="R127">
            <v>0</v>
          </cell>
          <cell r="S127">
            <v>0</v>
          </cell>
          <cell r="T127">
            <v>0</v>
          </cell>
        </row>
        <row r="128">
          <cell r="O128">
            <v>6947</v>
          </cell>
          <cell r="P128">
            <v>0</v>
          </cell>
          <cell r="R128">
            <v>0</v>
          </cell>
          <cell r="S128">
            <v>0</v>
          </cell>
          <cell r="T128">
            <v>0</v>
          </cell>
        </row>
        <row r="129">
          <cell r="O129">
            <v>6841</v>
          </cell>
          <cell r="P129">
            <v>0</v>
          </cell>
          <cell r="R129">
            <v>0</v>
          </cell>
          <cell r="S129">
            <v>0</v>
          </cell>
          <cell r="T129">
            <v>0</v>
          </cell>
        </row>
        <row r="130">
          <cell r="O130">
            <v>6736</v>
          </cell>
          <cell r="P130">
            <v>0</v>
          </cell>
          <cell r="R130">
            <v>0</v>
          </cell>
          <cell r="S130">
            <v>0</v>
          </cell>
          <cell r="T130">
            <v>0</v>
          </cell>
        </row>
        <row r="131">
          <cell r="O131">
            <v>6631</v>
          </cell>
          <cell r="P131">
            <v>0</v>
          </cell>
          <cell r="R131">
            <v>0</v>
          </cell>
          <cell r="S131">
            <v>0</v>
          </cell>
          <cell r="T131">
            <v>0</v>
          </cell>
        </row>
        <row r="132">
          <cell r="O132">
            <v>6525</v>
          </cell>
          <cell r="P132">
            <v>0</v>
          </cell>
          <cell r="R132">
            <v>0</v>
          </cell>
          <cell r="S132">
            <v>0</v>
          </cell>
          <cell r="T132">
            <v>0</v>
          </cell>
        </row>
        <row r="133">
          <cell r="O133">
            <v>6420</v>
          </cell>
          <cell r="P133">
            <v>0</v>
          </cell>
          <cell r="R133">
            <v>0</v>
          </cell>
          <cell r="S133">
            <v>0</v>
          </cell>
          <cell r="T133">
            <v>0</v>
          </cell>
        </row>
        <row r="134">
          <cell r="O134">
            <v>6315</v>
          </cell>
          <cell r="P134">
            <v>0</v>
          </cell>
          <cell r="R134">
            <v>0</v>
          </cell>
          <cell r="S134">
            <v>0</v>
          </cell>
          <cell r="T134">
            <v>0</v>
          </cell>
        </row>
        <row r="135">
          <cell r="O135">
            <v>6210</v>
          </cell>
          <cell r="P135">
            <v>0</v>
          </cell>
          <cell r="R135">
            <v>0</v>
          </cell>
          <cell r="S135">
            <v>0</v>
          </cell>
          <cell r="T135">
            <v>0</v>
          </cell>
        </row>
        <row r="136">
          <cell r="O136">
            <v>6104</v>
          </cell>
          <cell r="P136">
            <v>0</v>
          </cell>
          <cell r="R136">
            <v>0</v>
          </cell>
          <cell r="S136">
            <v>0</v>
          </cell>
          <cell r="T136">
            <v>0</v>
          </cell>
        </row>
        <row r="137">
          <cell r="O137">
            <v>5999</v>
          </cell>
          <cell r="P137">
            <v>0</v>
          </cell>
          <cell r="R137">
            <v>0</v>
          </cell>
          <cell r="S137">
            <v>0</v>
          </cell>
          <cell r="T137">
            <v>0</v>
          </cell>
        </row>
        <row r="138">
          <cell r="O138">
            <v>5894</v>
          </cell>
          <cell r="P138">
            <v>0</v>
          </cell>
          <cell r="R138">
            <v>0</v>
          </cell>
          <cell r="S138">
            <v>0</v>
          </cell>
          <cell r="T138">
            <v>0</v>
          </cell>
        </row>
        <row r="139">
          <cell r="O139">
            <v>5788</v>
          </cell>
          <cell r="P139">
            <v>0</v>
          </cell>
          <cell r="R139">
            <v>0</v>
          </cell>
          <cell r="S139">
            <v>0</v>
          </cell>
          <cell r="T139">
            <v>0</v>
          </cell>
        </row>
        <row r="140">
          <cell r="O140">
            <v>5683</v>
          </cell>
          <cell r="P140">
            <v>0</v>
          </cell>
          <cell r="R140">
            <v>0</v>
          </cell>
          <cell r="S140">
            <v>0</v>
          </cell>
          <cell r="T140">
            <v>0</v>
          </cell>
        </row>
        <row r="141">
          <cell r="O141">
            <v>5578</v>
          </cell>
          <cell r="P141">
            <v>0</v>
          </cell>
          <cell r="R141">
            <v>0</v>
          </cell>
          <cell r="S141">
            <v>0</v>
          </cell>
          <cell r="T141">
            <v>0</v>
          </cell>
        </row>
        <row r="142">
          <cell r="O142">
            <v>5472</v>
          </cell>
          <cell r="P142">
            <v>0</v>
          </cell>
          <cell r="R142">
            <v>0</v>
          </cell>
          <cell r="S142">
            <v>0</v>
          </cell>
          <cell r="T142">
            <v>0</v>
          </cell>
        </row>
        <row r="143">
          <cell r="O143">
            <v>5367</v>
          </cell>
          <cell r="P143">
            <v>0</v>
          </cell>
          <cell r="R143">
            <v>0</v>
          </cell>
          <cell r="S143">
            <v>0</v>
          </cell>
          <cell r="T143">
            <v>0</v>
          </cell>
        </row>
        <row r="144">
          <cell r="O144">
            <v>5262</v>
          </cell>
          <cell r="P144">
            <v>0</v>
          </cell>
          <cell r="R144">
            <v>0</v>
          </cell>
          <cell r="S144">
            <v>0</v>
          </cell>
          <cell r="T144">
            <v>0</v>
          </cell>
        </row>
        <row r="145">
          <cell r="O145">
            <v>5157</v>
          </cell>
          <cell r="P145">
            <v>0</v>
          </cell>
          <cell r="R145">
            <v>0</v>
          </cell>
          <cell r="S145">
            <v>0</v>
          </cell>
          <cell r="T145">
            <v>0</v>
          </cell>
        </row>
        <row r="146">
          <cell r="O146">
            <v>5051</v>
          </cell>
          <cell r="P146">
            <v>0</v>
          </cell>
          <cell r="R146">
            <v>0</v>
          </cell>
          <cell r="S146">
            <v>0</v>
          </cell>
          <cell r="T146">
            <v>0</v>
          </cell>
        </row>
        <row r="147">
          <cell r="O147">
            <v>4946</v>
          </cell>
          <cell r="P147">
            <v>0</v>
          </cell>
          <cell r="R147">
            <v>0</v>
          </cell>
          <cell r="S147">
            <v>0</v>
          </cell>
          <cell r="T147">
            <v>0</v>
          </cell>
        </row>
        <row r="148">
          <cell r="O148">
            <v>4841</v>
          </cell>
          <cell r="P148">
            <v>0</v>
          </cell>
          <cell r="R148">
            <v>0</v>
          </cell>
          <cell r="S148">
            <v>0</v>
          </cell>
          <cell r="T148">
            <v>0</v>
          </cell>
        </row>
        <row r="149">
          <cell r="O149">
            <v>4735</v>
          </cell>
          <cell r="P149">
            <v>0</v>
          </cell>
          <cell r="R149">
            <v>0</v>
          </cell>
          <cell r="S149">
            <v>0</v>
          </cell>
          <cell r="T149">
            <v>0</v>
          </cell>
        </row>
        <row r="150">
          <cell r="O150">
            <v>4630</v>
          </cell>
          <cell r="P150">
            <v>0</v>
          </cell>
          <cell r="R150">
            <v>0</v>
          </cell>
          <cell r="S150">
            <v>0</v>
          </cell>
          <cell r="T150">
            <v>0</v>
          </cell>
        </row>
        <row r="151">
          <cell r="O151">
            <v>4525</v>
          </cell>
          <cell r="P151">
            <v>0</v>
          </cell>
          <cell r="R151">
            <v>0</v>
          </cell>
          <cell r="S151">
            <v>0</v>
          </cell>
          <cell r="T151">
            <v>0</v>
          </cell>
        </row>
        <row r="152">
          <cell r="O152">
            <v>4419</v>
          </cell>
          <cell r="P152">
            <v>0</v>
          </cell>
          <cell r="R152">
            <v>0</v>
          </cell>
          <cell r="S152">
            <v>0</v>
          </cell>
          <cell r="T152">
            <v>0</v>
          </cell>
        </row>
        <row r="153">
          <cell r="O153">
            <v>4314</v>
          </cell>
          <cell r="P153">
            <v>0</v>
          </cell>
          <cell r="R153">
            <v>0</v>
          </cell>
          <cell r="S153">
            <v>0</v>
          </cell>
          <cell r="T153">
            <v>0</v>
          </cell>
        </row>
        <row r="154">
          <cell r="O154">
            <v>4209</v>
          </cell>
          <cell r="P154">
            <v>0</v>
          </cell>
          <cell r="R154">
            <v>0</v>
          </cell>
          <cell r="S154">
            <v>0</v>
          </cell>
          <cell r="T154">
            <v>0</v>
          </cell>
        </row>
        <row r="155">
          <cell r="O155">
            <v>4104</v>
          </cell>
          <cell r="P155">
            <v>0</v>
          </cell>
          <cell r="R155">
            <v>0</v>
          </cell>
          <cell r="S155">
            <v>0</v>
          </cell>
          <cell r="T155">
            <v>0</v>
          </cell>
        </row>
        <row r="156">
          <cell r="O156">
            <v>3998</v>
          </cell>
          <cell r="P156">
            <v>0</v>
          </cell>
          <cell r="R156">
            <v>0</v>
          </cell>
          <cell r="S156">
            <v>0</v>
          </cell>
          <cell r="T156">
            <v>0</v>
          </cell>
        </row>
        <row r="157">
          <cell r="O157">
            <v>3893</v>
          </cell>
          <cell r="P157">
            <v>0</v>
          </cell>
          <cell r="R157">
            <v>0</v>
          </cell>
          <cell r="S157">
            <v>0</v>
          </cell>
          <cell r="T157">
            <v>0</v>
          </cell>
        </row>
        <row r="158">
          <cell r="O158">
            <v>3788</v>
          </cell>
          <cell r="P158">
            <v>0</v>
          </cell>
          <cell r="R158">
            <v>0</v>
          </cell>
          <cell r="S158">
            <v>0</v>
          </cell>
          <cell r="T158">
            <v>0</v>
          </cell>
        </row>
        <row r="159">
          <cell r="O159">
            <v>3682</v>
          </cell>
          <cell r="P159">
            <v>0</v>
          </cell>
          <cell r="R159">
            <v>0</v>
          </cell>
          <cell r="S159">
            <v>0</v>
          </cell>
          <cell r="T159">
            <v>0</v>
          </cell>
        </row>
        <row r="160">
          <cell r="O160">
            <v>3577</v>
          </cell>
          <cell r="P160">
            <v>0</v>
          </cell>
          <cell r="R160">
            <v>0</v>
          </cell>
          <cell r="S160">
            <v>0</v>
          </cell>
          <cell r="T160">
            <v>0</v>
          </cell>
        </row>
        <row r="161">
          <cell r="O161">
            <v>3472</v>
          </cell>
          <cell r="P161">
            <v>0</v>
          </cell>
          <cell r="R161">
            <v>0</v>
          </cell>
          <cell r="S161">
            <v>0</v>
          </cell>
          <cell r="T161">
            <v>0</v>
          </cell>
        </row>
        <row r="162">
          <cell r="O162">
            <v>3366</v>
          </cell>
          <cell r="P162">
            <v>0</v>
          </cell>
          <cell r="R162">
            <v>0</v>
          </cell>
          <cell r="S162">
            <v>0</v>
          </cell>
          <cell r="T162">
            <v>0</v>
          </cell>
        </row>
        <row r="163">
          <cell r="O163">
            <v>3261</v>
          </cell>
          <cell r="P163">
            <v>0</v>
          </cell>
          <cell r="R163">
            <v>0</v>
          </cell>
          <cell r="S163">
            <v>0</v>
          </cell>
          <cell r="T163">
            <v>0</v>
          </cell>
        </row>
        <row r="164">
          <cell r="O164">
            <v>3156</v>
          </cell>
          <cell r="P164">
            <v>0</v>
          </cell>
          <cell r="R164">
            <v>0</v>
          </cell>
          <cell r="S164">
            <v>0</v>
          </cell>
          <cell r="T164">
            <v>0</v>
          </cell>
        </row>
        <row r="165">
          <cell r="O165">
            <v>3051</v>
          </cell>
          <cell r="P165">
            <v>0</v>
          </cell>
          <cell r="R165">
            <v>0</v>
          </cell>
          <cell r="S165">
            <v>0</v>
          </cell>
          <cell r="T165">
            <v>0</v>
          </cell>
        </row>
        <row r="166">
          <cell r="O166">
            <v>2945</v>
          </cell>
          <cell r="P166">
            <v>0</v>
          </cell>
          <cell r="R166">
            <v>0</v>
          </cell>
          <cell r="S166">
            <v>0</v>
          </cell>
          <cell r="T166">
            <v>0</v>
          </cell>
        </row>
        <row r="167">
          <cell r="O167">
            <v>2840</v>
          </cell>
          <cell r="P167">
            <v>0</v>
          </cell>
          <cell r="R167">
            <v>0</v>
          </cell>
          <cell r="S167">
            <v>0</v>
          </cell>
          <cell r="T167">
            <v>0</v>
          </cell>
        </row>
        <row r="168">
          <cell r="O168">
            <v>2735</v>
          </cell>
          <cell r="P168">
            <v>0</v>
          </cell>
          <cell r="R168">
            <v>0</v>
          </cell>
          <cell r="S168">
            <v>0</v>
          </cell>
          <cell r="T168">
            <v>0</v>
          </cell>
        </row>
        <row r="169">
          <cell r="O169">
            <v>2629</v>
          </cell>
          <cell r="P169">
            <v>0</v>
          </cell>
          <cell r="R169">
            <v>0</v>
          </cell>
          <cell r="S169">
            <v>0</v>
          </cell>
          <cell r="T169">
            <v>0</v>
          </cell>
        </row>
        <row r="170">
          <cell r="O170">
            <v>2524</v>
          </cell>
          <cell r="P170">
            <v>0</v>
          </cell>
          <cell r="R170">
            <v>0</v>
          </cell>
          <cell r="S170">
            <v>0</v>
          </cell>
          <cell r="T170">
            <v>0</v>
          </cell>
        </row>
        <row r="171">
          <cell r="O171">
            <v>2419</v>
          </cell>
          <cell r="P171">
            <v>0</v>
          </cell>
          <cell r="R171">
            <v>0</v>
          </cell>
          <cell r="S171">
            <v>0</v>
          </cell>
          <cell r="T171">
            <v>0</v>
          </cell>
        </row>
        <row r="172">
          <cell r="O172">
            <v>2313</v>
          </cell>
          <cell r="P172">
            <v>0</v>
          </cell>
          <cell r="R172">
            <v>0</v>
          </cell>
          <cell r="S172">
            <v>0</v>
          </cell>
          <cell r="T172">
            <v>0</v>
          </cell>
        </row>
        <row r="173">
          <cell r="O173">
            <v>2208</v>
          </cell>
          <cell r="P173">
            <v>0</v>
          </cell>
          <cell r="R173">
            <v>0</v>
          </cell>
          <cell r="S173">
            <v>0</v>
          </cell>
          <cell r="T173">
            <v>0</v>
          </cell>
        </row>
        <row r="174">
          <cell r="O174">
            <v>2103</v>
          </cell>
          <cell r="P174">
            <v>0</v>
          </cell>
          <cell r="R174">
            <v>0</v>
          </cell>
          <cell r="S174">
            <v>0</v>
          </cell>
          <cell r="T174">
            <v>0</v>
          </cell>
        </row>
        <row r="175">
          <cell r="O175">
            <v>1998</v>
          </cell>
          <cell r="P175">
            <v>0</v>
          </cell>
          <cell r="R175">
            <v>0</v>
          </cell>
          <cell r="S175">
            <v>0</v>
          </cell>
          <cell r="T175">
            <v>0</v>
          </cell>
        </row>
        <row r="176">
          <cell r="O176">
            <v>1892</v>
          </cell>
          <cell r="P176">
            <v>0</v>
          </cell>
          <cell r="R176">
            <v>0</v>
          </cell>
          <cell r="S176">
            <v>0</v>
          </cell>
          <cell r="T176">
            <v>0</v>
          </cell>
        </row>
        <row r="177">
          <cell r="O177">
            <v>1787</v>
          </cell>
          <cell r="P177">
            <v>0</v>
          </cell>
          <cell r="R177">
            <v>0</v>
          </cell>
          <cell r="S177">
            <v>0</v>
          </cell>
          <cell r="T177">
            <v>0</v>
          </cell>
        </row>
        <row r="178">
          <cell r="O178">
            <v>1682</v>
          </cell>
          <cell r="P178">
            <v>0</v>
          </cell>
          <cell r="R178">
            <v>0</v>
          </cell>
          <cell r="S178">
            <v>0</v>
          </cell>
          <cell r="T178">
            <v>0</v>
          </cell>
        </row>
        <row r="179">
          <cell r="O179">
            <v>1576</v>
          </cell>
          <cell r="P179">
            <v>0</v>
          </cell>
          <cell r="R179">
            <v>0</v>
          </cell>
          <cell r="S179">
            <v>0</v>
          </cell>
          <cell r="T179">
            <v>0</v>
          </cell>
        </row>
        <row r="180">
          <cell r="O180">
            <v>1471</v>
          </cell>
          <cell r="P180">
            <v>0</v>
          </cell>
          <cell r="R180">
            <v>0</v>
          </cell>
          <cell r="S180">
            <v>0</v>
          </cell>
          <cell r="T180">
            <v>0</v>
          </cell>
        </row>
        <row r="181">
          <cell r="O181">
            <v>1366</v>
          </cell>
          <cell r="P181">
            <v>0</v>
          </cell>
          <cell r="R181">
            <v>0</v>
          </cell>
          <cell r="S181">
            <v>0</v>
          </cell>
          <cell r="T181">
            <v>0</v>
          </cell>
        </row>
        <row r="182">
          <cell r="O182">
            <v>1260</v>
          </cell>
          <cell r="P182">
            <v>0</v>
          </cell>
          <cell r="R182">
            <v>0</v>
          </cell>
          <cell r="S182">
            <v>0</v>
          </cell>
          <cell r="T182">
            <v>0</v>
          </cell>
        </row>
        <row r="183">
          <cell r="O183">
            <v>1155</v>
          </cell>
          <cell r="P183">
            <v>0</v>
          </cell>
          <cell r="R183">
            <v>0</v>
          </cell>
          <cell r="S183">
            <v>0</v>
          </cell>
          <cell r="T183">
            <v>0</v>
          </cell>
        </row>
        <row r="184">
          <cell r="O184">
            <v>1050</v>
          </cell>
          <cell r="P184">
            <v>0</v>
          </cell>
          <cell r="R184">
            <v>0</v>
          </cell>
          <cell r="S184">
            <v>0</v>
          </cell>
          <cell r="T184">
            <v>0</v>
          </cell>
        </row>
        <row r="185">
          <cell r="O185">
            <v>945</v>
          </cell>
          <cell r="P185">
            <v>0</v>
          </cell>
          <cell r="R185">
            <v>0</v>
          </cell>
          <cell r="S185">
            <v>0</v>
          </cell>
          <cell r="T185">
            <v>0</v>
          </cell>
        </row>
        <row r="186">
          <cell r="O186">
            <v>839</v>
          </cell>
          <cell r="P186">
            <v>0</v>
          </cell>
          <cell r="R186">
            <v>0</v>
          </cell>
          <cell r="S186">
            <v>0</v>
          </cell>
          <cell r="T186">
            <v>0</v>
          </cell>
        </row>
        <row r="187">
          <cell r="O187">
            <v>734</v>
          </cell>
          <cell r="P187">
            <v>0</v>
          </cell>
          <cell r="R187">
            <v>0</v>
          </cell>
          <cell r="S187">
            <v>0</v>
          </cell>
          <cell r="T187">
            <v>0</v>
          </cell>
        </row>
        <row r="188">
          <cell r="O188">
            <v>629</v>
          </cell>
          <cell r="P188">
            <v>0</v>
          </cell>
          <cell r="R188">
            <v>0</v>
          </cell>
          <cell r="S188">
            <v>0</v>
          </cell>
          <cell r="T188">
            <v>0</v>
          </cell>
        </row>
        <row r="189">
          <cell r="O189">
            <v>523</v>
          </cell>
          <cell r="P189">
            <v>0</v>
          </cell>
          <cell r="R189">
            <v>0</v>
          </cell>
          <cell r="S189">
            <v>0</v>
          </cell>
          <cell r="T189">
            <v>0</v>
          </cell>
        </row>
        <row r="190">
          <cell r="O190">
            <v>418</v>
          </cell>
          <cell r="P190">
            <v>0</v>
          </cell>
          <cell r="R190">
            <v>0</v>
          </cell>
          <cell r="S190">
            <v>0</v>
          </cell>
          <cell r="T190">
            <v>0</v>
          </cell>
        </row>
        <row r="191">
          <cell r="O191">
            <v>313</v>
          </cell>
          <cell r="P191">
            <v>0</v>
          </cell>
          <cell r="R191">
            <v>0</v>
          </cell>
          <cell r="S191">
            <v>0</v>
          </cell>
          <cell r="T191">
            <v>0</v>
          </cell>
        </row>
        <row r="192">
          <cell r="O192">
            <v>207</v>
          </cell>
          <cell r="P192">
            <v>0</v>
          </cell>
          <cell r="R192">
            <v>0</v>
          </cell>
          <cell r="S192">
            <v>0</v>
          </cell>
          <cell r="T192">
            <v>0</v>
          </cell>
        </row>
        <row r="193">
          <cell r="O193">
            <v>102</v>
          </cell>
          <cell r="P193">
            <v>0</v>
          </cell>
          <cell r="R193">
            <v>0</v>
          </cell>
          <cell r="S193">
            <v>0</v>
          </cell>
          <cell r="T193">
            <v>0</v>
          </cell>
        </row>
        <row r="194">
          <cell r="O194">
            <v>0</v>
          </cell>
          <cell r="P194">
            <v>0</v>
          </cell>
          <cell r="R194">
            <v>0</v>
          </cell>
          <cell r="S194">
            <v>0</v>
          </cell>
          <cell r="T194">
            <v>0</v>
          </cell>
        </row>
        <row r="195">
          <cell r="O195">
            <v>0</v>
          </cell>
          <cell r="P195">
            <v>0</v>
          </cell>
          <cell r="R195">
            <v>0</v>
          </cell>
          <cell r="S195">
            <v>0</v>
          </cell>
          <cell r="T195">
            <v>0</v>
          </cell>
        </row>
        <row r="196">
          <cell r="O196">
            <v>0</v>
          </cell>
          <cell r="P196">
            <v>0</v>
          </cell>
          <cell r="R196">
            <v>0</v>
          </cell>
          <cell r="S196">
            <v>0</v>
          </cell>
          <cell r="T196">
            <v>0</v>
          </cell>
        </row>
        <row r="197">
          <cell r="O197">
            <v>0</v>
          </cell>
          <cell r="P197">
            <v>0</v>
          </cell>
          <cell r="R197">
            <v>0</v>
          </cell>
          <cell r="S197">
            <v>0</v>
          </cell>
          <cell r="T197">
            <v>0</v>
          </cell>
        </row>
        <row r="198">
          <cell r="O198">
            <v>0</v>
          </cell>
          <cell r="P198">
            <v>0</v>
          </cell>
          <cell r="R198">
            <v>0</v>
          </cell>
          <cell r="S198">
            <v>0</v>
          </cell>
          <cell r="T198">
            <v>0</v>
          </cell>
        </row>
        <row r="199">
          <cell r="O199">
            <v>0</v>
          </cell>
          <cell r="P199">
            <v>0</v>
          </cell>
          <cell r="R199">
            <v>0</v>
          </cell>
          <cell r="S199">
            <v>0</v>
          </cell>
          <cell r="T199">
            <v>0</v>
          </cell>
        </row>
        <row r="200">
          <cell r="O200">
            <v>0</v>
          </cell>
          <cell r="P200">
            <v>0</v>
          </cell>
          <cell r="R200">
            <v>0</v>
          </cell>
          <cell r="S200">
            <v>0</v>
          </cell>
          <cell r="T200">
            <v>0</v>
          </cell>
        </row>
        <row r="201">
          <cell r="O201">
            <v>0</v>
          </cell>
          <cell r="P201">
            <v>0</v>
          </cell>
          <cell r="R201">
            <v>0</v>
          </cell>
          <cell r="S201">
            <v>0</v>
          </cell>
          <cell r="T201">
            <v>0</v>
          </cell>
        </row>
        <row r="202">
          <cell r="O202">
            <v>0</v>
          </cell>
          <cell r="P202">
            <v>0</v>
          </cell>
          <cell r="R202">
            <v>0</v>
          </cell>
          <cell r="S202">
            <v>0</v>
          </cell>
          <cell r="T202">
            <v>0</v>
          </cell>
        </row>
        <row r="203">
          <cell r="O203">
            <v>0</v>
          </cell>
          <cell r="P203">
            <v>0</v>
          </cell>
          <cell r="R203">
            <v>0</v>
          </cell>
          <cell r="S203">
            <v>0</v>
          </cell>
          <cell r="T203">
            <v>0</v>
          </cell>
        </row>
        <row r="204">
          <cell r="O204">
            <v>0</v>
          </cell>
          <cell r="P204">
            <v>0</v>
          </cell>
          <cell r="R204">
            <v>0</v>
          </cell>
          <cell r="S204">
            <v>0</v>
          </cell>
          <cell r="T204">
            <v>0</v>
          </cell>
        </row>
        <row r="205">
          <cell r="O205">
            <v>0</v>
          </cell>
          <cell r="P205">
            <v>0</v>
          </cell>
          <cell r="R205">
            <v>0</v>
          </cell>
          <cell r="S205">
            <v>0</v>
          </cell>
          <cell r="T205">
            <v>0</v>
          </cell>
        </row>
        <row r="206">
          <cell r="O206">
            <v>0</v>
          </cell>
          <cell r="P206">
            <v>0</v>
          </cell>
          <cell r="R206">
            <v>0</v>
          </cell>
          <cell r="S206">
            <v>0</v>
          </cell>
          <cell r="T206">
            <v>0</v>
          </cell>
        </row>
        <row r="207">
          <cell r="O207">
            <v>0</v>
          </cell>
          <cell r="P207">
            <v>0</v>
          </cell>
          <cell r="R207">
            <v>0</v>
          </cell>
          <cell r="S207">
            <v>0</v>
          </cell>
          <cell r="T207">
            <v>0</v>
          </cell>
        </row>
        <row r="208">
          <cell r="O208">
            <v>0</v>
          </cell>
          <cell r="P208">
            <v>0</v>
          </cell>
          <cell r="R208">
            <v>0</v>
          </cell>
          <cell r="S208">
            <v>0</v>
          </cell>
          <cell r="T208">
            <v>0</v>
          </cell>
        </row>
      </sheetData>
      <sheetData sheetId="4"/>
      <sheetData sheetId="5"/>
      <sheetData sheetId="6"/>
      <sheetData sheetId="7"/>
      <sheetData sheetId="8"/>
      <sheetData sheetId="9">
        <row r="4">
          <cell r="B4" t="b">
            <v>1</v>
          </cell>
        </row>
        <row r="5">
          <cell r="B5" t="b">
            <v>0</v>
          </cell>
        </row>
        <row r="6">
          <cell r="B6" t="b">
            <v>0</v>
          </cell>
        </row>
        <row r="7">
          <cell r="B7" t="b">
            <v>0</v>
          </cell>
        </row>
        <row r="8">
          <cell r="B8" t="b">
            <v>0</v>
          </cell>
          <cell r="D8" t="b">
            <v>0</v>
          </cell>
        </row>
        <row r="9">
          <cell r="B9" t="b">
            <v>0</v>
          </cell>
        </row>
        <row r="10">
          <cell r="B10" t="b">
            <v>0</v>
          </cell>
        </row>
        <row r="11">
          <cell r="B11" t="b">
            <v>0</v>
          </cell>
        </row>
        <row r="13">
          <cell r="B13" t="b">
            <v>0</v>
          </cell>
        </row>
        <row r="14">
          <cell r="D14" t="b">
            <v>0</v>
          </cell>
        </row>
        <row r="15">
          <cell r="B15" t="b">
            <v>0</v>
          </cell>
        </row>
        <row r="16">
          <cell r="B16" t="b">
            <v>1</v>
          </cell>
        </row>
        <row r="17">
          <cell r="B17" t="b">
            <v>0</v>
          </cell>
        </row>
        <row r="19">
          <cell r="B19" t="b">
            <v>0</v>
          </cell>
        </row>
        <row r="20">
          <cell r="B20" t="b">
            <v>0</v>
          </cell>
        </row>
        <row r="21">
          <cell r="B21" t="b">
            <v>0</v>
          </cell>
        </row>
        <row r="24">
          <cell r="B24" t="b">
            <v>1</v>
          </cell>
        </row>
        <row r="25">
          <cell r="B25" t="b">
            <v>1</v>
          </cell>
        </row>
        <row r="26">
          <cell r="B26" t="b">
            <v>0</v>
          </cell>
        </row>
        <row r="30">
          <cell r="B30" t="b">
            <v>0</v>
          </cell>
        </row>
        <row r="31">
          <cell r="B31" t="b">
            <v>0</v>
          </cell>
        </row>
        <row r="32">
          <cell r="B32" t="b">
            <v>0</v>
          </cell>
        </row>
        <row r="33">
          <cell r="B33" t="b">
            <v>0</v>
          </cell>
        </row>
        <row r="34">
          <cell r="B34" t="b">
            <v>0</v>
          </cell>
        </row>
        <row r="35">
          <cell r="B35" t="b">
            <v>0</v>
          </cell>
        </row>
        <row r="36">
          <cell r="B36" t="b">
            <v>0</v>
          </cell>
        </row>
        <row r="37">
          <cell r="B37" t="b">
            <v>0</v>
          </cell>
        </row>
        <row r="214">
          <cell r="DQ214">
            <v>0</v>
          </cell>
          <cell r="DW214">
            <v>11904</v>
          </cell>
          <cell r="EP214">
            <v>0</v>
          </cell>
          <cell r="EV214">
            <v>10020</v>
          </cell>
          <cell r="FU214">
            <v>3000</v>
          </cell>
        </row>
        <row r="215">
          <cell r="DQ215">
            <v>236</v>
          </cell>
          <cell r="DW215">
            <v>11904</v>
          </cell>
          <cell r="EP215">
            <v>236</v>
          </cell>
          <cell r="EV215">
            <v>10020</v>
          </cell>
          <cell r="FU215">
            <v>3000</v>
          </cell>
        </row>
        <row r="216">
          <cell r="DQ216">
            <v>461</v>
          </cell>
          <cell r="DW216">
            <v>11904</v>
          </cell>
          <cell r="EP216">
            <v>461</v>
          </cell>
          <cell r="EV216">
            <v>10020</v>
          </cell>
          <cell r="FU216">
            <v>3000</v>
          </cell>
        </row>
        <row r="217">
          <cell r="DQ217">
            <v>686</v>
          </cell>
          <cell r="DW217">
            <v>11904</v>
          </cell>
          <cell r="EP217">
            <v>686</v>
          </cell>
          <cell r="EV217">
            <v>10020</v>
          </cell>
          <cell r="FU217">
            <v>3000</v>
          </cell>
        </row>
        <row r="218">
          <cell r="DQ218">
            <v>911</v>
          </cell>
          <cell r="DW218">
            <v>11904</v>
          </cell>
          <cell r="EP218">
            <v>911</v>
          </cell>
          <cell r="EV218">
            <v>10020</v>
          </cell>
          <cell r="FU218">
            <v>3000</v>
          </cell>
        </row>
        <row r="219">
          <cell r="DQ219">
            <v>1136</v>
          </cell>
          <cell r="DW219">
            <v>11904</v>
          </cell>
          <cell r="EP219">
            <v>1136</v>
          </cell>
          <cell r="EV219">
            <v>10020</v>
          </cell>
          <cell r="FU219">
            <v>3000</v>
          </cell>
        </row>
        <row r="220">
          <cell r="DQ220">
            <v>1361</v>
          </cell>
          <cell r="DW220">
            <v>11904</v>
          </cell>
          <cell r="EP220">
            <v>1361</v>
          </cell>
          <cell r="EV220">
            <v>10020</v>
          </cell>
          <cell r="FU220">
            <v>3000</v>
          </cell>
        </row>
        <row r="221">
          <cell r="DQ221">
            <v>1586</v>
          </cell>
          <cell r="DW221">
            <v>11904</v>
          </cell>
          <cell r="EP221">
            <v>1586</v>
          </cell>
          <cell r="EV221">
            <v>10020</v>
          </cell>
          <cell r="FU221">
            <v>3000</v>
          </cell>
        </row>
        <row r="222">
          <cell r="DQ222">
            <v>1811</v>
          </cell>
          <cell r="DW222">
            <v>11904</v>
          </cell>
          <cell r="EP222">
            <v>1811</v>
          </cell>
          <cell r="EV222">
            <v>10020</v>
          </cell>
          <cell r="FU222">
            <v>3000</v>
          </cell>
        </row>
        <row r="223">
          <cell r="DQ223">
            <v>2036</v>
          </cell>
          <cell r="DW223">
            <v>11904</v>
          </cell>
          <cell r="EP223">
            <v>2036</v>
          </cell>
          <cell r="EV223">
            <v>10020</v>
          </cell>
          <cell r="FU223">
            <v>3000</v>
          </cell>
        </row>
        <row r="224">
          <cell r="DQ224">
            <v>2261</v>
          </cell>
          <cell r="DW224">
            <v>11904</v>
          </cell>
          <cell r="EP224">
            <v>2261</v>
          </cell>
          <cell r="EV224">
            <v>10020</v>
          </cell>
          <cell r="FU224">
            <v>3000</v>
          </cell>
        </row>
        <row r="225">
          <cell r="DQ225">
            <v>2486</v>
          </cell>
          <cell r="DW225">
            <v>11904</v>
          </cell>
          <cell r="EP225">
            <v>2486</v>
          </cell>
          <cell r="EV225">
            <v>10020</v>
          </cell>
          <cell r="FU225">
            <v>3000</v>
          </cell>
        </row>
        <row r="226">
          <cell r="DQ226">
            <v>2711</v>
          </cell>
          <cell r="DW226">
            <v>11904</v>
          </cell>
          <cell r="EP226">
            <v>2711</v>
          </cell>
          <cell r="EV226">
            <v>10020</v>
          </cell>
          <cell r="FU226">
            <v>3000</v>
          </cell>
        </row>
        <row r="227">
          <cell r="DQ227">
            <v>2936</v>
          </cell>
          <cell r="DW227">
            <v>11904</v>
          </cell>
          <cell r="EP227">
            <v>2936</v>
          </cell>
          <cell r="EV227">
            <v>10020</v>
          </cell>
          <cell r="FU227">
            <v>3000</v>
          </cell>
        </row>
        <row r="228">
          <cell r="DQ228">
            <v>3161</v>
          </cell>
          <cell r="DW228">
            <v>11904</v>
          </cell>
          <cell r="EP228">
            <v>3161</v>
          </cell>
          <cell r="EV228">
            <v>10020</v>
          </cell>
          <cell r="FU228">
            <v>3000</v>
          </cell>
        </row>
        <row r="229">
          <cell r="DQ229">
            <v>3386</v>
          </cell>
          <cell r="DW229">
            <v>11904</v>
          </cell>
          <cell r="EP229">
            <v>3386</v>
          </cell>
          <cell r="EV229">
            <v>10020</v>
          </cell>
          <cell r="FU229">
            <v>3000</v>
          </cell>
        </row>
        <row r="230">
          <cell r="DQ230">
            <v>3611</v>
          </cell>
          <cell r="DW230">
            <v>11904</v>
          </cell>
          <cell r="EP230">
            <v>3611</v>
          </cell>
          <cell r="EV230">
            <v>10020</v>
          </cell>
          <cell r="FU230">
            <v>3000</v>
          </cell>
        </row>
        <row r="231">
          <cell r="DQ231">
            <v>3836</v>
          </cell>
          <cell r="DW231">
            <v>11904</v>
          </cell>
          <cell r="EP231">
            <v>3836</v>
          </cell>
          <cell r="EV231">
            <v>10020</v>
          </cell>
          <cell r="FU231">
            <v>3000</v>
          </cell>
        </row>
        <row r="232">
          <cell r="DQ232">
            <v>4061</v>
          </cell>
          <cell r="DW232">
            <v>11904</v>
          </cell>
          <cell r="EP232">
            <v>4061</v>
          </cell>
          <cell r="EV232">
            <v>10020</v>
          </cell>
          <cell r="FU232">
            <v>3000</v>
          </cell>
        </row>
        <row r="233">
          <cell r="DQ233">
            <v>4286</v>
          </cell>
          <cell r="DW233">
            <v>11904</v>
          </cell>
          <cell r="EP233">
            <v>4286</v>
          </cell>
          <cell r="EV233">
            <v>10020</v>
          </cell>
          <cell r="FU233">
            <v>3000</v>
          </cell>
        </row>
        <row r="234">
          <cell r="DQ234">
            <v>4511</v>
          </cell>
          <cell r="DW234">
            <v>11904</v>
          </cell>
          <cell r="EP234">
            <v>4511</v>
          </cell>
          <cell r="EV234">
            <v>10020</v>
          </cell>
          <cell r="FU234">
            <v>3000</v>
          </cell>
        </row>
        <row r="235">
          <cell r="DQ235">
            <v>4736</v>
          </cell>
          <cell r="DW235">
            <v>11904</v>
          </cell>
          <cell r="EP235">
            <v>4736</v>
          </cell>
          <cell r="EV235">
            <v>10020</v>
          </cell>
          <cell r="FU235">
            <v>3000</v>
          </cell>
        </row>
        <row r="236">
          <cell r="DQ236">
            <v>4961</v>
          </cell>
          <cell r="DW236">
            <v>11904</v>
          </cell>
          <cell r="EP236">
            <v>4961</v>
          </cell>
          <cell r="EV236">
            <v>10020</v>
          </cell>
          <cell r="FU236">
            <v>3000</v>
          </cell>
        </row>
        <row r="237">
          <cell r="DQ237">
            <v>5186</v>
          </cell>
          <cell r="DW237">
            <v>11904</v>
          </cell>
          <cell r="EP237">
            <v>5186</v>
          </cell>
          <cell r="EV237">
            <v>10020</v>
          </cell>
          <cell r="FU237">
            <v>3000</v>
          </cell>
        </row>
        <row r="238">
          <cell r="DQ238">
            <v>5411</v>
          </cell>
          <cell r="DW238">
            <v>11904</v>
          </cell>
          <cell r="EP238">
            <v>5411</v>
          </cell>
          <cell r="EV238">
            <v>10020</v>
          </cell>
          <cell r="FU238">
            <v>3000</v>
          </cell>
        </row>
        <row r="239">
          <cell r="DQ239">
            <v>5636</v>
          </cell>
          <cell r="DW239">
            <v>11904</v>
          </cell>
          <cell r="EP239">
            <v>5636</v>
          </cell>
          <cell r="EV239">
            <v>10020</v>
          </cell>
          <cell r="FU239">
            <v>3000</v>
          </cell>
        </row>
        <row r="240">
          <cell r="DQ240">
            <v>5861</v>
          </cell>
          <cell r="DW240">
            <v>11904</v>
          </cell>
          <cell r="EP240">
            <v>5861</v>
          </cell>
          <cell r="EV240">
            <v>10020</v>
          </cell>
          <cell r="FU240">
            <v>3000</v>
          </cell>
        </row>
        <row r="241">
          <cell r="DQ241">
            <v>6086</v>
          </cell>
          <cell r="DW241">
            <v>11904</v>
          </cell>
          <cell r="EP241">
            <v>6086</v>
          </cell>
          <cell r="EV241">
            <v>10020</v>
          </cell>
          <cell r="FU241">
            <v>3000</v>
          </cell>
        </row>
        <row r="242">
          <cell r="DQ242">
            <v>6311</v>
          </cell>
          <cell r="DW242">
            <v>11904</v>
          </cell>
          <cell r="EP242">
            <v>6311</v>
          </cell>
          <cell r="EV242">
            <v>10020</v>
          </cell>
          <cell r="FU242">
            <v>3000</v>
          </cell>
        </row>
        <row r="243">
          <cell r="DQ243">
            <v>6536</v>
          </cell>
          <cell r="DW243">
            <v>11904</v>
          </cell>
          <cell r="EP243">
            <v>6536</v>
          </cell>
          <cell r="EV243">
            <v>10020</v>
          </cell>
          <cell r="FU243">
            <v>3000</v>
          </cell>
        </row>
        <row r="244">
          <cell r="DQ244">
            <v>6761</v>
          </cell>
          <cell r="DW244">
            <v>11904</v>
          </cell>
          <cell r="EP244">
            <v>6761</v>
          </cell>
          <cell r="EV244">
            <v>10020</v>
          </cell>
          <cell r="FU244">
            <v>3000</v>
          </cell>
        </row>
        <row r="245">
          <cell r="DQ245">
            <v>6935</v>
          </cell>
          <cell r="DW245">
            <v>11904</v>
          </cell>
          <cell r="EP245">
            <v>6935</v>
          </cell>
          <cell r="EV245">
            <v>10020</v>
          </cell>
          <cell r="FU245">
            <v>0</v>
          </cell>
        </row>
        <row r="246">
          <cell r="DQ246">
            <v>6935</v>
          </cell>
          <cell r="DW246">
            <v>11904</v>
          </cell>
          <cell r="EP246">
            <v>6935</v>
          </cell>
          <cell r="EV246">
            <v>10020</v>
          </cell>
          <cell r="FU246">
            <v>0</v>
          </cell>
        </row>
        <row r="247">
          <cell r="DQ247">
            <v>6935</v>
          </cell>
          <cell r="DW247">
            <v>11904</v>
          </cell>
          <cell r="EP247">
            <v>6935</v>
          </cell>
          <cell r="EV247">
            <v>10020</v>
          </cell>
          <cell r="FU247">
            <v>0</v>
          </cell>
        </row>
        <row r="248">
          <cell r="DQ248">
            <v>6935</v>
          </cell>
          <cell r="DW248">
            <v>11904</v>
          </cell>
          <cell r="EP248">
            <v>6935</v>
          </cell>
          <cell r="EV248">
            <v>10020</v>
          </cell>
          <cell r="FU248">
            <v>0</v>
          </cell>
        </row>
        <row r="249">
          <cell r="DQ249">
            <v>6935</v>
          </cell>
          <cell r="DW249">
            <v>11904</v>
          </cell>
          <cell r="EP249">
            <v>6935</v>
          </cell>
          <cell r="EV249">
            <v>10020</v>
          </cell>
          <cell r="FU249">
            <v>0</v>
          </cell>
        </row>
        <row r="250">
          <cell r="DQ250">
            <v>6935</v>
          </cell>
          <cell r="DW250">
            <v>11904</v>
          </cell>
          <cell r="EP250">
            <v>6935</v>
          </cell>
          <cell r="EV250">
            <v>10020</v>
          </cell>
          <cell r="FU250">
            <v>0</v>
          </cell>
        </row>
        <row r="251">
          <cell r="DQ251">
            <v>6935</v>
          </cell>
          <cell r="DW251">
            <v>11904</v>
          </cell>
          <cell r="EP251">
            <v>6935</v>
          </cell>
          <cell r="EV251">
            <v>10020</v>
          </cell>
          <cell r="FU251">
            <v>0</v>
          </cell>
        </row>
        <row r="252">
          <cell r="DQ252">
            <v>6935</v>
          </cell>
          <cell r="DW252">
            <v>11904</v>
          </cell>
          <cell r="EP252">
            <v>6935</v>
          </cell>
          <cell r="EV252">
            <v>10020</v>
          </cell>
          <cell r="FU252">
            <v>0</v>
          </cell>
        </row>
        <row r="253">
          <cell r="DQ253">
            <v>6935</v>
          </cell>
          <cell r="DW253">
            <v>11904</v>
          </cell>
          <cell r="EP253">
            <v>6935</v>
          </cell>
          <cell r="EV253">
            <v>10020</v>
          </cell>
          <cell r="FU253">
            <v>0</v>
          </cell>
        </row>
        <row r="254">
          <cell r="DQ254">
            <v>6935</v>
          </cell>
          <cell r="DW254">
            <v>11904</v>
          </cell>
          <cell r="EP254">
            <v>6935</v>
          </cell>
          <cell r="EV254">
            <v>10020</v>
          </cell>
          <cell r="FU254">
            <v>0</v>
          </cell>
        </row>
        <row r="255">
          <cell r="DQ255">
            <v>6935</v>
          </cell>
          <cell r="DW255">
            <v>11904</v>
          </cell>
          <cell r="EP255">
            <v>6852</v>
          </cell>
          <cell r="EV255">
            <v>10020</v>
          </cell>
          <cell r="FU255">
            <v>0</v>
          </cell>
        </row>
        <row r="256">
          <cell r="DQ256">
            <v>6935</v>
          </cell>
          <cell r="DW256">
            <v>11904</v>
          </cell>
          <cell r="EP256">
            <v>6747</v>
          </cell>
          <cell r="EV256">
            <v>10020</v>
          </cell>
          <cell r="FU256">
            <v>0</v>
          </cell>
        </row>
        <row r="257">
          <cell r="DQ257">
            <v>6935</v>
          </cell>
          <cell r="DW257">
            <v>11904</v>
          </cell>
          <cell r="EP257">
            <v>6641</v>
          </cell>
          <cell r="EV257">
            <v>10020</v>
          </cell>
          <cell r="FU257">
            <v>0</v>
          </cell>
        </row>
        <row r="258">
          <cell r="DQ258">
            <v>6935</v>
          </cell>
          <cell r="DW258">
            <v>11904</v>
          </cell>
          <cell r="EP258">
            <v>6536</v>
          </cell>
          <cell r="EV258">
            <v>10020</v>
          </cell>
          <cell r="FU258">
            <v>0</v>
          </cell>
        </row>
        <row r="259">
          <cell r="DQ259">
            <v>6935</v>
          </cell>
          <cell r="DW259">
            <v>11904</v>
          </cell>
          <cell r="EP259">
            <v>6431</v>
          </cell>
          <cell r="EV259">
            <v>10020</v>
          </cell>
          <cell r="FU259">
            <v>0</v>
          </cell>
        </row>
        <row r="260">
          <cell r="DQ260">
            <v>6935</v>
          </cell>
          <cell r="DW260">
            <v>11904</v>
          </cell>
          <cell r="EP260">
            <v>6325</v>
          </cell>
          <cell r="EV260">
            <v>10020</v>
          </cell>
          <cell r="FU260">
            <v>0</v>
          </cell>
        </row>
        <row r="261">
          <cell r="DQ261">
            <v>6935</v>
          </cell>
          <cell r="DW261">
            <v>11904</v>
          </cell>
          <cell r="EP261">
            <v>6220</v>
          </cell>
          <cell r="EV261">
            <v>10020</v>
          </cell>
          <cell r="FU261">
            <v>0</v>
          </cell>
        </row>
        <row r="262">
          <cell r="DQ262">
            <v>6935</v>
          </cell>
          <cell r="DW262">
            <v>11904</v>
          </cell>
          <cell r="EP262">
            <v>6115</v>
          </cell>
          <cell r="EV262">
            <v>10020</v>
          </cell>
          <cell r="FU262">
            <v>0</v>
          </cell>
        </row>
        <row r="263">
          <cell r="DQ263">
            <v>6935</v>
          </cell>
          <cell r="DW263">
            <v>11904</v>
          </cell>
          <cell r="EP263">
            <v>6009</v>
          </cell>
          <cell r="EV263">
            <v>0</v>
          </cell>
          <cell r="FU263">
            <v>0</v>
          </cell>
        </row>
        <row r="264">
          <cell r="DQ264">
            <v>6935</v>
          </cell>
          <cell r="DW264">
            <v>11904</v>
          </cell>
          <cell r="EP264">
            <v>5904</v>
          </cell>
          <cell r="EV264">
            <v>0</v>
          </cell>
          <cell r="FU264">
            <v>0</v>
          </cell>
        </row>
        <row r="265">
          <cell r="DQ265">
            <v>6935</v>
          </cell>
          <cell r="DW265">
            <v>11904</v>
          </cell>
          <cell r="EP265">
            <v>5799</v>
          </cell>
          <cell r="EV265">
            <v>0</v>
          </cell>
          <cell r="FU265">
            <v>0</v>
          </cell>
        </row>
        <row r="266">
          <cell r="DQ266">
            <v>6935</v>
          </cell>
          <cell r="DW266">
            <v>11904</v>
          </cell>
          <cell r="EP266">
            <v>5694</v>
          </cell>
          <cell r="EV266">
            <v>0</v>
          </cell>
          <cell r="FU266">
            <v>0</v>
          </cell>
        </row>
        <row r="267">
          <cell r="DQ267">
            <v>6879</v>
          </cell>
          <cell r="DW267">
            <v>11904</v>
          </cell>
          <cell r="EP267">
            <v>5588</v>
          </cell>
          <cell r="EV267">
            <v>0</v>
          </cell>
          <cell r="FU267">
            <v>0</v>
          </cell>
        </row>
        <row r="268">
          <cell r="DQ268">
            <v>6774</v>
          </cell>
          <cell r="DW268">
            <v>11904</v>
          </cell>
          <cell r="EP268">
            <v>5483</v>
          </cell>
          <cell r="EV268">
            <v>0</v>
          </cell>
          <cell r="FU268">
            <v>0</v>
          </cell>
        </row>
        <row r="269">
          <cell r="DQ269">
            <v>6669</v>
          </cell>
          <cell r="DW269">
            <v>11904</v>
          </cell>
          <cell r="EP269">
            <v>5378</v>
          </cell>
          <cell r="EV269">
            <v>0</v>
          </cell>
          <cell r="FU269">
            <v>0</v>
          </cell>
        </row>
        <row r="270">
          <cell r="DQ270">
            <v>6563</v>
          </cell>
          <cell r="DW270">
            <v>11904</v>
          </cell>
          <cell r="EP270">
            <v>5272</v>
          </cell>
          <cell r="EV270">
            <v>0</v>
          </cell>
          <cell r="FU270">
            <v>0</v>
          </cell>
        </row>
        <row r="271">
          <cell r="DQ271">
            <v>6458</v>
          </cell>
          <cell r="DW271">
            <v>11904</v>
          </cell>
          <cell r="EP271">
            <v>5167</v>
          </cell>
          <cell r="EV271">
            <v>0</v>
          </cell>
          <cell r="FU271">
            <v>0</v>
          </cell>
        </row>
        <row r="272">
          <cell r="DQ272">
            <v>6353</v>
          </cell>
          <cell r="DW272">
            <v>11904</v>
          </cell>
          <cell r="EP272">
            <v>5062</v>
          </cell>
          <cell r="EV272">
            <v>0</v>
          </cell>
          <cell r="FU272">
            <v>0</v>
          </cell>
        </row>
        <row r="273">
          <cell r="DQ273">
            <v>6247</v>
          </cell>
          <cell r="DW273">
            <v>11904</v>
          </cell>
          <cell r="EP273">
            <v>4956</v>
          </cell>
          <cell r="EV273">
            <v>0</v>
          </cell>
          <cell r="FU273">
            <v>0</v>
          </cell>
        </row>
        <row r="274">
          <cell r="DQ274">
            <v>6142</v>
          </cell>
          <cell r="DW274">
            <v>11904</v>
          </cell>
          <cell r="EP274">
            <v>4851</v>
          </cell>
          <cell r="EV274">
            <v>0</v>
          </cell>
          <cell r="FU274">
            <v>0</v>
          </cell>
        </row>
        <row r="275">
          <cell r="DQ275">
            <v>6037</v>
          </cell>
          <cell r="DW275">
            <v>11904</v>
          </cell>
          <cell r="EP275">
            <v>4746</v>
          </cell>
          <cell r="EV275">
            <v>0</v>
          </cell>
          <cell r="FU275">
            <v>0</v>
          </cell>
        </row>
        <row r="276">
          <cell r="DQ276">
            <v>5931</v>
          </cell>
          <cell r="DW276">
            <v>0</v>
          </cell>
          <cell r="EP276">
            <v>4641</v>
          </cell>
          <cell r="EV276">
            <v>0</v>
          </cell>
          <cell r="FU276">
            <v>0</v>
          </cell>
        </row>
        <row r="277">
          <cell r="DQ277">
            <v>5826</v>
          </cell>
          <cell r="DW277">
            <v>0</v>
          </cell>
          <cell r="EP277">
            <v>4535</v>
          </cell>
          <cell r="EV277">
            <v>0</v>
          </cell>
          <cell r="FU277">
            <v>0</v>
          </cell>
        </row>
        <row r="278">
          <cell r="DQ278">
            <v>5721</v>
          </cell>
          <cell r="DW278">
            <v>0</v>
          </cell>
          <cell r="EP278">
            <v>4430</v>
          </cell>
          <cell r="EV278">
            <v>0</v>
          </cell>
          <cell r="FU278">
            <v>0</v>
          </cell>
        </row>
        <row r="279">
          <cell r="DQ279">
            <v>5616</v>
          </cell>
          <cell r="DW279">
            <v>0</v>
          </cell>
          <cell r="EP279">
            <v>4325</v>
          </cell>
          <cell r="EV279">
            <v>0</v>
          </cell>
          <cell r="FU279">
            <v>0</v>
          </cell>
        </row>
        <row r="280">
          <cell r="DQ280">
            <v>5510</v>
          </cell>
          <cell r="DW280">
            <v>0</v>
          </cell>
          <cell r="EP280">
            <v>4219</v>
          </cell>
          <cell r="EV280">
            <v>0</v>
          </cell>
          <cell r="FU280">
            <v>0</v>
          </cell>
        </row>
        <row r="281">
          <cell r="DQ281">
            <v>5405</v>
          </cell>
          <cell r="DW281">
            <v>0</v>
          </cell>
          <cell r="EP281">
            <v>4114</v>
          </cell>
          <cell r="EV281">
            <v>0</v>
          </cell>
          <cell r="FU281">
            <v>0</v>
          </cell>
        </row>
        <row r="282">
          <cell r="DQ282">
            <v>5300</v>
          </cell>
          <cell r="DW282">
            <v>0</v>
          </cell>
          <cell r="EP282">
            <v>4009</v>
          </cell>
          <cell r="EV282">
            <v>0</v>
          </cell>
          <cell r="FU282">
            <v>0</v>
          </cell>
        </row>
        <row r="283">
          <cell r="DQ283">
            <v>5194</v>
          </cell>
          <cell r="DW283">
            <v>0</v>
          </cell>
          <cell r="EP283">
            <v>3903</v>
          </cell>
          <cell r="EV283">
            <v>0</v>
          </cell>
          <cell r="FU283">
            <v>0</v>
          </cell>
        </row>
        <row r="284">
          <cell r="DQ284">
            <v>5089</v>
          </cell>
          <cell r="DW284">
            <v>0</v>
          </cell>
          <cell r="EP284">
            <v>3798</v>
          </cell>
          <cell r="EV284">
            <v>0</v>
          </cell>
          <cell r="FU284">
            <v>0</v>
          </cell>
        </row>
        <row r="285">
          <cell r="DQ285">
            <v>4984</v>
          </cell>
          <cell r="DW285">
            <v>0</v>
          </cell>
          <cell r="EP285">
            <v>3693</v>
          </cell>
          <cell r="EV285">
            <v>0</v>
          </cell>
          <cell r="FU285">
            <v>0</v>
          </cell>
        </row>
        <row r="286">
          <cell r="DQ286">
            <v>4878</v>
          </cell>
          <cell r="DW286">
            <v>0</v>
          </cell>
          <cell r="EP286">
            <v>3588</v>
          </cell>
          <cell r="EV286">
            <v>0</v>
          </cell>
          <cell r="FU286">
            <v>0</v>
          </cell>
        </row>
        <row r="287">
          <cell r="DQ287">
            <v>4773</v>
          </cell>
          <cell r="DW287">
            <v>0</v>
          </cell>
          <cell r="EP287">
            <v>3482</v>
          </cell>
          <cell r="EV287">
            <v>0</v>
          </cell>
          <cell r="FU287">
            <v>0</v>
          </cell>
        </row>
        <row r="288">
          <cell r="DQ288">
            <v>4668</v>
          </cell>
          <cell r="DW288">
            <v>0</v>
          </cell>
          <cell r="EP288">
            <v>3377</v>
          </cell>
          <cell r="EV288">
            <v>0</v>
          </cell>
          <cell r="FU288">
            <v>0</v>
          </cell>
        </row>
        <row r="289">
          <cell r="DQ289">
            <v>4563</v>
          </cell>
          <cell r="DW289">
            <v>0</v>
          </cell>
          <cell r="EP289">
            <v>3272</v>
          </cell>
          <cell r="EV289">
            <v>0</v>
          </cell>
          <cell r="FU289">
            <v>0</v>
          </cell>
        </row>
        <row r="290">
          <cell r="DQ290">
            <v>4457</v>
          </cell>
          <cell r="DW290">
            <v>0</v>
          </cell>
          <cell r="EP290">
            <v>3166</v>
          </cell>
          <cell r="EV290">
            <v>0</v>
          </cell>
          <cell r="FU290">
            <v>0</v>
          </cell>
        </row>
        <row r="291">
          <cell r="DQ291">
            <v>4352</v>
          </cell>
          <cell r="DW291">
            <v>0</v>
          </cell>
          <cell r="EP291">
            <v>3061</v>
          </cell>
          <cell r="EV291">
            <v>0</v>
          </cell>
          <cell r="FU291">
            <v>0</v>
          </cell>
        </row>
        <row r="292">
          <cell r="DQ292">
            <v>4247</v>
          </cell>
          <cell r="DW292">
            <v>0</v>
          </cell>
          <cell r="EP292">
            <v>2956</v>
          </cell>
          <cell r="EV292">
            <v>0</v>
          </cell>
          <cell r="FU292">
            <v>0</v>
          </cell>
        </row>
        <row r="293">
          <cell r="DQ293">
            <v>4141</v>
          </cell>
          <cell r="DW293">
            <v>0</v>
          </cell>
          <cell r="EP293">
            <v>2850</v>
          </cell>
          <cell r="EV293">
            <v>0</v>
          </cell>
          <cell r="FU293">
            <v>0</v>
          </cell>
        </row>
        <row r="294">
          <cell r="DQ294">
            <v>4036</v>
          </cell>
          <cell r="DW294">
            <v>0</v>
          </cell>
          <cell r="EP294">
            <v>2745</v>
          </cell>
          <cell r="EV294">
            <v>0</v>
          </cell>
          <cell r="FU294">
            <v>0</v>
          </cell>
        </row>
        <row r="295">
          <cell r="DQ295">
            <v>3931</v>
          </cell>
          <cell r="DW295">
            <v>0</v>
          </cell>
          <cell r="EP295">
            <v>2640</v>
          </cell>
          <cell r="EV295">
            <v>0</v>
          </cell>
          <cell r="FU295">
            <v>0</v>
          </cell>
        </row>
        <row r="296">
          <cell r="DQ296">
            <v>3825</v>
          </cell>
          <cell r="DW296">
            <v>0</v>
          </cell>
          <cell r="EP296">
            <v>2535</v>
          </cell>
          <cell r="EV296">
            <v>0</v>
          </cell>
          <cell r="FU296">
            <v>0</v>
          </cell>
        </row>
        <row r="297">
          <cell r="DQ297">
            <v>3720</v>
          </cell>
          <cell r="DW297">
            <v>0</v>
          </cell>
          <cell r="EP297">
            <v>2429</v>
          </cell>
          <cell r="EV297">
            <v>0</v>
          </cell>
          <cell r="FU297">
            <v>0</v>
          </cell>
        </row>
        <row r="298">
          <cell r="DQ298">
            <v>3615</v>
          </cell>
          <cell r="DW298">
            <v>0</v>
          </cell>
          <cell r="EP298">
            <v>2324</v>
          </cell>
          <cell r="EV298">
            <v>0</v>
          </cell>
          <cell r="FU298">
            <v>0</v>
          </cell>
        </row>
        <row r="299">
          <cell r="DQ299">
            <v>3510</v>
          </cell>
          <cell r="DW299">
            <v>0</v>
          </cell>
          <cell r="EP299">
            <v>2219</v>
          </cell>
          <cell r="EV299">
            <v>0</v>
          </cell>
          <cell r="FU299">
            <v>0</v>
          </cell>
        </row>
        <row r="300">
          <cell r="DQ300">
            <v>3404</v>
          </cell>
          <cell r="DW300">
            <v>0</v>
          </cell>
          <cell r="EP300">
            <v>2113</v>
          </cell>
          <cell r="EV300">
            <v>0</v>
          </cell>
          <cell r="FU300">
            <v>0</v>
          </cell>
        </row>
        <row r="301">
          <cell r="DQ301">
            <v>3299</v>
          </cell>
          <cell r="DW301">
            <v>0</v>
          </cell>
          <cell r="EP301">
            <v>2008</v>
          </cell>
          <cell r="EV301">
            <v>0</v>
          </cell>
          <cell r="FU301">
            <v>0</v>
          </cell>
        </row>
        <row r="302">
          <cell r="DQ302">
            <v>3194</v>
          </cell>
          <cell r="DW302">
            <v>0</v>
          </cell>
          <cell r="EP302">
            <v>1903</v>
          </cell>
          <cell r="EV302">
            <v>0</v>
          </cell>
          <cell r="FU302">
            <v>0</v>
          </cell>
        </row>
        <row r="303">
          <cell r="DQ303">
            <v>3088</v>
          </cell>
          <cell r="DW303">
            <v>0</v>
          </cell>
          <cell r="EP303">
            <v>1797</v>
          </cell>
          <cell r="EV303">
            <v>0</v>
          </cell>
          <cell r="FU303">
            <v>0</v>
          </cell>
        </row>
        <row r="304">
          <cell r="DQ304">
            <v>2983</v>
          </cell>
          <cell r="DW304">
            <v>0</v>
          </cell>
          <cell r="EP304">
            <v>1692</v>
          </cell>
          <cell r="EV304">
            <v>0</v>
          </cell>
          <cell r="FU304">
            <v>0</v>
          </cell>
        </row>
        <row r="305">
          <cell r="DQ305">
            <v>2878</v>
          </cell>
          <cell r="DW305">
            <v>0</v>
          </cell>
          <cell r="EP305">
            <v>1587</v>
          </cell>
          <cell r="EV305">
            <v>0</v>
          </cell>
          <cell r="FU305">
            <v>0</v>
          </cell>
        </row>
        <row r="306">
          <cell r="DQ306">
            <v>2772</v>
          </cell>
          <cell r="DW306">
            <v>0</v>
          </cell>
          <cell r="EP306">
            <v>1482</v>
          </cell>
          <cell r="EV306">
            <v>0</v>
          </cell>
          <cell r="FU306">
            <v>0</v>
          </cell>
        </row>
        <row r="307">
          <cell r="DQ307">
            <v>2667</v>
          </cell>
          <cell r="DW307">
            <v>0</v>
          </cell>
          <cell r="EP307">
            <v>1376</v>
          </cell>
          <cell r="EV307">
            <v>0</v>
          </cell>
          <cell r="FU307">
            <v>0</v>
          </cell>
        </row>
        <row r="308">
          <cell r="DQ308">
            <v>2562</v>
          </cell>
          <cell r="DW308">
            <v>0</v>
          </cell>
          <cell r="EP308">
            <v>1271</v>
          </cell>
          <cell r="EV308">
            <v>0</v>
          </cell>
          <cell r="FU308">
            <v>0</v>
          </cell>
        </row>
        <row r="309">
          <cell r="DQ309">
            <v>2457</v>
          </cell>
          <cell r="DW309">
            <v>0</v>
          </cell>
          <cell r="EP309">
            <v>1166</v>
          </cell>
          <cell r="EV309">
            <v>0</v>
          </cell>
          <cell r="FU309">
            <v>0</v>
          </cell>
        </row>
        <row r="310">
          <cell r="DQ310">
            <v>2351</v>
          </cell>
          <cell r="DW310">
            <v>0</v>
          </cell>
          <cell r="EP310">
            <v>1060</v>
          </cell>
          <cell r="EV310">
            <v>0</v>
          </cell>
          <cell r="FU310">
            <v>0</v>
          </cell>
        </row>
        <row r="311">
          <cell r="DQ311">
            <v>2246</v>
          </cell>
          <cell r="DW311">
            <v>0</v>
          </cell>
          <cell r="EP311">
            <v>955</v>
          </cell>
          <cell r="EV311">
            <v>0</v>
          </cell>
          <cell r="FU311">
            <v>0</v>
          </cell>
        </row>
        <row r="312">
          <cell r="DQ312">
            <v>2141</v>
          </cell>
          <cell r="DW312">
            <v>0</v>
          </cell>
          <cell r="EP312">
            <v>850</v>
          </cell>
          <cell r="EV312">
            <v>0</v>
          </cell>
          <cell r="FU312">
            <v>0</v>
          </cell>
        </row>
        <row r="313">
          <cell r="DQ313">
            <v>2035</v>
          </cell>
          <cell r="DW313">
            <v>0</v>
          </cell>
          <cell r="EP313">
            <v>744</v>
          </cell>
          <cell r="EV313">
            <v>0</v>
          </cell>
          <cell r="FU313">
            <v>0</v>
          </cell>
        </row>
        <row r="314">
          <cell r="DQ314">
            <v>1930</v>
          </cell>
          <cell r="DW314">
            <v>0</v>
          </cell>
          <cell r="EP314">
            <v>639</v>
          </cell>
          <cell r="EV314">
            <v>0</v>
          </cell>
          <cell r="FU314">
            <v>0</v>
          </cell>
        </row>
        <row r="315">
          <cell r="DQ315">
            <v>1825</v>
          </cell>
          <cell r="DW315">
            <v>0</v>
          </cell>
          <cell r="EP315">
            <v>534</v>
          </cell>
          <cell r="EV315">
            <v>0</v>
          </cell>
          <cell r="FU315">
            <v>0</v>
          </cell>
        </row>
        <row r="316">
          <cell r="DQ316">
            <v>1719</v>
          </cell>
          <cell r="DW316">
            <v>0</v>
          </cell>
          <cell r="EP316">
            <v>429</v>
          </cell>
          <cell r="EV316">
            <v>0</v>
          </cell>
          <cell r="FU316">
            <v>0</v>
          </cell>
        </row>
        <row r="317">
          <cell r="DQ317">
            <v>1614</v>
          </cell>
          <cell r="DW317">
            <v>0</v>
          </cell>
          <cell r="EP317">
            <v>323</v>
          </cell>
          <cell r="EV317">
            <v>0</v>
          </cell>
          <cell r="FU317">
            <v>0</v>
          </cell>
        </row>
        <row r="318">
          <cell r="DQ318">
            <v>1509</v>
          </cell>
          <cell r="DW318">
            <v>0</v>
          </cell>
          <cell r="EP318">
            <v>218</v>
          </cell>
          <cell r="EV318">
            <v>0</v>
          </cell>
          <cell r="FU318">
            <v>0</v>
          </cell>
        </row>
        <row r="319">
          <cell r="DQ319">
            <v>1404</v>
          </cell>
          <cell r="DW319">
            <v>0</v>
          </cell>
          <cell r="EP319">
            <v>113</v>
          </cell>
          <cell r="EV319">
            <v>0</v>
          </cell>
          <cell r="FU319">
            <v>0</v>
          </cell>
        </row>
        <row r="320">
          <cell r="DQ320">
            <v>1298</v>
          </cell>
          <cell r="DW320">
            <v>0</v>
          </cell>
          <cell r="EP320">
            <v>7</v>
          </cell>
          <cell r="EV320">
            <v>0</v>
          </cell>
          <cell r="FU320">
            <v>0</v>
          </cell>
        </row>
        <row r="321">
          <cell r="DQ321">
            <v>1193</v>
          </cell>
          <cell r="DW321">
            <v>0</v>
          </cell>
          <cell r="EP321">
            <v>0</v>
          </cell>
          <cell r="EV321">
            <v>0</v>
          </cell>
          <cell r="FU321">
            <v>0</v>
          </cell>
        </row>
        <row r="322">
          <cell r="DQ322">
            <v>1088</v>
          </cell>
          <cell r="DW322">
            <v>0</v>
          </cell>
          <cell r="EP322">
            <v>0</v>
          </cell>
          <cell r="EV322">
            <v>0</v>
          </cell>
          <cell r="FU322">
            <v>0</v>
          </cell>
        </row>
        <row r="323">
          <cell r="DQ323">
            <v>982</v>
          </cell>
          <cell r="DW323">
            <v>0</v>
          </cell>
          <cell r="EP323">
            <v>0</v>
          </cell>
          <cell r="EV323">
            <v>0</v>
          </cell>
          <cell r="FU323">
            <v>0</v>
          </cell>
        </row>
        <row r="324">
          <cell r="DQ324">
            <v>877</v>
          </cell>
          <cell r="DW324">
            <v>0</v>
          </cell>
          <cell r="EP324">
            <v>0</v>
          </cell>
          <cell r="EV324">
            <v>0</v>
          </cell>
          <cell r="FU324">
            <v>0</v>
          </cell>
        </row>
        <row r="325">
          <cell r="DQ325">
            <v>772</v>
          </cell>
          <cell r="DW325">
            <v>0</v>
          </cell>
          <cell r="EP325">
            <v>0</v>
          </cell>
          <cell r="EV325">
            <v>0</v>
          </cell>
          <cell r="FU325">
            <v>0</v>
          </cell>
        </row>
        <row r="326">
          <cell r="DQ326">
            <v>666</v>
          </cell>
          <cell r="DW326">
            <v>0</v>
          </cell>
          <cell r="EP326">
            <v>0</v>
          </cell>
          <cell r="EV326">
            <v>0</v>
          </cell>
          <cell r="FU326">
            <v>0</v>
          </cell>
        </row>
        <row r="327">
          <cell r="DQ327">
            <v>561</v>
          </cell>
          <cell r="DW327">
            <v>0</v>
          </cell>
          <cell r="EP327">
            <v>0</v>
          </cell>
          <cell r="EV327">
            <v>0</v>
          </cell>
          <cell r="FU327">
            <v>0</v>
          </cell>
        </row>
        <row r="328">
          <cell r="DQ328">
            <v>456</v>
          </cell>
          <cell r="DW328">
            <v>0</v>
          </cell>
          <cell r="EP328">
            <v>0</v>
          </cell>
          <cell r="EV328">
            <v>0</v>
          </cell>
          <cell r="FU328">
            <v>0</v>
          </cell>
        </row>
        <row r="329">
          <cell r="DQ329">
            <v>351</v>
          </cell>
          <cell r="DW329">
            <v>0</v>
          </cell>
          <cell r="EP329">
            <v>0</v>
          </cell>
          <cell r="EV329">
            <v>0</v>
          </cell>
          <cell r="FU329">
            <v>0</v>
          </cell>
        </row>
        <row r="330">
          <cell r="DQ330">
            <v>245</v>
          </cell>
          <cell r="DW330">
            <v>0</v>
          </cell>
          <cell r="EP330">
            <v>0</v>
          </cell>
          <cell r="EV330">
            <v>0</v>
          </cell>
          <cell r="FU330">
            <v>0</v>
          </cell>
        </row>
        <row r="331">
          <cell r="DQ331">
            <v>140</v>
          </cell>
          <cell r="DW331">
            <v>0</v>
          </cell>
          <cell r="EP331">
            <v>0</v>
          </cell>
          <cell r="EV331">
            <v>0</v>
          </cell>
          <cell r="FU331">
            <v>0</v>
          </cell>
        </row>
        <row r="332">
          <cell r="DQ332">
            <v>35</v>
          </cell>
          <cell r="DW332">
            <v>0</v>
          </cell>
          <cell r="EP332">
            <v>0</v>
          </cell>
          <cell r="EV332">
            <v>0</v>
          </cell>
          <cell r="FU332">
            <v>0</v>
          </cell>
        </row>
        <row r="333">
          <cell r="DQ333">
            <v>0</v>
          </cell>
          <cell r="DW333">
            <v>0</v>
          </cell>
          <cell r="EP333">
            <v>0</v>
          </cell>
          <cell r="EV333">
            <v>0</v>
          </cell>
          <cell r="FU333">
            <v>0</v>
          </cell>
        </row>
        <row r="334">
          <cell r="DQ334">
            <v>0</v>
          </cell>
          <cell r="DW334">
            <v>0</v>
          </cell>
          <cell r="EP334">
            <v>0</v>
          </cell>
          <cell r="EV334">
            <v>0</v>
          </cell>
          <cell r="FU334">
            <v>0</v>
          </cell>
        </row>
        <row r="335">
          <cell r="DQ335">
            <v>0</v>
          </cell>
          <cell r="DW335">
            <v>0</v>
          </cell>
          <cell r="EP335">
            <v>0</v>
          </cell>
          <cell r="EV335">
            <v>0</v>
          </cell>
          <cell r="FU335">
            <v>0</v>
          </cell>
        </row>
        <row r="336">
          <cell r="DQ336">
            <v>0</v>
          </cell>
          <cell r="DW336">
            <v>0</v>
          </cell>
          <cell r="EP336">
            <v>0</v>
          </cell>
          <cell r="EV336">
            <v>0</v>
          </cell>
          <cell r="FU336">
            <v>0</v>
          </cell>
        </row>
        <row r="337">
          <cell r="DQ337">
            <v>0</v>
          </cell>
          <cell r="DW337">
            <v>0</v>
          </cell>
          <cell r="EP337">
            <v>0</v>
          </cell>
          <cell r="EV337">
            <v>0</v>
          </cell>
          <cell r="FU337">
            <v>0</v>
          </cell>
        </row>
        <row r="338">
          <cell r="DQ338">
            <v>0</v>
          </cell>
          <cell r="DW338">
            <v>0</v>
          </cell>
          <cell r="EP338">
            <v>0</v>
          </cell>
          <cell r="EV338">
            <v>0</v>
          </cell>
          <cell r="FU338">
            <v>0</v>
          </cell>
        </row>
        <row r="339">
          <cell r="DQ339">
            <v>0</v>
          </cell>
          <cell r="DW339">
            <v>0</v>
          </cell>
          <cell r="EP339">
            <v>0</v>
          </cell>
          <cell r="EV339">
            <v>0</v>
          </cell>
          <cell r="FU339">
            <v>0</v>
          </cell>
        </row>
        <row r="340">
          <cell r="DQ340">
            <v>0</v>
          </cell>
          <cell r="DW340">
            <v>0</v>
          </cell>
          <cell r="EP340">
            <v>0</v>
          </cell>
          <cell r="EV340">
            <v>0</v>
          </cell>
          <cell r="FU340">
            <v>0</v>
          </cell>
        </row>
        <row r="341">
          <cell r="DQ341">
            <v>0</v>
          </cell>
          <cell r="DW341">
            <v>0</v>
          </cell>
          <cell r="EP341">
            <v>0</v>
          </cell>
          <cell r="EV341">
            <v>0</v>
          </cell>
          <cell r="FU341">
            <v>0</v>
          </cell>
        </row>
        <row r="342">
          <cell r="DQ342">
            <v>0</v>
          </cell>
          <cell r="DW342">
            <v>0</v>
          </cell>
          <cell r="EP342">
            <v>0</v>
          </cell>
          <cell r="EV342">
            <v>0</v>
          </cell>
          <cell r="FU342">
            <v>0</v>
          </cell>
        </row>
        <row r="343">
          <cell r="DQ343">
            <v>0</v>
          </cell>
          <cell r="DW343">
            <v>0</v>
          </cell>
          <cell r="EP343">
            <v>0</v>
          </cell>
          <cell r="EV343">
            <v>0</v>
          </cell>
          <cell r="FU343">
            <v>0</v>
          </cell>
        </row>
        <row r="344">
          <cell r="DQ344">
            <v>0</v>
          </cell>
          <cell r="DW344">
            <v>0</v>
          </cell>
          <cell r="EP344">
            <v>0</v>
          </cell>
          <cell r="EV344">
            <v>0</v>
          </cell>
          <cell r="FU344">
            <v>0</v>
          </cell>
        </row>
        <row r="345">
          <cell r="DQ345">
            <v>0</v>
          </cell>
          <cell r="DW345">
            <v>0</v>
          </cell>
          <cell r="EP345">
            <v>0</v>
          </cell>
          <cell r="EV345">
            <v>0</v>
          </cell>
          <cell r="FU345">
            <v>0</v>
          </cell>
        </row>
        <row r="346">
          <cell r="DQ346">
            <v>0</v>
          </cell>
          <cell r="DW346">
            <v>0</v>
          </cell>
          <cell r="EP346">
            <v>0</v>
          </cell>
          <cell r="EV346">
            <v>0</v>
          </cell>
          <cell r="FU346">
            <v>0</v>
          </cell>
        </row>
        <row r="347">
          <cell r="DQ347">
            <v>0</v>
          </cell>
          <cell r="DW347">
            <v>0</v>
          </cell>
          <cell r="EP347">
            <v>0</v>
          </cell>
          <cell r="EV347">
            <v>0</v>
          </cell>
          <cell r="FU347">
            <v>0</v>
          </cell>
        </row>
        <row r="348">
          <cell r="DQ348">
            <v>0</v>
          </cell>
          <cell r="DW348">
            <v>0</v>
          </cell>
          <cell r="EP348">
            <v>0</v>
          </cell>
          <cell r="EV348">
            <v>0</v>
          </cell>
          <cell r="FU348">
            <v>0</v>
          </cell>
        </row>
        <row r="349">
          <cell r="DQ349">
            <v>0</v>
          </cell>
          <cell r="DW349">
            <v>0</v>
          </cell>
          <cell r="EP349">
            <v>0</v>
          </cell>
          <cell r="EV349">
            <v>0</v>
          </cell>
          <cell r="FU349">
            <v>0</v>
          </cell>
        </row>
        <row r="350">
          <cell r="DQ350">
            <v>0</v>
          </cell>
          <cell r="DW350">
            <v>0</v>
          </cell>
          <cell r="EP350">
            <v>0</v>
          </cell>
          <cell r="EV350">
            <v>0</v>
          </cell>
          <cell r="FU350">
            <v>0</v>
          </cell>
        </row>
        <row r="351">
          <cell r="DQ351">
            <v>0</v>
          </cell>
          <cell r="DW351">
            <v>0</v>
          </cell>
          <cell r="EP351">
            <v>0</v>
          </cell>
          <cell r="EV351">
            <v>0</v>
          </cell>
          <cell r="FU351">
            <v>0</v>
          </cell>
        </row>
        <row r="352">
          <cell r="DQ352">
            <v>0</v>
          </cell>
          <cell r="DW352">
            <v>0</v>
          </cell>
          <cell r="EP352">
            <v>0</v>
          </cell>
          <cell r="EV352">
            <v>0</v>
          </cell>
          <cell r="FU352">
            <v>0</v>
          </cell>
        </row>
        <row r="353">
          <cell r="DQ353">
            <v>0</v>
          </cell>
          <cell r="DW353">
            <v>0</v>
          </cell>
          <cell r="EP353">
            <v>0</v>
          </cell>
          <cell r="EV353">
            <v>0</v>
          </cell>
          <cell r="FU353">
            <v>0</v>
          </cell>
        </row>
        <row r="354">
          <cell r="DQ354">
            <v>0</v>
          </cell>
          <cell r="DW354">
            <v>0</v>
          </cell>
          <cell r="EP354">
            <v>0</v>
          </cell>
          <cell r="EV354">
            <v>0</v>
          </cell>
          <cell r="FU354">
            <v>0</v>
          </cell>
        </row>
        <row r="355">
          <cell r="DQ355">
            <v>0</v>
          </cell>
          <cell r="DW355">
            <v>0</v>
          </cell>
          <cell r="EP355">
            <v>0</v>
          </cell>
          <cell r="EV355">
            <v>0</v>
          </cell>
          <cell r="FU355">
            <v>0</v>
          </cell>
        </row>
        <row r="356">
          <cell r="DQ356">
            <v>0</v>
          </cell>
          <cell r="DW356">
            <v>0</v>
          </cell>
          <cell r="EP356">
            <v>0</v>
          </cell>
          <cell r="EV356">
            <v>0</v>
          </cell>
          <cell r="FU356">
            <v>0</v>
          </cell>
        </row>
        <row r="357">
          <cell r="DQ357">
            <v>0</v>
          </cell>
          <cell r="DW357">
            <v>0</v>
          </cell>
          <cell r="EP357">
            <v>0</v>
          </cell>
          <cell r="EV357">
            <v>0</v>
          </cell>
          <cell r="FU357">
            <v>0</v>
          </cell>
        </row>
        <row r="358">
          <cell r="DQ358">
            <v>0</v>
          </cell>
          <cell r="DW358">
            <v>0</v>
          </cell>
          <cell r="EP358">
            <v>0</v>
          </cell>
          <cell r="EV358">
            <v>0</v>
          </cell>
          <cell r="FU358">
            <v>0</v>
          </cell>
        </row>
        <row r="359">
          <cell r="DQ359">
            <v>0</v>
          </cell>
          <cell r="DW359">
            <v>0</v>
          </cell>
          <cell r="EP359">
            <v>0</v>
          </cell>
          <cell r="EV359">
            <v>0</v>
          </cell>
          <cell r="FU359">
            <v>0</v>
          </cell>
        </row>
        <row r="360">
          <cell r="DQ360">
            <v>0</v>
          </cell>
          <cell r="DW360">
            <v>0</v>
          </cell>
          <cell r="EP360">
            <v>0</v>
          </cell>
          <cell r="EV360">
            <v>0</v>
          </cell>
          <cell r="FU360">
            <v>0</v>
          </cell>
        </row>
        <row r="361">
          <cell r="DQ361">
            <v>0</v>
          </cell>
          <cell r="DW361">
            <v>0</v>
          </cell>
          <cell r="EP361">
            <v>0</v>
          </cell>
          <cell r="EV361">
            <v>0</v>
          </cell>
          <cell r="FU361">
            <v>0</v>
          </cell>
        </row>
        <row r="362">
          <cell r="DQ362">
            <v>0</v>
          </cell>
          <cell r="DW362">
            <v>0</v>
          </cell>
          <cell r="EP362">
            <v>0</v>
          </cell>
          <cell r="EV362">
            <v>0</v>
          </cell>
          <cell r="FU362">
            <v>0</v>
          </cell>
        </row>
        <row r="363">
          <cell r="DQ363">
            <v>0</v>
          </cell>
          <cell r="DW363">
            <v>0</v>
          </cell>
          <cell r="EP363">
            <v>0</v>
          </cell>
          <cell r="EV363">
            <v>0</v>
          </cell>
          <cell r="FU363">
            <v>0</v>
          </cell>
        </row>
        <row r="364">
          <cell r="DQ364">
            <v>0</v>
          </cell>
          <cell r="DW364">
            <v>0</v>
          </cell>
          <cell r="EP364">
            <v>0</v>
          </cell>
          <cell r="EV364">
            <v>0</v>
          </cell>
          <cell r="FU364">
            <v>0</v>
          </cell>
        </row>
        <row r="365">
          <cell r="DQ365">
            <v>0</v>
          </cell>
          <cell r="DW365">
            <v>0</v>
          </cell>
          <cell r="EP365">
            <v>0</v>
          </cell>
          <cell r="EV365">
            <v>0</v>
          </cell>
          <cell r="FU365">
            <v>0</v>
          </cell>
        </row>
        <row r="366">
          <cell r="DQ366">
            <v>0</v>
          </cell>
          <cell r="DW366">
            <v>0</v>
          </cell>
          <cell r="EP366">
            <v>0</v>
          </cell>
          <cell r="EV366">
            <v>0</v>
          </cell>
          <cell r="FU366">
            <v>0</v>
          </cell>
        </row>
        <row r="367">
          <cell r="DQ367">
            <v>0</v>
          </cell>
          <cell r="DW367">
            <v>0</v>
          </cell>
          <cell r="EP367">
            <v>0</v>
          </cell>
          <cell r="EV367">
            <v>0</v>
          </cell>
          <cell r="FU367">
            <v>0</v>
          </cell>
        </row>
        <row r="368">
          <cell r="DQ368">
            <v>0</v>
          </cell>
          <cell r="DW368">
            <v>0</v>
          </cell>
          <cell r="EP368">
            <v>0</v>
          </cell>
          <cell r="EV368">
            <v>0</v>
          </cell>
          <cell r="FU368">
            <v>0</v>
          </cell>
        </row>
        <row r="369">
          <cell r="DQ369">
            <v>0</v>
          </cell>
          <cell r="DW369">
            <v>0</v>
          </cell>
          <cell r="EP369">
            <v>0</v>
          </cell>
          <cell r="EV369">
            <v>0</v>
          </cell>
          <cell r="FU369">
            <v>0</v>
          </cell>
        </row>
        <row r="370">
          <cell r="DQ370">
            <v>0</v>
          </cell>
          <cell r="DW370">
            <v>0</v>
          </cell>
          <cell r="EP370">
            <v>0</v>
          </cell>
          <cell r="EV370">
            <v>0</v>
          </cell>
          <cell r="FU370">
            <v>0</v>
          </cell>
        </row>
        <row r="371">
          <cell r="DQ371">
            <v>0</v>
          </cell>
          <cell r="DW371">
            <v>0</v>
          </cell>
          <cell r="EP371">
            <v>0</v>
          </cell>
          <cell r="EV371">
            <v>0</v>
          </cell>
          <cell r="FU371">
            <v>0</v>
          </cell>
        </row>
        <row r="372">
          <cell r="DQ372">
            <v>0</v>
          </cell>
          <cell r="DW372">
            <v>0</v>
          </cell>
          <cell r="EP372">
            <v>0</v>
          </cell>
          <cell r="EV372">
            <v>0</v>
          </cell>
          <cell r="FU372">
            <v>0</v>
          </cell>
        </row>
        <row r="373">
          <cell r="DQ373">
            <v>0</v>
          </cell>
          <cell r="DW373">
            <v>0</v>
          </cell>
          <cell r="EP373">
            <v>0</v>
          </cell>
          <cell r="EV373">
            <v>0</v>
          </cell>
          <cell r="FU373">
            <v>0</v>
          </cell>
        </row>
        <row r="374">
          <cell r="DQ374">
            <v>0</v>
          </cell>
          <cell r="DW374">
            <v>0</v>
          </cell>
          <cell r="EP374">
            <v>0</v>
          </cell>
          <cell r="EV374">
            <v>0</v>
          </cell>
          <cell r="FU374">
            <v>0</v>
          </cell>
        </row>
        <row r="375">
          <cell r="DQ375">
            <v>0</v>
          </cell>
          <cell r="DW375">
            <v>0</v>
          </cell>
          <cell r="EP375">
            <v>0</v>
          </cell>
          <cell r="EV375">
            <v>0</v>
          </cell>
          <cell r="FU375">
            <v>0</v>
          </cell>
        </row>
        <row r="376">
          <cell r="DQ376">
            <v>0</v>
          </cell>
          <cell r="DW376">
            <v>0</v>
          </cell>
          <cell r="EP376">
            <v>0</v>
          </cell>
          <cell r="EV376">
            <v>0</v>
          </cell>
          <cell r="FU376">
            <v>0</v>
          </cell>
        </row>
        <row r="377">
          <cell r="DQ377">
            <v>0</v>
          </cell>
          <cell r="DW377">
            <v>0</v>
          </cell>
          <cell r="EP377">
            <v>0</v>
          </cell>
          <cell r="EV377">
            <v>0</v>
          </cell>
          <cell r="FU377">
            <v>0</v>
          </cell>
        </row>
        <row r="378">
          <cell r="DQ378">
            <v>0</v>
          </cell>
          <cell r="DW378">
            <v>0</v>
          </cell>
          <cell r="EP378">
            <v>0</v>
          </cell>
          <cell r="EV378">
            <v>0</v>
          </cell>
          <cell r="FU378">
            <v>0</v>
          </cell>
        </row>
        <row r="379">
          <cell r="DQ379">
            <v>0</v>
          </cell>
          <cell r="DW379">
            <v>0</v>
          </cell>
          <cell r="EP379">
            <v>0</v>
          </cell>
          <cell r="EV379">
            <v>0</v>
          </cell>
          <cell r="FU379">
            <v>0</v>
          </cell>
        </row>
        <row r="380">
          <cell r="DQ380">
            <v>0</v>
          </cell>
          <cell r="DW380">
            <v>0</v>
          </cell>
          <cell r="EP380">
            <v>0</v>
          </cell>
          <cell r="EV380">
            <v>0</v>
          </cell>
          <cell r="FU380">
            <v>0</v>
          </cell>
        </row>
        <row r="381">
          <cell r="DQ381">
            <v>0</v>
          </cell>
          <cell r="DW381">
            <v>0</v>
          </cell>
          <cell r="EP381">
            <v>0</v>
          </cell>
          <cell r="EV381">
            <v>0</v>
          </cell>
          <cell r="FU381">
            <v>0</v>
          </cell>
        </row>
        <row r="382">
          <cell r="DQ382">
            <v>0</v>
          </cell>
          <cell r="DW382">
            <v>0</v>
          </cell>
          <cell r="EP382">
            <v>0</v>
          </cell>
          <cell r="EV382">
            <v>0</v>
          </cell>
          <cell r="FU382">
            <v>0</v>
          </cell>
        </row>
        <row r="383">
          <cell r="DQ383">
            <v>0</v>
          </cell>
          <cell r="DW383">
            <v>0</v>
          </cell>
          <cell r="EP383">
            <v>0</v>
          </cell>
          <cell r="EV383">
            <v>0</v>
          </cell>
          <cell r="FU383">
            <v>0</v>
          </cell>
        </row>
        <row r="384">
          <cell r="DQ384">
            <v>0</v>
          </cell>
          <cell r="DW384">
            <v>0</v>
          </cell>
          <cell r="EP384">
            <v>0</v>
          </cell>
          <cell r="EV384">
            <v>0</v>
          </cell>
          <cell r="FU384">
            <v>0</v>
          </cell>
        </row>
        <row r="385">
          <cell r="DQ385">
            <v>0</v>
          </cell>
          <cell r="DW385">
            <v>0</v>
          </cell>
          <cell r="EP385">
            <v>0</v>
          </cell>
          <cell r="EV385">
            <v>0</v>
          </cell>
          <cell r="FU385">
            <v>0</v>
          </cell>
        </row>
        <row r="386">
          <cell r="DQ386">
            <v>0</v>
          </cell>
          <cell r="DW386">
            <v>0</v>
          </cell>
          <cell r="EP386">
            <v>0</v>
          </cell>
          <cell r="EV386">
            <v>0</v>
          </cell>
          <cell r="FU386">
            <v>0</v>
          </cell>
        </row>
        <row r="387">
          <cell r="DQ387">
            <v>0</v>
          </cell>
          <cell r="DW387">
            <v>0</v>
          </cell>
          <cell r="EP387">
            <v>0</v>
          </cell>
          <cell r="EV387">
            <v>0</v>
          </cell>
          <cell r="FU387">
            <v>0</v>
          </cell>
        </row>
        <row r="388">
          <cell r="DQ388">
            <v>0</v>
          </cell>
          <cell r="DW388">
            <v>0</v>
          </cell>
          <cell r="EP388">
            <v>0</v>
          </cell>
          <cell r="EV388">
            <v>0</v>
          </cell>
          <cell r="FU388">
            <v>0</v>
          </cell>
        </row>
        <row r="389">
          <cell r="DQ389">
            <v>0</v>
          </cell>
          <cell r="DW389">
            <v>0</v>
          </cell>
          <cell r="EP389">
            <v>0</v>
          </cell>
          <cell r="EV389">
            <v>0</v>
          </cell>
          <cell r="FU389">
            <v>0</v>
          </cell>
        </row>
        <row r="390">
          <cell r="DQ390">
            <v>0</v>
          </cell>
          <cell r="DW390">
            <v>0</v>
          </cell>
          <cell r="EP390">
            <v>0</v>
          </cell>
          <cell r="EV390">
            <v>0</v>
          </cell>
          <cell r="FU390">
            <v>0</v>
          </cell>
        </row>
        <row r="391">
          <cell r="DQ391">
            <v>0</v>
          </cell>
          <cell r="DW391">
            <v>0</v>
          </cell>
          <cell r="EP391">
            <v>0</v>
          </cell>
          <cell r="EV391">
            <v>0</v>
          </cell>
          <cell r="FU391">
            <v>0</v>
          </cell>
        </row>
        <row r="392">
          <cell r="DQ392">
            <v>0</v>
          </cell>
          <cell r="DW392">
            <v>0</v>
          </cell>
          <cell r="EP392">
            <v>0</v>
          </cell>
          <cell r="EV392">
            <v>0</v>
          </cell>
          <cell r="FU392">
            <v>0</v>
          </cell>
        </row>
        <row r="393">
          <cell r="DQ393">
            <v>0</v>
          </cell>
          <cell r="DW393">
            <v>0</v>
          </cell>
          <cell r="EP393">
            <v>0</v>
          </cell>
          <cell r="EV393">
            <v>0</v>
          </cell>
          <cell r="FU393">
            <v>0</v>
          </cell>
        </row>
        <row r="394">
          <cell r="DQ394">
            <v>0</v>
          </cell>
          <cell r="DW394">
            <v>0</v>
          </cell>
          <cell r="EP394">
            <v>0</v>
          </cell>
          <cell r="EV394">
            <v>0</v>
          </cell>
          <cell r="FU394">
            <v>0</v>
          </cell>
        </row>
        <row r="395">
          <cell r="DQ395">
            <v>0</v>
          </cell>
          <cell r="DW395">
            <v>0</v>
          </cell>
          <cell r="EP395">
            <v>0</v>
          </cell>
          <cell r="EV395">
            <v>0</v>
          </cell>
          <cell r="FU395">
            <v>0</v>
          </cell>
        </row>
        <row r="396">
          <cell r="DQ396">
            <v>0</v>
          </cell>
          <cell r="DW396">
            <v>0</v>
          </cell>
          <cell r="EP396">
            <v>0</v>
          </cell>
          <cell r="EV396">
            <v>0</v>
          </cell>
          <cell r="FU396">
            <v>0</v>
          </cell>
        </row>
        <row r="397">
          <cell r="DQ397">
            <v>0</v>
          </cell>
          <cell r="DW397">
            <v>0</v>
          </cell>
          <cell r="EP397">
            <v>0</v>
          </cell>
          <cell r="EV397">
            <v>0</v>
          </cell>
          <cell r="FU397">
            <v>0</v>
          </cell>
        </row>
        <row r="398">
          <cell r="DQ398">
            <v>0</v>
          </cell>
          <cell r="DW398">
            <v>0</v>
          </cell>
          <cell r="EP398">
            <v>0</v>
          </cell>
          <cell r="EV398">
            <v>0</v>
          </cell>
          <cell r="FU398">
            <v>0</v>
          </cell>
        </row>
        <row r="399">
          <cell r="DQ399">
            <v>0</v>
          </cell>
          <cell r="DW399">
            <v>0</v>
          </cell>
          <cell r="EP399">
            <v>0</v>
          </cell>
          <cell r="EV399">
            <v>0</v>
          </cell>
          <cell r="FU399">
            <v>0</v>
          </cell>
        </row>
        <row r="400">
          <cell r="DQ400">
            <v>0</v>
          </cell>
          <cell r="DW400">
            <v>0</v>
          </cell>
          <cell r="EP400">
            <v>0</v>
          </cell>
          <cell r="EV400">
            <v>0</v>
          </cell>
          <cell r="FU400">
            <v>0</v>
          </cell>
        </row>
        <row r="401">
          <cell r="DQ401">
            <v>0</v>
          </cell>
          <cell r="DW401">
            <v>0</v>
          </cell>
          <cell r="EP401">
            <v>0</v>
          </cell>
          <cell r="EV401">
            <v>0</v>
          </cell>
          <cell r="FU401">
            <v>0</v>
          </cell>
        </row>
        <row r="402">
          <cell r="DQ402">
            <v>0</v>
          </cell>
          <cell r="DW402">
            <v>0</v>
          </cell>
          <cell r="EP402">
            <v>0</v>
          </cell>
          <cell r="EV402">
            <v>0</v>
          </cell>
          <cell r="FU402">
            <v>0</v>
          </cell>
        </row>
        <row r="403">
          <cell r="DQ403">
            <v>0</v>
          </cell>
          <cell r="DW403">
            <v>0</v>
          </cell>
          <cell r="EP403">
            <v>0</v>
          </cell>
          <cell r="EV403">
            <v>0</v>
          </cell>
          <cell r="FU403">
            <v>0</v>
          </cell>
        </row>
        <row r="404">
          <cell r="DQ404">
            <v>0</v>
          </cell>
          <cell r="DW404">
            <v>0</v>
          </cell>
          <cell r="EP404">
            <v>0</v>
          </cell>
          <cell r="EV404">
            <v>0</v>
          </cell>
          <cell r="FU404">
            <v>0</v>
          </cell>
        </row>
        <row r="405">
          <cell r="DQ405">
            <v>0</v>
          </cell>
          <cell r="DW405">
            <v>0</v>
          </cell>
          <cell r="EP405">
            <v>0</v>
          </cell>
          <cell r="EV405">
            <v>0</v>
          </cell>
          <cell r="FU405">
            <v>0</v>
          </cell>
        </row>
        <row r="406">
          <cell r="DQ406">
            <v>0</v>
          </cell>
          <cell r="DW406">
            <v>0</v>
          </cell>
          <cell r="EP406">
            <v>0</v>
          </cell>
          <cell r="EV406">
            <v>0</v>
          </cell>
          <cell r="FU406">
            <v>0</v>
          </cell>
        </row>
        <row r="407">
          <cell r="DQ407">
            <v>0</v>
          </cell>
          <cell r="DW407">
            <v>0</v>
          </cell>
          <cell r="EP407">
            <v>0</v>
          </cell>
          <cell r="EV407">
            <v>0</v>
          </cell>
          <cell r="FU407">
            <v>0</v>
          </cell>
        </row>
        <row r="408">
          <cell r="DQ408">
            <v>0</v>
          </cell>
          <cell r="DW408">
            <v>0</v>
          </cell>
          <cell r="EP408">
            <v>0</v>
          </cell>
          <cell r="EV408">
            <v>0</v>
          </cell>
          <cell r="FU408">
            <v>0</v>
          </cell>
        </row>
        <row r="409">
          <cell r="DQ409">
            <v>0</v>
          </cell>
          <cell r="DW409">
            <v>0</v>
          </cell>
          <cell r="EP409">
            <v>0</v>
          </cell>
          <cell r="EV409">
            <v>0</v>
          </cell>
          <cell r="FU409">
            <v>0</v>
          </cell>
        </row>
        <row r="410">
          <cell r="DQ410">
            <v>0</v>
          </cell>
          <cell r="DW410">
            <v>0</v>
          </cell>
          <cell r="EP410">
            <v>0</v>
          </cell>
          <cell r="EV410">
            <v>0</v>
          </cell>
          <cell r="FU410">
            <v>0</v>
          </cell>
        </row>
        <row r="411">
          <cell r="DQ411">
            <v>0</v>
          </cell>
          <cell r="DW411">
            <v>0</v>
          </cell>
          <cell r="EP411">
            <v>0</v>
          </cell>
          <cell r="EV411">
            <v>0</v>
          </cell>
          <cell r="FU411">
            <v>0</v>
          </cell>
        </row>
        <row r="412">
          <cell r="DQ412">
            <v>0</v>
          </cell>
          <cell r="DW412">
            <v>0</v>
          </cell>
          <cell r="EP412">
            <v>0</v>
          </cell>
          <cell r="EV412">
            <v>0</v>
          </cell>
          <cell r="FU412">
            <v>0</v>
          </cell>
        </row>
        <row r="413">
          <cell r="DQ413">
            <v>0</v>
          </cell>
          <cell r="DW413">
            <v>0</v>
          </cell>
          <cell r="EP413">
            <v>0</v>
          </cell>
          <cell r="EV413">
            <v>0</v>
          </cell>
          <cell r="FU413">
            <v>0</v>
          </cell>
        </row>
        <row r="414">
          <cell r="DQ414">
            <v>0</v>
          </cell>
          <cell r="DW414">
            <v>0</v>
          </cell>
          <cell r="EP414">
            <v>0</v>
          </cell>
          <cell r="EV414">
            <v>0</v>
          </cell>
          <cell r="FU414">
            <v>0</v>
          </cell>
        </row>
      </sheetData>
      <sheetData sheetId="10"/>
      <sheetData sheetId="11">
        <row r="6">
          <cell r="A6">
            <v>0</v>
          </cell>
        </row>
      </sheetData>
      <sheetData sheetId="12">
        <row r="5">
          <cell r="C5">
            <v>2023</v>
          </cell>
        </row>
        <row r="6">
          <cell r="C6" t="str">
            <v>Tennessee</v>
          </cell>
        </row>
        <row r="7">
          <cell r="C7" t="str">
            <v>Statewide Average</v>
          </cell>
        </row>
        <row r="8">
          <cell r="C8" t="str">
            <v>Electric</v>
          </cell>
        </row>
        <row r="11">
          <cell r="B11" t="str">
            <v>Mother</v>
          </cell>
          <cell r="E11">
            <v>30</v>
          </cell>
          <cell r="G11" t="str">
            <v>No</v>
          </cell>
          <cell r="H11" t="str">
            <v>No</v>
          </cell>
          <cell r="J11" t="str">
            <v>No</v>
          </cell>
        </row>
        <row r="18">
          <cell r="C18" t="str">
            <v>Yes</v>
          </cell>
          <cell r="D18">
            <v>8</v>
          </cell>
          <cell r="E18" t="str">
            <v>Female</v>
          </cell>
          <cell r="H18" t="str">
            <v>No</v>
          </cell>
          <cell r="I18" t="str">
            <v>K-12</v>
          </cell>
          <cell r="J18" t="str">
            <v>Center</v>
          </cell>
          <cell r="M18" t="str">
            <v>State Rate</v>
          </cell>
        </row>
        <row r="19">
          <cell r="C19" t="str">
            <v>Yes</v>
          </cell>
          <cell r="D19">
            <v>2</v>
          </cell>
          <cell r="E19" t="str">
            <v>Male</v>
          </cell>
          <cell r="H19" t="str">
            <v>No</v>
          </cell>
          <cell r="I19" t="str">
            <v>No</v>
          </cell>
          <cell r="J19" t="str">
            <v>Center</v>
          </cell>
          <cell r="M19" t="str">
            <v>State Rate</v>
          </cell>
        </row>
        <row r="26">
          <cell r="D26" t="b">
            <v>0</v>
          </cell>
        </row>
        <row r="27">
          <cell r="D27" t="b">
            <v>1</v>
          </cell>
        </row>
        <row r="28">
          <cell r="D28" t="b">
            <v>1</v>
          </cell>
        </row>
        <row r="29">
          <cell r="D29" t="b">
            <v>1</v>
          </cell>
        </row>
        <row r="30">
          <cell r="D30" t="b">
            <v>1</v>
          </cell>
        </row>
        <row r="31">
          <cell r="D31" t="b">
            <v>1</v>
          </cell>
        </row>
        <row r="32">
          <cell r="D32" t="b">
            <v>1</v>
          </cell>
        </row>
        <row r="33">
          <cell r="D33" t="b">
            <v>1</v>
          </cell>
        </row>
        <row r="34">
          <cell r="D34" t="b">
            <v>0</v>
          </cell>
        </row>
        <row r="35">
          <cell r="D35" t="b">
            <v>1</v>
          </cell>
        </row>
        <row r="36">
          <cell r="D36" t="b">
            <v>1</v>
          </cell>
        </row>
        <row r="37">
          <cell r="D37" t="b">
            <v>1</v>
          </cell>
        </row>
        <row r="38">
          <cell r="D38" t="b">
            <v>1</v>
          </cell>
        </row>
        <row r="39">
          <cell r="D39" t="b">
            <v>0</v>
          </cell>
        </row>
        <row r="40">
          <cell r="D40" t="b">
            <v>0</v>
          </cell>
        </row>
        <row r="41">
          <cell r="D41" t="b">
            <v>0</v>
          </cell>
        </row>
        <row r="42">
          <cell r="D42" t="b">
            <v>0</v>
          </cell>
        </row>
        <row r="43">
          <cell r="D43" t="b">
            <v>0</v>
          </cell>
        </row>
        <row r="44">
          <cell r="D44" t="b">
            <v>1</v>
          </cell>
        </row>
      </sheetData>
      <sheetData sheetId="13">
        <row r="2">
          <cell r="R2">
            <v>1</v>
          </cell>
          <cell r="S2">
            <v>2</v>
          </cell>
          <cell r="T2">
            <v>3</v>
          </cell>
          <cell r="U2">
            <v>4</v>
          </cell>
          <cell r="V2">
            <v>5</v>
          </cell>
          <cell r="W2">
            <v>6</v>
          </cell>
          <cell r="X2">
            <v>7</v>
          </cell>
          <cell r="Y2">
            <v>8</v>
          </cell>
          <cell r="Z2">
            <v>9</v>
          </cell>
          <cell r="AA2">
            <v>10</v>
          </cell>
          <cell r="AB2">
            <v>11</v>
          </cell>
          <cell r="AC2">
            <v>12</v>
          </cell>
          <cell r="AD2">
            <v>13</v>
          </cell>
          <cell r="AE2">
            <v>14</v>
          </cell>
          <cell r="AF2">
            <v>15</v>
          </cell>
          <cell r="AG2">
            <v>16</v>
          </cell>
          <cell r="AH2">
            <v>17</v>
          </cell>
          <cell r="AI2">
            <v>18</v>
          </cell>
          <cell r="AJ2">
            <v>19</v>
          </cell>
          <cell r="AK2">
            <v>20</v>
          </cell>
          <cell r="AL2">
            <v>21</v>
          </cell>
          <cell r="AM2">
            <v>22</v>
          </cell>
          <cell r="AN2">
            <v>23</v>
          </cell>
          <cell r="AO2">
            <v>24</v>
          </cell>
          <cell r="AP2">
            <v>25</v>
          </cell>
          <cell r="AQ2">
            <v>26</v>
          </cell>
          <cell r="AR2">
            <v>27</v>
          </cell>
          <cell r="AS2">
            <v>28</v>
          </cell>
          <cell r="AT2">
            <v>29</v>
          </cell>
          <cell r="AU2">
            <v>30</v>
          </cell>
          <cell r="AV2">
            <v>31</v>
          </cell>
          <cell r="AW2">
            <v>32</v>
          </cell>
          <cell r="AX2">
            <v>33</v>
          </cell>
          <cell r="AY2">
            <v>34</v>
          </cell>
          <cell r="AZ2">
            <v>35</v>
          </cell>
          <cell r="BA2">
            <v>36</v>
          </cell>
          <cell r="BB2">
            <v>37</v>
          </cell>
          <cell r="BC2">
            <v>38</v>
          </cell>
          <cell r="BD2">
            <v>39</v>
          </cell>
          <cell r="BE2">
            <v>40</v>
          </cell>
          <cell r="BF2">
            <v>41</v>
          </cell>
          <cell r="BG2">
            <v>42</v>
          </cell>
          <cell r="BH2">
            <v>43</v>
          </cell>
          <cell r="BI2">
            <v>44</v>
          </cell>
          <cell r="BJ2">
            <v>45</v>
          </cell>
          <cell r="BK2">
            <v>46</v>
          </cell>
          <cell r="BL2">
            <v>47</v>
          </cell>
          <cell r="BM2">
            <v>48</v>
          </cell>
          <cell r="BN2">
            <v>49</v>
          </cell>
          <cell r="BO2">
            <v>50</v>
          </cell>
          <cell r="BP2">
            <v>51</v>
          </cell>
          <cell r="BQ2">
            <v>52</v>
          </cell>
          <cell r="BR2">
            <v>53</v>
          </cell>
          <cell r="BS2">
            <v>54</v>
          </cell>
          <cell r="BT2">
            <v>55</v>
          </cell>
          <cell r="BU2">
            <v>56</v>
          </cell>
          <cell r="BV2">
            <v>57</v>
          </cell>
          <cell r="BW2">
            <v>58</v>
          </cell>
          <cell r="BX2">
            <v>59</v>
          </cell>
          <cell r="BY2">
            <v>60</v>
          </cell>
          <cell r="BZ2">
            <v>61</v>
          </cell>
          <cell r="CA2">
            <v>62</v>
          </cell>
          <cell r="CB2">
            <v>63</v>
          </cell>
          <cell r="CC2">
            <v>64</v>
          </cell>
          <cell r="CD2">
            <v>65</v>
          </cell>
          <cell r="CE2">
            <v>66</v>
          </cell>
          <cell r="CF2">
            <v>67</v>
          </cell>
          <cell r="CG2">
            <v>68</v>
          </cell>
          <cell r="CH2">
            <v>69</v>
          </cell>
          <cell r="CI2">
            <v>70</v>
          </cell>
          <cell r="CJ2">
            <v>71</v>
          </cell>
          <cell r="CK2">
            <v>72</v>
          </cell>
          <cell r="CL2">
            <v>73</v>
          </cell>
          <cell r="CM2">
            <v>74</v>
          </cell>
          <cell r="CN2">
            <v>75</v>
          </cell>
          <cell r="CO2">
            <v>76</v>
          </cell>
          <cell r="CP2">
            <v>77</v>
          </cell>
          <cell r="CQ2">
            <v>78</v>
          </cell>
          <cell r="CR2">
            <v>79</v>
          </cell>
          <cell r="CS2">
            <v>80</v>
          </cell>
          <cell r="CT2">
            <v>81</v>
          </cell>
          <cell r="CU2">
            <v>82</v>
          </cell>
          <cell r="CV2">
            <v>83</v>
          </cell>
          <cell r="CW2">
            <v>84</v>
          </cell>
          <cell r="CX2">
            <v>85</v>
          </cell>
          <cell r="CY2">
            <v>86</v>
          </cell>
          <cell r="CZ2">
            <v>87</v>
          </cell>
          <cell r="DA2">
            <v>88</v>
          </cell>
          <cell r="DB2">
            <v>89</v>
          </cell>
          <cell r="DC2">
            <v>90</v>
          </cell>
          <cell r="DD2">
            <v>91</v>
          </cell>
          <cell r="DE2">
            <v>92</v>
          </cell>
          <cell r="DF2">
            <v>93</v>
          </cell>
          <cell r="DG2">
            <v>94</v>
          </cell>
          <cell r="DH2">
            <v>95</v>
          </cell>
          <cell r="DI2">
            <v>96</v>
          </cell>
          <cell r="DJ2">
            <v>97</v>
          </cell>
          <cell r="DK2">
            <v>98</v>
          </cell>
          <cell r="DL2">
            <v>99</v>
          </cell>
          <cell r="DM2">
            <v>100</v>
          </cell>
          <cell r="DN2">
            <v>101</v>
          </cell>
          <cell r="DO2">
            <v>102</v>
          </cell>
          <cell r="DP2">
            <v>103</v>
          </cell>
          <cell r="DQ2">
            <v>104</v>
          </cell>
          <cell r="DR2">
            <v>105</v>
          </cell>
          <cell r="DS2">
            <v>106</v>
          </cell>
          <cell r="DT2">
            <v>107</v>
          </cell>
          <cell r="DU2">
            <v>108</v>
          </cell>
          <cell r="DV2">
            <v>109</v>
          </cell>
          <cell r="DW2">
            <v>110</v>
          </cell>
          <cell r="DX2">
            <v>111</v>
          </cell>
          <cell r="DY2">
            <v>112</v>
          </cell>
          <cell r="DZ2">
            <v>113</v>
          </cell>
          <cell r="EA2">
            <v>114</v>
          </cell>
          <cell r="EB2">
            <v>115</v>
          </cell>
          <cell r="EC2">
            <v>116</v>
          </cell>
          <cell r="ED2">
            <v>117</v>
          </cell>
          <cell r="EE2">
            <v>118</v>
          </cell>
          <cell r="EF2">
            <v>119</v>
          </cell>
          <cell r="EG2">
            <v>120</v>
          </cell>
          <cell r="EH2">
            <v>121</v>
          </cell>
          <cell r="EI2">
            <v>122</v>
          </cell>
          <cell r="EJ2">
            <v>123</v>
          </cell>
          <cell r="EK2">
            <v>124</v>
          </cell>
          <cell r="EL2">
            <v>125</v>
          </cell>
          <cell r="EM2">
            <v>126</v>
          </cell>
          <cell r="EN2">
            <v>127</v>
          </cell>
          <cell r="EO2">
            <v>128</v>
          </cell>
          <cell r="EP2">
            <v>129</v>
          </cell>
          <cell r="EQ2">
            <v>130</v>
          </cell>
          <cell r="ER2">
            <v>131</v>
          </cell>
          <cell r="ES2">
            <v>132</v>
          </cell>
          <cell r="ET2">
            <v>133</v>
          </cell>
          <cell r="EU2">
            <v>134</v>
          </cell>
          <cell r="EV2">
            <v>135</v>
          </cell>
          <cell r="EW2">
            <v>136</v>
          </cell>
          <cell r="EX2">
            <v>137</v>
          </cell>
          <cell r="EY2">
            <v>138</v>
          </cell>
          <cell r="EZ2">
            <v>139</v>
          </cell>
          <cell r="FA2">
            <v>140</v>
          </cell>
          <cell r="FB2">
            <v>141</v>
          </cell>
          <cell r="FC2">
            <v>142</v>
          </cell>
          <cell r="FD2">
            <v>143</v>
          </cell>
          <cell r="FE2">
            <v>144</v>
          </cell>
          <cell r="FF2">
            <v>145</v>
          </cell>
          <cell r="FG2">
            <v>146</v>
          </cell>
          <cell r="FH2">
            <v>147</v>
          </cell>
          <cell r="FI2">
            <v>148</v>
          </cell>
          <cell r="FJ2">
            <v>149</v>
          </cell>
          <cell r="FK2">
            <v>150</v>
          </cell>
          <cell r="FL2">
            <v>151</v>
          </cell>
          <cell r="FM2">
            <v>152</v>
          </cell>
          <cell r="FN2">
            <v>153</v>
          </cell>
          <cell r="FO2">
            <v>154</v>
          </cell>
          <cell r="FP2">
            <v>155</v>
          </cell>
          <cell r="FQ2">
            <v>156</v>
          </cell>
          <cell r="FR2">
            <v>157</v>
          </cell>
          <cell r="FS2">
            <v>158</v>
          </cell>
          <cell r="FT2">
            <v>159</v>
          </cell>
          <cell r="FU2">
            <v>160</v>
          </cell>
          <cell r="FV2">
            <v>161</v>
          </cell>
          <cell r="FW2">
            <v>162</v>
          </cell>
          <cell r="FX2">
            <v>163</v>
          </cell>
          <cell r="FY2">
            <v>164</v>
          </cell>
          <cell r="FZ2">
            <v>165</v>
          </cell>
          <cell r="GA2">
            <v>166</v>
          </cell>
          <cell r="GB2">
            <v>167</v>
          </cell>
          <cell r="GC2">
            <v>168</v>
          </cell>
          <cell r="GD2">
            <v>169</v>
          </cell>
          <cell r="GE2">
            <v>170</v>
          </cell>
          <cell r="GF2">
            <v>171</v>
          </cell>
          <cell r="GG2">
            <v>172</v>
          </cell>
          <cell r="GH2">
            <v>173</v>
          </cell>
          <cell r="GI2">
            <v>174</v>
          </cell>
          <cell r="GJ2">
            <v>175</v>
          </cell>
          <cell r="GK2">
            <v>176</v>
          </cell>
          <cell r="GL2">
            <v>177</v>
          </cell>
          <cell r="GM2">
            <v>178</v>
          </cell>
          <cell r="GN2">
            <v>179</v>
          </cell>
          <cell r="GO2">
            <v>180</v>
          </cell>
          <cell r="GP2">
            <v>181</v>
          </cell>
          <cell r="GQ2">
            <v>182</v>
          </cell>
          <cell r="GR2">
            <v>183</v>
          </cell>
          <cell r="GS2">
            <v>184</v>
          </cell>
          <cell r="GT2">
            <v>185</v>
          </cell>
          <cell r="GU2">
            <v>186</v>
          </cell>
          <cell r="GV2">
            <v>187</v>
          </cell>
          <cell r="GW2">
            <v>188</v>
          </cell>
          <cell r="GX2">
            <v>189</v>
          </cell>
          <cell r="GY2">
            <v>190</v>
          </cell>
          <cell r="GZ2">
            <v>191</v>
          </cell>
          <cell r="HA2">
            <v>192</v>
          </cell>
          <cell r="HB2">
            <v>193</v>
          </cell>
          <cell r="HC2">
            <v>194</v>
          </cell>
          <cell r="HD2">
            <v>195</v>
          </cell>
          <cell r="HE2">
            <v>196</v>
          </cell>
          <cell r="HF2">
            <v>197</v>
          </cell>
          <cell r="HG2">
            <v>198</v>
          </cell>
          <cell r="HH2">
            <v>199</v>
          </cell>
          <cell r="HI2">
            <v>200</v>
          </cell>
          <cell r="HJ2">
            <v>201</v>
          </cell>
        </row>
        <row r="3">
          <cell r="D3" t="str">
            <v>Tennessee</v>
          </cell>
        </row>
        <row r="4">
          <cell r="R4">
            <v>0</v>
          </cell>
          <cell r="S4">
            <v>1.3</v>
          </cell>
          <cell r="T4">
            <v>2.6</v>
          </cell>
          <cell r="U4">
            <v>4</v>
          </cell>
          <cell r="V4">
            <v>5.3</v>
          </cell>
          <cell r="W4">
            <v>6.6</v>
          </cell>
          <cell r="X4">
            <v>7.9</v>
          </cell>
          <cell r="Y4">
            <v>9.3000000000000007</v>
          </cell>
          <cell r="Z4">
            <v>10.6</v>
          </cell>
          <cell r="AA4">
            <v>11.9</v>
          </cell>
          <cell r="AB4">
            <v>13.2</v>
          </cell>
          <cell r="AC4">
            <v>14.5</v>
          </cell>
          <cell r="AD4">
            <v>15.9</v>
          </cell>
          <cell r="AE4">
            <v>17.2</v>
          </cell>
          <cell r="AF4">
            <v>18.5</v>
          </cell>
          <cell r="AG4">
            <v>19.8</v>
          </cell>
          <cell r="AH4">
            <v>21.1</v>
          </cell>
          <cell r="AI4">
            <v>22.5</v>
          </cell>
          <cell r="AJ4">
            <v>23.8</v>
          </cell>
          <cell r="AK4">
            <v>25.1</v>
          </cell>
          <cell r="AL4">
            <v>26.4</v>
          </cell>
          <cell r="AM4">
            <v>27.8</v>
          </cell>
          <cell r="AN4">
            <v>29.1</v>
          </cell>
          <cell r="AO4">
            <v>30.4</v>
          </cell>
          <cell r="AP4">
            <v>31.7</v>
          </cell>
          <cell r="AQ4">
            <v>33</v>
          </cell>
          <cell r="AR4">
            <v>34.4</v>
          </cell>
          <cell r="AS4">
            <v>35.700000000000003</v>
          </cell>
          <cell r="AT4">
            <v>37</v>
          </cell>
          <cell r="AU4">
            <v>38.299999999999997</v>
          </cell>
          <cell r="AV4">
            <v>39.700000000000003</v>
          </cell>
          <cell r="AW4">
            <v>40</v>
          </cell>
          <cell r="AX4">
            <v>40</v>
          </cell>
          <cell r="AY4">
            <v>40</v>
          </cell>
          <cell r="AZ4">
            <v>40</v>
          </cell>
          <cell r="BA4">
            <v>40</v>
          </cell>
          <cell r="BB4">
            <v>40</v>
          </cell>
          <cell r="BC4">
            <v>40</v>
          </cell>
          <cell r="BD4">
            <v>40</v>
          </cell>
          <cell r="BE4">
            <v>40</v>
          </cell>
          <cell r="BF4">
            <v>40</v>
          </cell>
          <cell r="BG4">
            <v>40</v>
          </cell>
          <cell r="BH4">
            <v>40</v>
          </cell>
          <cell r="BI4">
            <v>40</v>
          </cell>
          <cell r="BJ4">
            <v>40</v>
          </cell>
          <cell r="BK4">
            <v>40</v>
          </cell>
          <cell r="BL4">
            <v>40</v>
          </cell>
          <cell r="BM4">
            <v>40</v>
          </cell>
          <cell r="BN4">
            <v>40</v>
          </cell>
          <cell r="BO4">
            <v>40</v>
          </cell>
          <cell r="BP4">
            <v>40</v>
          </cell>
          <cell r="BQ4">
            <v>40</v>
          </cell>
          <cell r="BR4">
            <v>40</v>
          </cell>
          <cell r="BS4">
            <v>40</v>
          </cell>
          <cell r="BT4">
            <v>40</v>
          </cell>
          <cell r="BU4">
            <v>40</v>
          </cell>
          <cell r="BV4">
            <v>40</v>
          </cell>
          <cell r="BW4">
            <v>40</v>
          </cell>
          <cell r="BX4">
            <v>40</v>
          </cell>
          <cell r="BY4">
            <v>40</v>
          </cell>
          <cell r="BZ4">
            <v>40</v>
          </cell>
          <cell r="CA4">
            <v>40</v>
          </cell>
          <cell r="CB4">
            <v>40</v>
          </cell>
          <cell r="CC4">
            <v>40</v>
          </cell>
          <cell r="CD4">
            <v>40</v>
          </cell>
          <cell r="CE4">
            <v>40</v>
          </cell>
          <cell r="CF4">
            <v>40</v>
          </cell>
          <cell r="CG4">
            <v>40</v>
          </cell>
          <cell r="CH4">
            <v>40</v>
          </cell>
          <cell r="CI4">
            <v>40</v>
          </cell>
          <cell r="CJ4">
            <v>40</v>
          </cell>
          <cell r="CK4">
            <v>40</v>
          </cell>
          <cell r="CL4">
            <v>40</v>
          </cell>
          <cell r="CM4">
            <v>40</v>
          </cell>
          <cell r="CN4">
            <v>40</v>
          </cell>
          <cell r="CO4">
            <v>40</v>
          </cell>
          <cell r="CP4">
            <v>40</v>
          </cell>
          <cell r="CQ4">
            <v>40</v>
          </cell>
          <cell r="CR4">
            <v>40</v>
          </cell>
          <cell r="CS4">
            <v>40</v>
          </cell>
          <cell r="CT4">
            <v>40</v>
          </cell>
          <cell r="CU4">
            <v>40</v>
          </cell>
          <cell r="CV4">
            <v>40</v>
          </cell>
          <cell r="CW4">
            <v>40</v>
          </cell>
          <cell r="CX4">
            <v>40</v>
          </cell>
          <cell r="CY4">
            <v>40</v>
          </cell>
          <cell r="CZ4">
            <v>40</v>
          </cell>
          <cell r="DA4">
            <v>40</v>
          </cell>
          <cell r="DB4">
            <v>40</v>
          </cell>
          <cell r="DC4">
            <v>40</v>
          </cell>
          <cell r="DD4">
            <v>40</v>
          </cell>
          <cell r="DE4">
            <v>40</v>
          </cell>
          <cell r="DF4">
            <v>40</v>
          </cell>
          <cell r="DG4">
            <v>40</v>
          </cell>
          <cell r="DH4">
            <v>40</v>
          </cell>
          <cell r="DI4">
            <v>40</v>
          </cell>
          <cell r="DJ4">
            <v>40</v>
          </cell>
          <cell r="DK4">
            <v>40</v>
          </cell>
          <cell r="DL4">
            <v>40</v>
          </cell>
          <cell r="DM4">
            <v>40</v>
          </cell>
          <cell r="DN4">
            <v>40</v>
          </cell>
          <cell r="DO4">
            <v>40</v>
          </cell>
          <cell r="DP4">
            <v>40</v>
          </cell>
          <cell r="DQ4">
            <v>40</v>
          </cell>
          <cell r="DR4">
            <v>40</v>
          </cell>
          <cell r="DS4">
            <v>40</v>
          </cell>
          <cell r="DT4">
            <v>40</v>
          </cell>
          <cell r="DU4">
            <v>40</v>
          </cell>
          <cell r="DV4">
            <v>40</v>
          </cell>
          <cell r="DW4">
            <v>40</v>
          </cell>
          <cell r="DX4">
            <v>40</v>
          </cell>
          <cell r="DY4">
            <v>40</v>
          </cell>
          <cell r="DZ4">
            <v>40</v>
          </cell>
          <cell r="EA4">
            <v>40</v>
          </cell>
          <cell r="EB4">
            <v>40</v>
          </cell>
          <cell r="EC4">
            <v>40</v>
          </cell>
          <cell r="ED4">
            <v>40</v>
          </cell>
          <cell r="EE4">
            <v>40</v>
          </cell>
          <cell r="EF4">
            <v>40</v>
          </cell>
          <cell r="EG4">
            <v>40</v>
          </cell>
          <cell r="EH4">
            <v>40</v>
          </cell>
          <cell r="EI4">
            <v>40</v>
          </cell>
          <cell r="EJ4">
            <v>40</v>
          </cell>
          <cell r="EK4">
            <v>40</v>
          </cell>
          <cell r="EL4">
            <v>40</v>
          </cell>
          <cell r="EM4">
            <v>40</v>
          </cell>
          <cell r="EN4">
            <v>40</v>
          </cell>
          <cell r="EO4">
            <v>40</v>
          </cell>
          <cell r="EP4">
            <v>40</v>
          </cell>
          <cell r="EQ4">
            <v>40</v>
          </cell>
          <cell r="ER4">
            <v>40</v>
          </cell>
          <cell r="ES4">
            <v>40</v>
          </cell>
          <cell r="ET4">
            <v>40</v>
          </cell>
          <cell r="EU4">
            <v>40</v>
          </cell>
          <cell r="EV4">
            <v>40</v>
          </cell>
          <cell r="EW4">
            <v>40</v>
          </cell>
          <cell r="EX4">
            <v>40</v>
          </cell>
          <cell r="EY4">
            <v>40</v>
          </cell>
          <cell r="EZ4">
            <v>40</v>
          </cell>
          <cell r="FA4">
            <v>40</v>
          </cell>
          <cell r="FB4">
            <v>40</v>
          </cell>
          <cell r="FC4">
            <v>40</v>
          </cell>
          <cell r="FD4">
            <v>40</v>
          </cell>
          <cell r="FE4">
            <v>40</v>
          </cell>
          <cell r="FF4">
            <v>40</v>
          </cell>
          <cell r="FG4">
            <v>40</v>
          </cell>
          <cell r="FH4">
            <v>40</v>
          </cell>
          <cell r="FI4">
            <v>40</v>
          </cell>
          <cell r="FJ4">
            <v>40</v>
          </cell>
          <cell r="FK4">
            <v>40</v>
          </cell>
          <cell r="FL4">
            <v>40</v>
          </cell>
          <cell r="FM4">
            <v>40</v>
          </cell>
          <cell r="FN4">
            <v>40</v>
          </cell>
          <cell r="FO4">
            <v>40</v>
          </cell>
          <cell r="FP4">
            <v>40</v>
          </cell>
          <cell r="FQ4">
            <v>40</v>
          </cell>
          <cell r="FR4">
            <v>40</v>
          </cell>
          <cell r="FS4">
            <v>40</v>
          </cell>
          <cell r="FT4">
            <v>40</v>
          </cell>
          <cell r="FU4">
            <v>40</v>
          </cell>
          <cell r="FV4">
            <v>40</v>
          </cell>
          <cell r="FW4">
            <v>40</v>
          </cell>
          <cell r="FX4">
            <v>40</v>
          </cell>
          <cell r="FY4">
            <v>40</v>
          </cell>
          <cell r="FZ4">
            <v>40</v>
          </cell>
          <cell r="GA4">
            <v>40</v>
          </cell>
          <cell r="GB4">
            <v>40</v>
          </cell>
          <cell r="GC4">
            <v>40</v>
          </cell>
          <cell r="GD4">
            <v>40</v>
          </cell>
          <cell r="GE4">
            <v>40</v>
          </cell>
          <cell r="GF4">
            <v>40</v>
          </cell>
          <cell r="GG4">
            <v>40</v>
          </cell>
          <cell r="GH4">
            <v>40</v>
          </cell>
          <cell r="GI4">
            <v>40</v>
          </cell>
          <cell r="GJ4">
            <v>40</v>
          </cell>
          <cell r="GK4">
            <v>40</v>
          </cell>
          <cell r="GL4">
            <v>40</v>
          </cell>
          <cell r="GM4">
            <v>40</v>
          </cell>
          <cell r="GN4">
            <v>40</v>
          </cell>
          <cell r="GO4">
            <v>40</v>
          </cell>
          <cell r="GP4">
            <v>40</v>
          </cell>
          <cell r="GQ4">
            <v>40</v>
          </cell>
          <cell r="GR4">
            <v>40</v>
          </cell>
          <cell r="GS4">
            <v>40</v>
          </cell>
          <cell r="GT4">
            <v>40</v>
          </cell>
          <cell r="GU4">
            <v>40</v>
          </cell>
          <cell r="GV4">
            <v>40</v>
          </cell>
          <cell r="GW4">
            <v>40</v>
          </cell>
          <cell r="GX4">
            <v>40</v>
          </cell>
          <cell r="GY4">
            <v>40</v>
          </cell>
          <cell r="GZ4">
            <v>40</v>
          </cell>
          <cell r="HA4">
            <v>40</v>
          </cell>
          <cell r="HB4">
            <v>40</v>
          </cell>
          <cell r="HC4">
            <v>40</v>
          </cell>
          <cell r="HD4">
            <v>40</v>
          </cell>
          <cell r="HE4">
            <v>40</v>
          </cell>
          <cell r="HF4">
            <v>40</v>
          </cell>
          <cell r="HG4">
            <v>40</v>
          </cell>
          <cell r="HH4">
            <v>40</v>
          </cell>
          <cell r="HI4">
            <v>40</v>
          </cell>
          <cell r="HJ4">
            <v>40</v>
          </cell>
        </row>
        <row r="9">
          <cell r="R9">
            <v>0</v>
          </cell>
          <cell r="S9">
            <v>7.25</v>
          </cell>
          <cell r="T9">
            <v>7.25</v>
          </cell>
          <cell r="U9">
            <v>7.25</v>
          </cell>
          <cell r="V9">
            <v>7.25</v>
          </cell>
          <cell r="W9">
            <v>7.25</v>
          </cell>
          <cell r="X9">
            <v>7.25</v>
          </cell>
          <cell r="Y9">
            <v>7.25</v>
          </cell>
          <cell r="Z9">
            <v>7.25</v>
          </cell>
          <cell r="AA9">
            <v>7.25</v>
          </cell>
          <cell r="AB9">
            <v>7.25</v>
          </cell>
          <cell r="AC9">
            <v>7.25</v>
          </cell>
          <cell r="AD9">
            <v>7.25</v>
          </cell>
          <cell r="AE9">
            <v>7.25</v>
          </cell>
          <cell r="AF9">
            <v>7.25</v>
          </cell>
          <cell r="AG9">
            <v>7.25</v>
          </cell>
          <cell r="AH9">
            <v>7.25</v>
          </cell>
          <cell r="AI9">
            <v>7.25</v>
          </cell>
          <cell r="AJ9">
            <v>7.25</v>
          </cell>
          <cell r="AK9">
            <v>7.25</v>
          </cell>
          <cell r="AL9">
            <v>7.25</v>
          </cell>
          <cell r="AM9">
            <v>7.25</v>
          </cell>
          <cell r="AN9">
            <v>7.25</v>
          </cell>
          <cell r="AO9">
            <v>7.25</v>
          </cell>
          <cell r="AP9">
            <v>7.25</v>
          </cell>
          <cell r="AQ9">
            <v>7.25</v>
          </cell>
          <cell r="AR9">
            <v>7.25</v>
          </cell>
          <cell r="AS9">
            <v>7.25</v>
          </cell>
          <cell r="AT9">
            <v>7.25</v>
          </cell>
          <cell r="AU9">
            <v>7.25</v>
          </cell>
          <cell r="AV9">
            <v>7.25</v>
          </cell>
          <cell r="AW9">
            <v>7.43</v>
          </cell>
          <cell r="AX9">
            <v>7.67</v>
          </cell>
          <cell r="AY9">
            <v>7.91</v>
          </cell>
          <cell r="AZ9">
            <v>8.15</v>
          </cell>
          <cell r="BA9">
            <v>8.3800000000000008</v>
          </cell>
          <cell r="BB9">
            <v>8.6199999999999992</v>
          </cell>
          <cell r="BC9">
            <v>8.86</v>
          </cell>
          <cell r="BD9">
            <v>9.1</v>
          </cell>
          <cell r="BE9">
            <v>9.34</v>
          </cell>
          <cell r="BF9">
            <v>9.58</v>
          </cell>
          <cell r="BG9">
            <v>9.82</v>
          </cell>
          <cell r="BH9">
            <v>10.06</v>
          </cell>
          <cell r="BI9">
            <v>10.3</v>
          </cell>
          <cell r="BJ9">
            <v>10.54</v>
          </cell>
          <cell r="BK9">
            <v>10.78</v>
          </cell>
          <cell r="BL9">
            <v>11.02</v>
          </cell>
          <cell r="BM9">
            <v>11.26</v>
          </cell>
          <cell r="BN9">
            <v>11.5</v>
          </cell>
          <cell r="BO9">
            <v>11.74</v>
          </cell>
          <cell r="BP9">
            <v>11.98</v>
          </cell>
          <cell r="BQ9">
            <v>12.22</v>
          </cell>
          <cell r="BR9">
            <v>12.46</v>
          </cell>
          <cell r="BS9">
            <v>12.7</v>
          </cell>
          <cell r="BT9">
            <v>12.94</v>
          </cell>
          <cell r="BU9">
            <v>13.18</v>
          </cell>
          <cell r="BV9">
            <v>13.42</v>
          </cell>
          <cell r="BW9">
            <v>13.66</v>
          </cell>
          <cell r="BX9">
            <v>13.89</v>
          </cell>
          <cell r="BY9">
            <v>14.13</v>
          </cell>
          <cell r="BZ9">
            <v>14.37</v>
          </cell>
          <cell r="CA9">
            <v>14.61</v>
          </cell>
          <cell r="CB9">
            <v>14.85</v>
          </cell>
          <cell r="CC9">
            <v>15.09</v>
          </cell>
          <cell r="CD9">
            <v>15.33</v>
          </cell>
          <cell r="CE9">
            <v>15.57</v>
          </cell>
          <cell r="CF9">
            <v>15.81</v>
          </cell>
          <cell r="CG9">
            <v>16.05</v>
          </cell>
          <cell r="CH9">
            <v>16.29</v>
          </cell>
          <cell r="CI9">
            <v>16.53</v>
          </cell>
          <cell r="CJ9">
            <v>16.77</v>
          </cell>
          <cell r="CK9">
            <v>17.010000000000002</v>
          </cell>
          <cell r="CL9">
            <v>17.25</v>
          </cell>
          <cell r="CM9">
            <v>17.489999999999998</v>
          </cell>
          <cell r="CN9">
            <v>17.73</v>
          </cell>
          <cell r="CO9">
            <v>17.97</v>
          </cell>
          <cell r="CP9">
            <v>18.21</v>
          </cell>
          <cell r="CQ9">
            <v>18.45</v>
          </cell>
          <cell r="CR9">
            <v>18.690000000000001</v>
          </cell>
          <cell r="CS9">
            <v>18.93</v>
          </cell>
          <cell r="CT9">
            <v>19.16</v>
          </cell>
          <cell r="CU9">
            <v>19.399999999999999</v>
          </cell>
          <cell r="CV9">
            <v>19.64</v>
          </cell>
          <cell r="CW9">
            <v>19.88</v>
          </cell>
          <cell r="CX9">
            <v>20.12</v>
          </cell>
          <cell r="CY9">
            <v>20.36</v>
          </cell>
          <cell r="CZ9">
            <v>20.6</v>
          </cell>
          <cell r="DA9">
            <v>20.84</v>
          </cell>
          <cell r="DB9">
            <v>21.08</v>
          </cell>
          <cell r="DC9">
            <v>21.32</v>
          </cell>
          <cell r="DD9">
            <v>21.56</v>
          </cell>
          <cell r="DE9">
            <v>21.8</v>
          </cell>
          <cell r="DF9">
            <v>22.04</v>
          </cell>
          <cell r="DG9">
            <v>22.28</v>
          </cell>
          <cell r="DH9">
            <v>22.52</v>
          </cell>
          <cell r="DI9">
            <v>22.76</v>
          </cell>
          <cell r="DJ9">
            <v>23</v>
          </cell>
          <cell r="DK9">
            <v>23.24</v>
          </cell>
          <cell r="DL9">
            <v>23.48</v>
          </cell>
          <cell r="DM9">
            <v>23.72</v>
          </cell>
          <cell r="DN9">
            <v>23.96</v>
          </cell>
          <cell r="DO9">
            <v>24.2</v>
          </cell>
          <cell r="DP9">
            <v>24.44</v>
          </cell>
          <cell r="DQ9">
            <v>24.67</v>
          </cell>
          <cell r="DR9">
            <v>24.91</v>
          </cell>
          <cell r="DS9">
            <v>25.15</v>
          </cell>
          <cell r="DT9">
            <v>25.39</v>
          </cell>
          <cell r="DU9">
            <v>25.63</v>
          </cell>
          <cell r="DV9">
            <v>25.87</v>
          </cell>
          <cell r="DW9">
            <v>26.11</v>
          </cell>
          <cell r="DX9">
            <v>26.35</v>
          </cell>
          <cell r="DY9">
            <v>26.59</v>
          </cell>
          <cell r="DZ9">
            <v>26.83</v>
          </cell>
          <cell r="EA9">
            <v>27.07</v>
          </cell>
          <cell r="EB9">
            <v>27.31</v>
          </cell>
          <cell r="EC9">
            <v>27.55</v>
          </cell>
          <cell r="ED9">
            <v>27.79</v>
          </cell>
          <cell r="EE9">
            <v>28.03</v>
          </cell>
          <cell r="EF9">
            <v>28.27</v>
          </cell>
          <cell r="EG9">
            <v>28.51</v>
          </cell>
          <cell r="EH9">
            <v>28.75</v>
          </cell>
          <cell r="EI9">
            <v>28.99</v>
          </cell>
          <cell r="EJ9">
            <v>29.23</v>
          </cell>
          <cell r="EK9">
            <v>29.47</v>
          </cell>
          <cell r="EL9">
            <v>29.71</v>
          </cell>
          <cell r="EM9">
            <v>29.95</v>
          </cell>
          <cell r="EN9">
            <v>30.18</v>
          </cell>
          <cell r="EO9">
            <v>30.42</v>
          </cell>
          <cell r="EP9">
            <v>30.66</v>
          </cell>
          <cell r="EQ9">
            <v>30.9</v>
          </cell>
          <cell r="ER9">
            <v>31.14</v>
          </cell>
          <cell r="ES9">
            <v>31.38</v>
          </cell>
          <cell r="ET9">
            <v>31.62</v>
          </cell>
          <cell r="EU9">
            <v>31.86</v>
          </cell>
          <cell r="EV9">
            <v>32.1</v>
          </cell>
          <cell r="EW9">
            <v>32.340000000000003</v>
          </cell>
          <cell r="EX9">
            <v>32.58</v>
          </cell>
          <cell r="EY9">
            <v>32.82</v>
          </cell>
          <cell r="EZ9">
            <v>33.06</v>
          </cell>
          <cell r="FA9">
            <v>33.299999999999997</v>
          </cell>
          <cell r="FB9">
            <v>33.54</v>
          </cell>
          <cell r="FC9">
            <v>33.78</v>
          </cell>
          <cell r="FD9">
            <v>34.020000000000003</v>
          </cell>
          <cell r="FE9">
            <v>34.26</v>
          </cell>
          <cell r="FF9">
            <v>34.5</v>
          </cell>
          <cell r="FG9">
            <v>34.74</v>
          </cell>
          <cell r="FH9">
            <v>34.979999999999997</v>
          </cell>
          <cell r="FI9">
            <v>35.22</v>
          </cell>
          <cell r="FJ9">
            <v>35.46</v>
          </cell>
          <cell r="FK9">
            <v>35.69</v>
          </cell>
          <cell r="FL9">
            <v>35.93</v>
          </cell>
          <cell r="FM9">
            <v>36.17</v>
          </cell>
          <cell r="FN9">
            <v>36.409999999999997</v>
          </cell>
          <cell r="FO9">
            <v>36.65</v>
          </cell>
          <cell r="FP9">
            <v>36.89</v>
          </cell>
          <cell r="FQ9">
            <v>37.130000000000003</v>
          </cell>
          <cell r="FR9">
            <v>37.369999999999997</v>
          </cell>
          <cell r="FS9">
            <v>37.61</v>
          </cell>
          <cell r="FT9">
            <v>37.85</v>
          </cell>
          <cell r="FU9">
            <v>38.090000000000003</v>
          </cell>
          <cell r="FV9">
            <v>38.33</v>
          </cell>
          <cell r="FW9">
            <v>38.57</v>
          </cell>
          <cell r="FX9">
            <v>38.81</v>
          </cell>
          <cell r="FY9">
            <v>39.049999999999997</v>
          </cell>
          <cell r="FZ9">
            <v>39.29</v>
          </cell>
          <cell r="GA9">
            <v>39.53</v>
          </cell>
          <cell r="GB9">
            <v>39.770000000000003</v>
          </cell>
          <cell r="GC9">
            <v>40.01</v>
          </cell>
          <cell r="GD9">
            <v>40.25</v>
          </cell>
          <cell r="GE9">
            <v>40.49</v>
          </cell>
          <cell r="GF9">
            <v>40.729999999999997</v>
          </cell>
          <cell r="GG9">
            <v>40.97</v>
          </cell>
          <cell r="GH9">
            <v>41.2</v>
          </cell>
          <cell r="GI9">
            <v>41.44</v>
          </cell>
          <cell r="GJ9">
            <v>41.68</v>
          </cell>
          <cell r="GK9">
            <v>41.92</v>
          </cell>
          <cell r="GL9">
            <v>42.16</v>
          </cell>
          <cell r="GM9">
            <v>42.4</v>
          </cell>
          <cell r="GN9">
            <v>42.64</v>
          </cell>
          <cell r="GO9">
            <v>42.88</v>
          </cell>
          <cell r="GP9">
            <v>43.12</v>
          </cell>
          <cell r="GQ9">
            <v>43.36</v>
          </cell>
          <cell r="GR9">
            <v>43.6</v>
          </cell>
          <cell r="GS9">
            <v>43.84</v>
          </cell>
          <cell r="GT9">
            <v>44.08</v>
          </cell>
          <cell r="GU9">
            <v>44.32</v>
          </cell>
          <cell r="GV9">
            <v>44.56</v>
          </cell>
          <cell r="GW9">
            <v>44.8</v>
          </cell>
          <cell r="GX9">
            <v>45.04</v>
          </cell>
          <cell r="GY9">
            <v>45.28</v>
          </cell>
          <cell r="GZ9">
            <v>45.52</v>
          </cell>
          <cell r="HA9">
            <v>45.76</v>
          </cell>
          <cell r="HB9">
            <v>46</v>
          </cell>
          <cell r="HC9">
            <v>46.24</v>
          </cell>
          <cell r="HD9">
            <v>46.48</v>
          </cell>
          <cell r="HE9">
            <v>46.71</v>
          </cell>
          <cell r="HF9">
            <v>46.95</v>
          </cell>
          <cell r="HG9">
            <v>47.19</v>
          </cell>
          <cell r="HH9">
            <v>47.43</v>
          </cell>
          <cell r="HI9">
            <v>47.67</v>
          </cell>
          <cell r="HJ9">
            <v>47.91</v>
          </cell>
        </row>
        <row r="10">
          <cell r="R10">
            <v>0</v>
          </cell>
          <cell r="S10">
            <v>41.666666666666664</v>
          </cell>
          <cell r="T10">
            <v>83.333333333333329</v>
          </cell>
          <cell r="U10">
            <v>125</v>
          </cell>
          <cell r="V10">
            <v>166.66666666666666</v>
          </cell>
          <cell r="W10">
            <v>208.33333333333331</v>
          </cell>
          <cell r="X10">
            <v>249.99999999999997</v>
          </cell>
          <cell r="Y10">
            <v>291.66666666666663</v>
          </cell>
          <cell r="Z10">
            <v>333.33333333333331</v>
          </cell>
          <cell r="AA10">
            <v>375</v>
          </cell>
          <cell r="AB10">
            <v>416.66666666666669</v>
          </cell>
          <cell r="AC10">
            <v>458.33333333333337</v>
          </cell>
          <cell r="AD10">
            <v>500.00000000000006</v>
          </cell>
          <cell r="AE10">
            <v>541.66666666666674</v>
          </cell>
          <cell r="AF10">
            <v>583.33333333333337</v>
          </cell>
          <cell r="AG10">
            <v>625</v>
          </cell>
          <cell r="AH10">
            <v>666.66666666666663</v>
          </cell>
          <cell r="AI10">
            <v>708.33333333333326</v>
          </cell>
          <cell r="AJ10">
            <v>749.99999999999989</v>
          </cell>
          <cell r="AK10">
            <v>791.66666666666652</v>
          </cell>
          <cell r="AL10">
            <v>833.33333333333314</v>
          </cell>
          <cell r="AM10">
            <v>874.99999999999977</v>
          </cell>
          <cell r="AN10">
            <v>916.6666666666664</v>
          </cell>
          <cell r="AO10">
            <v>958.33333333333303</v>
          </cell>
          <cell r="AP10">
            <v>999.99999999999966</v>
          </cell>
          <cell r="AQ10">
            <v>1041.6666666666663</v>
          </cell>
          <cell r="AR10">
            <v>1083.333333333333</v>
          </cell>
          <cell r="AS10">
            <v>1124.9999999999998</v>
          </cell>
          <cell r="AT10">
            <v>1166.6666666666665</v>
          </cell>
          <cell r="AU10">
            <v>1208.3333333333333</v>
          </cell>
          <cell r="AV10">
            <v>1250</v>
          </cell>
          <cell r="AW10">
            <v>1291.6666666666667</v>
          </cell>
          <cell r="AX10">
            <v>1333.3333333333335</v>
          </cell>
          <cell r="AY10">
            <v>1375.0000000000002</v>
          </cell>
          <cell r="AZ10">
            <v>1416.666666666667</v>
          </cell>
          <cell r="BA10">
            <v>1458.3333333333337</v>
          </cell>
          <cell r="BB10">
            <v>1500.0000000000005</v>
          </cell>
          <cell r="BC10">
            <v>1541.6666666666672</v>
          </cell>
          <cell r="BD10">
            <v>1583.3333333333339</v>
          </cell>
          <cell r="BE10">
            <v>1625.0000000000007</v>
          </cell>
          <cell r="BF10">
            <v>1666.6666666666674</v>
          </cell>
          <cell r="BG10">
            <v>1708.3333333333342</v>
          </cell>
          <cell r="BH10">
            <v>1750.0000000000009</v>
          </cell>
          <cell r="BI10">
            <v>1791.6666666666677</v>
          </cell>
          <cell r="BJ10">
            <v>1833.3333333333344</v>
          </cell>
          <cell r="BK10">
            <v>1875.0000000000011</v>
          </cell>
          <cell r="BL10">
            <v>1916.6666666666679</v>
          </cell>
          <cell r="BM10">
            <v>1958.3333333333346</v>
          </cell>
          <cell r="BN10">
            <v>2000.0000000000014</v>
          </cell>
          <cell r="BO10">
            <v>2041.6666666666681</v>
          </cell>
          <cell r="BP10">
            <v>2083.3333333333348</v>
          </cell>
          <cell r="BQ10">
            <v>2125.0000000000014</v>
          </cell>
          <cell r="BR10">
            <v>2166.6666666666679</v>
          </cell>
          <cell r="BS10">
            <v>2208.3333333333344</v>
          </cell>
          <cell r="BT10">
            <v>2250.0000000000009</v>
          </cell>
          <cell r="BU10">
            <v>2291.6666666666674</v>
          </cell>
          <cell r="BV10">
            <v>2333.3333333333339</v>
          </cell>
          <cell r="BW10">
            <v>2375.0000000000005</v>
          </cell>
          <cell r="BX10">
            <v>2416.666666666667</v>
          </cell>
          <cell r="BY10">
            <v>2458.3333333333335</v>
          </cell>
          <cell r="BZ10">
            <v>2500</v>
          </cell>
          <cell r="CA10">
            <v>2541.6666666666665</v>
          </cell>
          <cell r="CB10">
            <v>2583.333333333333</v>
          </cell>
          <cell r="CC10">
            <v>2624.9999999999995</v>
          </cell>
          <cell r="CD10">
            <v>2666.6666666666661</v>
          </cell>
          <cell r="CE10">
            <v>2708.3333333333326</v>
          </cell>
          <cell r="CF10">
            <v>2749.9999999999991</v>
          </cell>
          <cell r="CG10">
            <v>2791.6666666666656</v>
          </cell>
          <cell r="CH10">
            <v>2833.3333333333321</v>
          </cell>
          <cell r="CI10">
            <v>2874.9999999999986</v>
          </cell>
          <cell r="CJ10">
            <v>2916.6666666666652</v>
          </cell>
          <cell r="CK10">
            <v>2958.3333333333317</v>
          </cell>
          <cell r="CL10">
            <v>2999.9999999999982</v>
          </cell>
          <cell r="CM10">
            <v>3041.6666666666647</v>
          </cell>
          <cell r="CN10">
            <v>3083.3333333333312</v>
          </cell>
          <cell r="CO10">
            <v>3124.9999999999977</v>
          </cell>
          <cell r="CP10">
            <v>3166.6666666666642</v>
          </cell>
          <cell r="CQ10">
            <v>3208.3333333333308</v>
          </cell>
          <cell r="CR10">
            <v>3249.9999999999973</v>
          </cell>
          <cell r="CS10">
            <v>3291.6666666666638</v>
          </cell>
          <cell r="CT10">
            <v>3333.3333333333303</v>
          </cell>
          <cell r="CU10">
            <v>3374.9999999999968</v>
          </cell>
          <cell r="CV10">
            <v>3416.6666666666633</v>
          </cell>
          <cell r="CW10">
            <v>3458.3333333333298</v>
          </cell>
          <cell r="CX10">
            <v>3499.9999999999964</v>
          </cell>
          <cell r="CY10">
            <v>3541.6666666666629</v>
          </cell>
          <cell r="CZ10">
            <v>3583.3333333333294</v>
          </cell>
          <cell r="DA10">
            <v>3624.9999999999959</v>
          </cell>
          <cell r="DB10">
            <v>3666.6666666666624</v>
          </cell>
          <cell r="DC10">
            <v>3708.3333333333289</v>
          </cell>
          <cell r="DD10">
            <v>3749.9999999999955</v>
          </cell>
          <cell r="DE10">
            <v>3791.666666666662</v>
          </cell>
          <cell r="DF10">
            <v>3833.3333333333285</v>
          </cell>
          <cell r="DG10">
            <v>3874.999999999995</v>
          </cell>
          <cell r="DH10">
            <v>3916.6666666666615</v>
          </cell>
          <cell r="DI10">
            <v>3958.333333333328</v>
          </cell>
          <cell r="DJ10">
            <v>3999.9999999999945</v>
          </cell>
          <cell r="DK10">
            <v>4041.6666666666611</v>
          </cell>
          <cell r="DL10">
            <v>4083.3333333333276</v>
          </cell>
          <cell r="DM10">
            <v>4124.9999999999945</v>
          </cell>
          <cell r="DN10">
            <v>4166.6666666666615</v>
          </cell>
          <cell r="DO10">
            <v>4208.3333333333285</v>
          </cell>
          <cell r="DP10">
            <v>4249.9999999999955</v>
          </cell>
          <cell r="DQ10">
            <v>4291.6666666666624</v>
          </cell>
          <cell r="DR10">
            <v>4333.3333333333294</v>
          </cell>
          <cell r="DS10">
            <v>4374.9999999999964</v>
          </cell>
          <cell r="DT10">
            <v>4416.6666666666633</v>
          </cell>
          <cell r="DU10">
            <v>4458.3333333333303</v>
          </cell>
          <cell r="DV10">
            <v>4499.9999999999973</v>
          </cell>
          <cell r="DW10">
            <v>4541.6666666666642</v>
          </cell>
          <cell r="DX10">
            <v>4583.3333333333312</v>
          </cell>
          <cell r="DY10">
            <v>4624.9999999999982</v>
          </cell>
          <cell r="DZ10">
            <v>4666.6666666666652</v>
          </cell>
          <cell r="EA10">
            <v>4708.3333333333321</v>
          </cell>
          <cell r="EB10">
            <v>4749.9999999999991</v>
          </cell>
          <cell r="EC10">
            <v>4791.6666666666661</v>
          </cell>
          <cell r="ED10">
            <v>4833.333333333333</v>
          </cell>
          <cell r="EE10">
            <v>4875</v>
          </cell>
          <cell r="EF10">
            <v>4916.666666666667</v>
          </cell>
          <cell r="EG10">
            <v>4958.3333333333339</v>
          </cell>
          <cell r="EH10">
            <v>5000.0000000000009</v>
          </cell>
          <cell r="EI10">
            <v>5041.6666666666679</v>
          </cell>
          <cell r="EJ10">
            <v>5083.3333333333348</v>
          </cell>
          <cell r="EK10">
            <v>5125.0000000000018</v>
          </cell>
          <cell r="EL10">
            <v>5166.6666666666688</v>
          </cell>
          <cell r="EM10">
            <v>5208.3333333333358</v>
          </cell>
          <cell r="EN10">
            <v>5250.0000000000027</v>
          </cell>
          <cell r="EO10">
            <v>5291.6666666666697</v>
          </cell>
          <cell r="EP10">
            <v>5333.3333333333367</v>
          </cell>
          <cell r="EQ10">
            <v>5375.0000000000036</v>
          </cell>
          <cell r="ER10">
            <v>5416.6666666666706</v>
          </cell>
          <cell r="ES10">
            <v>5458.3333333333376</v>
          </cell>
          <cell r="ET10">
            <v>5500.0000000000045</v>
          </cell>
          <cell r="EU10">
            <v>5541.6666666666715</v>
          </cell>
          <cell r="EV10">
            <v>5583.3333333333385</v>
          </cell>
          <cell r="EW10">
            <v>5625.0000000000055</v>
          </cell>
          <cell r="EX10">
            <v>5666.6666666666724</v>
          </cell>
          <cell r="EY10">
            <v>5708.3333333333394</v>
          </cell>
          <cell r="EZ10">
            <v>5750.0000000000064</v>
          </cell>
          <cell r="FA10">
            <v>5791.6666666666733</v>
          </cell>
          <cell r="FB10">
            <v>5833.3333333333403</v>
          </cell>
          <cell r="FC10">
            <v>5875.0000000000073</v>
          </cell>
          <cell r="FD10">
            <v>5916.6666666666742</v>
          </cell>
          <cell r="FE10">
            <v>5958.3333333333412</v>
          </cell>
          <cell r="FF10">
            <v>6000.0000000000082</v>
          </cell>
          <cell r="FG10">
            <v>6041.6666666666752</v>
          </cell>
          <cell r="FH10">
            <v>6083.3333333333421</v>
          </cell>
          <cell r="FI10">
            <v>6125.0000000000091</v>
          </cell>
          <cell r="FJ10">
            <v>6166.6666666666761</v>
          </cell>
          <cell r="FK10">
            <v>6208.333333333343</v>
          </cell>
          <cell r="FL10">
            <v>6250.00000000001</v>
          </cell>
          <cell r="FM10">
            <v>6291.666666666677</v>
          </cell>
          <cell r="FN10">
            <v>6333.3333333333439</v>
          </cell>
          <cell r="FO10">
            <v>6375.0000000000109</v>
          </cell>
          <cell r="FP10">
            <v>6416.6666666666779</v>
          </cell>
          <cell r="FQ10">
            <v>6458.3333333333449</v>
          </cell>
          <cell r="FR10">
            <v>6500.0000000000118</v>
          </cell>
          <cell r="FS10">
            <v>6541.6666666666788</v>
          </cell>
          <cell r="FT10">
            <v>6583.3333333333458</v>
          </cell>
          <cell r="FU10">
            <v>6625.0000000000127</v>
          </cell>
          <cell r="FV10">
            <v>6666.6666666666797</v>
          </cell>
          <cell r="FW10">
            <v>6708.3333333333467</v>
          </cell>
          <cell r="FX10">
            <v>6750.0000000000136</v>
          </cell>
          <cell r="FY10">
            <v>6791.6666666666806</v>
          </cell>
          <cell r="FZ10">
            <v>6833.3333333333476</v>
          </cell>
          <cell r="GA10">
            <v>6875.0000000000146</v>
          </cell>
          <cell r="GB10">
            <v>6916.6666666666815</v>
          </cell>
          <cell r="GC10">
            <v>6958.3333333333485</v>
          </cell>
          <cell r="GD10">
            <v>7000.0000000000155</v>
          </cell>
          <cell r="GE10">
            <v>7041.6666666666824</v>
          </cell>
          <cell r="GF10">
            <v>7083.3333333333494</v>
          </cell>
          <cell r="GG10">
            <v>7125.0000000000164</v>
          </cell>
          <cell r="GH10">
            <v>7166.6666666666833</v>
          </cell>
          <cell r="GI10">
            <v>7208.3333333333503</v>
          </cell>
          <cell r="GJ10">
            <v>7250.0000000000173</v>
          </cell>
          <cell r="GK10">
            <v>7291.6666666666843</v>
          </cell>
          <cell r="GL10">
            <v>7333.3333333333512</v>
          </cell>
          <cell r="GM10">
            <v>7375.0000000000182</v>
          </cell>
          <cell r="GN10">
            <v>7416.6666666666852</v>
          </cell>
          <cell r="GO10">
            <v>7458.3333333333521</v>
          </cell>
          <cell r="GP10">
            <v>7500.0000000000191</v>
          </cell>
          <cell r="GQ10">
            <v>7541.6666666666861</v>
          </cell>
          <cell r="GR10">
            <v>7583.333333333353</v>
          </cell>
          <cell r="GS10">
            <v>7625.00000000002</v>
          </cell>
          <cell r="GT10">
            <v>7666.666666666687</v>
          </cell>
          <cell r="GU10">
            <v>7708.3333333333539</v>
          </cell>
          <cell r="GV10">
            <v>7750.0000000000209</v>
          </cell>
          <cell r="GW10">
            <v>7791.6666666666879</v>
          </cell>
          <cell r="GX10">
            <v>7833.3333333333549</v>
          </cell>
          <cell r="GY10">
            <v>7875.0000000000218</v>
          </cell>
          <cell r="GZ10">
            <v>7916.6666666666888</v>
          </cell>
          <cell r="HA10">
            <v>7958.3333333333558</v>
          </cell>
          <cell r="HB10">
            <v>8000.0000000000227</v>
          </cell>
          <cell r="HC10">
            <v>8041.6666666666897</v>
          </cell>
          <cell r="HD10">
            <v>8083.3333333333567</v>
          </cell>
          <cell r="HE10">
            <v>8125.0000000000236</v>
          </cell>
          <cell r="HF10">
            <v>8166.6666666666906</v>
          </cell>
          <cell r="HG10">
            <v>8208.3333333333576</v>
          </cell>
          <cell r="HH10">
            <v>8250.0000000000236</v>
          </cell>
          <cell r="HI10">
            <v>8291.6666666666897</v>
          </cell>
          <cell r="HJ10">
            <v>8333.3333333333558</v>
          </cell>
        </row>
        <row r="11">
          <cell r="R11">
            <v>0</v>
          </cell>
          <cell r="S11">
            <v>500</v>
          </cell>
          <cell r="T11">
            <v>1000</v>
          </cell>
          <cell r="U11">
            <v>1500</v>
          </cell>
          <cell r="V11">
            <v>2000</v>
          </cell>
          <cell r="W11">
            <v>2500</v>
          </cell>
          <cell r="X11">
            <v>3000</v>
          </cell>
          <cell r="Y11">
            <v>3500</v>
          </cell>
          <cell r="Z11">
            <v>4000</v>
          </cell>
          <cell r="AA11">
            <v>4500</v>
          </cell>
          <cell r="AB11">
            <v>5000</v>
          </cell>
          <cell r="AC11">
            <v>5500</v>
          </cell>
          <cell r="AD11">
            <v>6000</v>
          </cell>
          <cell r="AE11">
            <v>6500</v>
          </cell>
          <cell r="AF11">
            <v>7000</v>
          </cell>
          <cell r="AG11">
            <v>7500</v>
          </cell>
          <cell r="AH11">
            <v>8000</v>
          </cell>
          <cell r="AI11">
            <v>8500</v>
          </cell>
          <cell r="AJ11">
            <v>9000</v>
          </cell>
          <cell r="AK11">
            <v>9500</v>
          </cell>
          <cell r="AL11">
            <v>10000</v>
          </cell>
          <cell r="AM11">
            <v>10500</v>
          </cell>
          <cell r="AN11">
            <v>11000</v>
          </cell>
          <cell r="AO11">
            <v>11500</v>
          </cell>
          <cell r="AP11">
            <v>12000</v>
          </cell>
          <cell r="AQ11">
            <v>12500</v>
          </cell>
          <cell r="AR11">
            <v>13000</v>
          </cell>
          <cell r="AS11">
            <v>13500</v>
          </cell>
          <cell r="AT11">
            <v>14000</v>
          </cell>
          <cell r="AU11">
            <v>14500</v>
          </cell>
          <cell r="AV11">
            <v>15000</v>
          </cell>
          <cell r="AW11">
            <v>15500</v>
          </cell>
          <cell r="AX11">
            <v>16000</v>
          </cell>
          <cell r="AY11">
            <v>16500</v>
          </cell>
          <cell r="AZ11">
            <v>17000</v>
          </cell>
          <cell r="BA11">
            <v>17500</v>
          </cell>
          <cell r="BB11">
            <v>18000</v>
          </cell>
          <cell r="BC11">
            <v>18500</v>
          </cell>
          <cell r="BD11">
            <v>19000</v>
          </cell>
          <cell r="BE11">
            <v>19500</v>
          </cell>
          <cell r="BF11">
            <v>20000</v>
          </cell>
          <cell r="BG11">
            <v>20500</v>
          </cell>
          <cell r="BH11">
            <v>21000</v>
          </cell>
          <cell r="BI11">
            <v>21500</v>
          </cell>
          <cell r="BJ11">
            <v>22000</v>
          </cell>
          <cell r="BK11">
            <v>22500</v>
          </cell>
          <cell r="BL11">
            <v>23000</v>
          </cell>
          <cell r="BM11">
            <v>23500</v>
          </cell>
          <cell r="BN11">
            <v>24000</v>
          </cell>
          <cell r="BO11">
            <v>24500</v>
          </cell>
          <cell r="BP11">
            <v>25000</v>
          </cell>
          <cell r="BQ11">
            <v>25500</v>
          </cell>
          <cell r="BR11">
            <v>26000</v>
          </cell>
          <cell r="BS11">
            <v>26500</v>
          </cell>
          <cell r="BT11">
            <v>27000</v>
          </cell>
          <cell r="BU11">
            <v>27500</v>
          </cell>
          <cell r="BV11">
            <v>28000</v>
          </cell>
          <cell r="BW11">
            <v>28500</v>
          </cell>
          <cell r="BX11">
            <v>29000</v>
          </cell>
          <cell r="BY11">
            <v>29500</v>
          </cell>
          <cell r="BZ11">
            <v>30000</v>
          </cell>
          <cell r="CA11">
            <v>30500</v>
          </cell>
          <cell r="CB11">
            <v>31000</v>
          </cell>
          <cell r="CC11">
            <v>31500</v>
          </cell>
          <cell r="CD11">
            <v>32000</v>
          </cell>
          <cell r="CE11">
            <v>32500</v>
          </cell>
          <cell r="CF11">
            <v>33000</v>
          </cell>
          <cell r="CG11">
            <v>33500</v>
          </cell>
          <cell r="CH11">
            <v>34000</v>
          </cell>
          <cell r="CI11">
            <v>34500</v>
          </cell>
          <cell r="CJ11">
            <v>35000</v>
          </cell>
          <cell r="CK11">
            <v>35500</v>
          </cell>
          <cell r="CL11">
            <v>36000</v>
          </cell>
          <cell r="CM11">
            <v>36500</v>
          </cell>
          <cell r="CN11">
            <v>37000</v>
          </cell>
          <cell r="CO11">
            <v>37500</v>
          </cell>
          <cell r="CP11">
            <v>38000</v>
          </cell>
          <cell r="CQ11">
            <v>38500</v>
          </cell>
          <cell r="CR11">
            <v>39000</v>
          </cell>
          <cell r="CS11">
            <v>39500</v>
          </cell>
          <cell r="CT11">
            <v>40000</v>
          </cell>
          <cell r="CU11">
            <v>40500</v>
          </cell>
          <cell r="CV11">
            <v>41000</v>
          </cell>
          <cell r="CW11">
            <v>41500</v>
          </cell>
          <cell r="CX11">
            <v>42000</v>
          </cell>
          <cell r="CY11">
            <v>42500</v>
          </cell>
          <cell r="CZ11">
            <v>43000</v>
          </cell>
          <cell r="DA11">
            <v>43500</v>
          </cell>
          <cell r="DB11">
            <v>44000</v>
          </cell>
          <cell r="DC11">
            <v>44500</v>
          </cell>
          <cell r="DD11">
            <v>45000</v>
          </cell>
          <cell r="DE11">
            <v>45500</v>
          </cell>
          <cell r="DF11">
            <v>46000</v>
          </cell>
          <cell r="DG11">
            <v>46500</v>
          </cell>
          <cell r="DH11">
            <v>47000</v>
          </cell>
          <cell r="DI11">
            <v>47500</v>
          </cell>
          <cell r="DJ11">
            <v>48000</v>
          </cell>
          <cell r="DK11">
            <v>48500</v>
          </cell>
          <cell r="DL11">
            <v>49000</v>
          </cell>
          <cell r="DM11">
            <v>49500</v>
          </cell>
          <cell r="DN11">
            <v>50000</v>
          </cell>
          <cell r="DO11">
            <v>50500</v>
          </cell>
          <cell r="DP11">
            <v>51000</v>
          </cell>
          <cell r="DQ11">
            <v>51500</v>
          </cell>
          <cell r="DR11">
            <v>52000</v>
          </cell>
          <cell r="DS11">
            <v>52500</v>
          </cell>
          <cell r="DT11">
            <v>53000</v>
          </cell>
          <cell r="DU11">
            <v>53500</v>
          </cell>
          <cell r="DV11">
            <v>54000</v>
          </cell>
          <cell r="DW11">
            <v>54500</v>
          </cell>
          <cell r="DX11">
            <v>55000</v>
          </cell>
          <cell r="DY11">
            <v>55500</v>
          </cell>
          <cell r="DZ11">
            <v>56000</v>
          </cell>
          <cell r="EA11">
            <v>56500</v>
          </cell>
          <cell r="EB11">
            <v>57000</v>
          </cell>
          <cell r="EC11">
            <v>57500</v>
          </cell>
          <cell r="ED11">
            <v>58000</v>
          </cell>
          <cell r="EE11">
            <v>58500</v>
          </cell>
          <cell r="EF11">
            <v>59000</v>
          </cell>
          <cell r="EG11">
            <v>59500</v>
          </cell>
          <cell r="EH11">
            <v>60000</v>
          </cell>
          <cell r="EI11">
            <v>60500</v>
          </cell>
          <cell r="EJ11">
            <v>61000</v>
          </cell>
          <cell r="EK11">
            <v>61500</v>
          </cell>
          <cell r="EL11">
            <v>62000</v>
          </cell>
          <cell r="EM11">
            <v>62500</v>
          </cell>
          <cell r="EN11">
            <v>63000</v>
          </cell>
          <cell r="EO11">
            <v>63500</v>
          </cell>
          <cell r="EP11">
            <v>64000</v>
          </cell>
          <cell r="EQ11">
            <v>64500</v>
          </cell>
          <cell r="ER11">
            <v>65000</v>
          </cell>
          <cell r="ES11">
            <v>65500</v>
          </cell>
          <cell r="ET11">
            <v>66000</v>
          </cell>
          <cell r="EU11">
            <v>66500</v>
          </cell>
          <cell r="EV11">
            <v>67000</v>
          </cell>
          <cell r="EW11">
            <v>67500</v>
          </cell>
          <cell r="EX11">
            <v>68000</v>
          </cell>
          <cell r="EY11">
            <v>68500</v>
          </cell>
          <cell r="EZ11">
            <v>69000</v>
          </cell>
          <cell r="FA11">
            <v>69500</v>
          </cell>
          <cell r="FB11">
            <v>70000</v>
          </cell>
          <cell r="FC11">
            <v>70500</v>
          </cell>
          <cell r="FD11">
            <v>71000</v>
          </cell>
          <cell r="FE11">
            <v>71500</v>
          </cell>
          <cell r="FF11">
            <v>72000</v>
          </cell>
          <cell r="FG11">
            <v>72500</v>
          </cell>
          <cell r="FH11">
            <v>73000</v>
          </cell>
          <cell r="FI11">
            <v>73500</v>
          </cell>
          <cell r="FJ11">
            <v>74000</v>
          </cell>
          <cell r="FK11">
            <v>74500</v>
          </cell>
          <cell r="FL11">
            <v>75000</v>
          </cell>
          <cell r="FM11">
            <v>75500</v>
          </cell>
          <cell r="FN11">
            <v>76000</v>
          </cell>
          <cell r="FO11">
            <v>76500</v>
          </cell>
          <cell r="FP11">
            <v>77000</v>
          </cell>
          <cell r="FQ11">
            <v>77500</v>
          </cell>
          <cell r="FR11">
            <v>78000</v>
          </cell>
          <cell r="FS11">
            <v>78500</v>
          </cell>
          <cell r="FT11">
            <v>79000</v>
          </cell>
          <cell r="FU11">
            <v>79500</v>
          </cell>
          <cell r="FV11">
            <v>80000</v>
          </cell>
          <cell r="FW11">
            <v>80500</v>
          </cell>
          <cell r="FX11">
            <v>81000</v>
          </cell>
          <cell r="FY11">
            <v>81500</v>
          </cell>
          <cell r="FZ11">
            <v>82000</v>
          </cell>
          <cell r="GA11">
            <v>82500</v>
          </cell>
          <cell r="GB11">
            <v>83000</v>
          </cell>
          <cell r="GC11">
            <v>83500</v>
          </cell>
          <cell r="GD11">
            <v>84000</v>
          </cell>
          <cell r="GE11">
            <v>84500</v>
          </cell>
          <cell r="GF11">
            <v>85000</v>
          </cell>
          <cell r="GG11">
            <v>85500</v>
          </cell>
          <cell r="GH11">
            <v>86000</v>
          </cell>
          <cell r="GI11">
            <v>86500</v>
          </cell>
          <cell r="GJ11">
            <v>87000</v>
          </cell>
          <cell r="GK11">
            <v>87500</v>
          </cell>
          <cell r="GL11">
            <v>88000</v>
          </cell>
          <cell r="GM11">
            <v>88500</v>
          </cell>
          <cell r="GN11">
            <v>89000</v>
          </cell>
          <cell r="GO11">
            <v>89500</v>
          </cell>
          <cell r="GP11">
            <v>90000</v>
          </cell>
          <cell r="GQ11">
            <v>90500</v>
          </cell>
          <cell r="GR11">
            <v>91000</v>
          </cell>
          <cell r="GS11">
            <v>91500</v>
          </cell>
          <cell r="GT11">
            <v>92000</v>
          </cell>
          <cell r="GU11">
            <v>92500</v>
          </cell>
          <cell r="GV11">
            <v>93000</v>
          </cell>
          <cell r="GW11">
            <v>93500</v>
          </cell>
          <cell r="GX11">
            <v>94000</v>
          </cell>
          <cell r="GY11">
            <v>94500</v>
          </cell>
          <cell r="GZ11">
            <v>95000</v>
          </cell>
          <cell r="HA11">
            <v>95500</v>
          </cell>
          <cell r="HB11">
            <v>96000</v>
          </cell>
          <cell r="HC11">
            <v>96500</v>
          </cell>
          <cell r="HD11">
            <v>97000</v>
          </cell>
          <cell r="HE11">
            <v>97500</v>
          </cell>
          <cell r="HF11">
            <v>98000</v>
          </cell>
          <cell r="HG11">
            <v>98500</v>
          </cell>
          <cell r="HH11">
            <v>99000</v>
          </cell>
          <cell r="HI11">
            <v>99500</v>
          </cell>
          <cell r="HJ11">
            <v>100000</v>
          </cell>
          <cell r="HL11">
            <v>0</v>
          </cell>
          <cell r="HM11">
            <v>0</v>
          </cell>
        </row>
        <row r="40">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cell r="BD40">
            <v>0</v>
          </cell>
          <cell r="BE40">
            <v>0</v>
          </cell>
          <cell r="BF40">
            <v>0</v>
          </cell>
          <cell r="BG40">
            <v>0</v>
          </cell>
          <cell r="BH40">
            <v>0</v>
          </cell>
          <cell r="BI40">
            <v>0</v>
          </cell>
          <cell r="BJ40">
            <v>0</v>
          </cell>
          <cell r="BK40">
            <v>0</v>
          </cell>
          <cell r="BL40">
            <v>0</v>
          </cell>
          <cell r="BM40">
            <v>0</v>
          </cell>
          <cell r="BN40">
            <v>0</v>
          </cell>
          <cell r="BO40">
            <v>0</v>
          </cell>
          <cell r="BP40">
            <v>0</v>
          </cell>
          <cell r="BQ40">
            <v>0</v>
          </cell>
          <cell r="BR40">
            <v>0</v>
          </cell>
          <cell r="BS40">
            <v>0</v>
          </cell>
          <cell r="BT40">
            <v>0</v>
          </cell>
          <cell r="BU40">
            <v>0</v>
          </cell>
          <cell r="BV40">
            <v>0</v>
          </cell>
          <cell r="BW40">
            <v>0</v>
          </cell>
          <cell r="BX40">
            <v>0</v>
          </cell>
          <cell r="BY40">
            <v>0</v>
          </cell>
          <cell r="BZ40">
            <v>0</v>
          </cell>
          <cell r="CA40">
            <v>0</v>
          </cell>
          <cell r="CB40">
            <v>0</v>
          </cell>
          <cell r="CC40">
            <v>0</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0</v>
          </cell>
          <cell r="DD40">
            <v>0</v>
          </cell>
          <cell r="DE40">
            <v>0</v>
          </cell>
          <cell r="DF40">
            <v>0</v>
          </cell>
          <cell r="DG40">
            <v>0</v>
          </cell>
          <cell r="DH40">
            <v>0</v>
          </cell>
          <cell r="DI40">
            <v>0</v>
          </cell>
          <cell r="DJ40">
            <v>0</v>
          </cell>
          <cell r="DK40">
            <v>0</v>
          </cell>
          <cell r="DL40">
            <v>0</v>
          </cell>
          <cell r="DM40">
            <v>0</v>
          </cell>
          <cell r="DN40">
            <v>0</v>
          </cell>
          <cell r="DO40">
            <v>0</v>
          </cell>
          <cell r="DP40">
            <v>0</v>
          </cell>
          <cell r="DQ40">
            <v>0</v>
          </cell>
          <cell r="DR40">
            <v>0</v>
          </cell>
          <cell r="DS40">
            <v>0</v>
          </cell>
          <cell r="DT40">
            <v>0</v>
          </cell>
          <cell r="DU40">
            <v>0</v>
          </cell>
          <cell r="DV40">
            <v>0</v>
          </cell>
          <cell r="DW40">
            <v>0</v>
          </cell>
          <cell r="DX40">
            <v>0</v>
          </cell>
          <cell r="DY40">
            <v>0</v>
          </cell>
          <cell r="DZ40">
            <v>0</v>
          </cell>
          <cell r="EA40">
            <v>0</v>
          </cell>
          <cell r="EB40">
            <v>0</v>
          </cell>
          <cell r="EC40">
            <v>0</v>
          </cell>
          <cell r="ED40">
            <v>0</v>
          </cell>
          <cell r="EE40">
            <v>0</v>
          </cell>
          <cell r="EF40">
            <v>0</v>
          </cell>
          <cell r="EG40">
            <v>0</v>
          </cell>
          <cell r="EH40">
            <v>0</v>
          </cell>
          <cell r="EI40">
            <v>0</v>
          </cell>
          <cell r="EJ40">
            <v>0</v>
          </cell>
          <cell r="EK40">
            <v>0</v>
          </cell>
          <cell r="EL40">
            <v>0</v>
          </cell>
          <cell r="EM40">
            <v>0</v>
          </cell>
          <cell r="EN40">
            <v>0</v>
          </cell>
          <cell r="EO40">
            <v>0</v>
          </cell>
          <cell r="EP40">
            <v>0</v>
          </cell>
          <cell r="EQ40">
            <v>0</v>
          </cell>
          <cell r="ER40">
            <v>0</v>
          </cell>
          <cell r="ES40">
            <v>0</v>
          </cell>
          <cell r="ET40">
            <v>0</v>
          </cell>
          <cell r="EU40">
            <v>0</v>
          </cell>
          <cell r="EV40">
            <v>0</v>
          </cell>
          <cell r="EW40">
            <v>0</v>
          </cell>
          <cell r="EX40">
            <v>0</v>
          </cell>
          <cell r="EY40">
            <v>0</v>
          </cell>
          <cell r="EZ40">
            <v>0</v>
          </cell>
          <cell r="FA40">
            <v>0</v>
          </cell>
          <cell r="FB40">
            <v>0</v>
          </cell>
          <cell r="FC40">
            <v>0</v>
          </cell>
          <cell r="FD40">
            <v>0</v>
          </cell>
          <cell r="FE40">
            <v>0</v>
          </cell>
          <cell r="FF40">
            <v>0</v>
          </cell>
          <cell r="FG40">
            <v>0</v>
          </cell>
          <cell r="FH40">
            <v>0</v>
          </cell>
          <cell r="FI40">
            <v>0</v>
          </cell>
          <cell r="FJ40">
            <v>0</v>
          </cell>
          <cell r="FK40">
            <v>0</v>
          </cell>
          <cell r="FL40">
            <v>0</v>
          </cell>
          <cell r="FM40">
            <v>0</v>
          </cell>
          <cell r="FN40">
            <v>0</v>
          </cell>
          <cell r="FO40">
            <v>0</v>
          </cell>
          <cell r="FP40">
            <v>0</v>
          </cell>
          <cell r="FQ40">
            <v>0</v>
          </cell>
          <cell r="FR40">
            <v>0</v>
          </cell>
          <cell r="FS40">
            <v>0</v>
          </cell>
          <cell r="FT40">
            <v>0</v>
          </cell>
          <cell r="FU40">
            <v>0</v>
          </cell>
          <cell r="FV40">
            <v>0</v>
          </cell>
          <cell r="FW40">
            <v>0</v>
          </cell>
          <cell r="FX40">
            <v>0</v>
          </cell>
          <cell r="FY40">
            <v>0</v>
          </cell>
          <cell r="FZ40">
            <v>0</v>
          </cell>
          <cell r="GA40">
            <v>0</v>
          </cell>
          <cell r="GB40">
            <v>0</v>
          </cell>
          <cell r="GC40">
            <v>0</v>
          </cell>
          <cell r="GD40">
            <v>0</v>
          </cell>
          <cell r="GE40">
            <v>0</v>
          </cell>
          <cell r="GF40">
            <v>0</v>
          </cell>
          <cell r="GG40">
            <v>0</v>
          </cell>
          <cell r="GH40">
            <v>0</v>
          </cell>
          <cell r="GI40">
            <v>0</v>
          </cell>
          <cell r="GJ40">
            <v>0</v>
          </cell>
          <cell r="GK40">
            <v>0</v>
          </cell>
          <cell r="GL40">
            <v>0</v>
          </cell>
          <cell r="GM40">
            <v>0</v>
          </cell>
          <cell r="GN40">
            <v>0</v>
          </cell>
          <cell r="GO40">
            <v>0</v>
          </cell>
          <cell r="GP40">
            <v>0</v>
          </cell>
          <cell r="GQ40">
            <v>0</v>
          </cell>
          <cell r="GR40">
            <v>0</v>
          </cell>
          <cell r="GS40">
            <v>0</v>
          </cell>
          <cell r="GT40">
            <v>0</v>
          </cell>
          <cell r="GU40">
            <v>0</v>
          </cell>
          <cell r="GV40">
            <v>0</v>
          </cell>
          <cell r="GW40">
            <v>0</v>
          </cell>
          <cell r="GX40">
            <v>0</v>
          </cell>
          <cell r="GY40">
            <v>0</v>
          </cell>
          <cell r="GZ40">
            <v>0</v>
          </cell>
          <cell r="HA40">
            <v>0</v>
          </cell>
          <cell r="HB40">
            <v>0</v>
          </cell>
          <cell r="HC40">
            <v>0</v>
          </cell>
          <cell r="HD40">
            <v>0</v>
          </cell>
          <cell r="HE40">
            <v>0</v>
          </cell>
          <cell r="HF40">
            <v>0</v>
          </cell>
          <cell r="HG40">
            <v>0</v>
          </cell>
          <cell r="HH40">
            <v>0</v>
          </cell>
          <cell r="HI40">
            <v>0</v>
          </cell>
          <cell r="HJ40">
            <v>0</v>
          </cell>
        </row>
        <row r="41">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D41">
            <v>0</v>
          </cell>
          <cell r="BE41">
            <v>0</v>
          </cell>
          <cell r="BF41">
            <v>0</v>
          </cell>
          <cell r="BG41">
            <v>0</v>
          </cell>
          <cell r="BH41">
            <v>0</v>
          </cell>
          <cell r="BI41">
            <v>0</v>
          </cell>
          <cell r="BJ41">
            <v>0</v>
          </cell>
          <cell r="BK41">
            <v>0</v>
          </cell>
          <cell r="BL41">
            <v>0</v>
          </cell>
          <cell r="BM41">
            <v>0</v>
          </cell>
          <cell r="BN41">
            <v>0</v>
          </cell>
          <cell r="BO41">
            <v>0</v>
          </cell>
          <cell r="BP41">
            <v>0</v>
          </cell>
          <cell r="BQ41">
            <v>0</v>
          </cell>
          <cell r="BR41">
            <v>0</v>
          </cell>
          <cell r="BS41">
            <v>0</v>
          </cell>
          <cell r="BT41">
            <v>0</v>
          </cell>
          <cell r="BU41">
            <v>0</v>
          </cell>
          <cell r="BV41">
            <v>0</v>
          </cell>
          <cell r="BW41">
            <v>0</v>
          </cell>
          <cell r="BX41">
            <v>0</v>
          </cell>
          <cell r="BY41">
            <v>0</v>
          </cell>
          <cell r="BZ41">
            <v>0</v>
          </cell>
          <cell r="CA41">
            <v>0</v>
          </cell>
          <cell r="CB41">
            <v>0</v>
          </cell>
          <cell r="CC41">
            <v>0</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0</v>
          </cell>
          <cell r="DE41">
            <v>0</v>
          </cell>
          <cell r="DF41">
            <v>0</v>
          </cell>
          <cell r="DG41">
            <v>0</v>
          </cell>
          <cell r="DH41">
            <v>0</v>
          </cell>
          <cell r="DI41">
            <v>0</v>
          </cell>
          <cell r="DJ41">
            <v>0</v>
          </cell>
          <cell r="DK41">
            <v>0</v>
          </cell>
          <cell r="DL41">
            <v>0</v>
          </cell>
          <cell r="DM41">
            <v>0</v>
          </cell>
          <cell r="DN41">
            <v>0</v>
          </cell>
          <cell r="DO41">
            <v>0</v>
          </cell>
          <cell r="DP41">
            <v>0</v>
          </cell>
          <cell r="DQ41">
            <v>0</v>
          </cell>
          <cell r="DR41">
            <v>0</v>
          </cell>
          <cell r="DS41">
            <v>0</v>
          </cell>
          <cell r="DT41">
            <v>0</v>
          </cell>
          <cell r="DU41">
            <v>0</v>
          </cell>
          <cell r="DV41">
            <v>0</v>
          </cell>
          <cell r="DW41">
            <v>0</v>
          </cell>
          <cell r="DX41">
            <v>0</v>
          </cell>
          <cell r="DY41">
            <v>0</v>
          </cell>
          <cell r="DZ41">
            <v>0</v>
          </cell>
          <cell r="EA41">
            <v>0</v>
          </cell>
          <cell r="EB41">
            <v>0</v>
          </cell>
          <cell r="EC41">
            <v>0</v>
          </cell>
          <cell r="ED41">
            <v>0</v>
          </cell>
          <cell r="EE41">
            <v>0</v>
          </cell>
          <cell r="EF41">
            <v>0</v>
          </cell>
          <cell r="EG41">
            <v>0</v>
          </cell>
          <cell r="EH41">
            <v>0</v>
          </cell>
          <cell r="EI41">
            <v>0</v>
          </cell>
          <cell r="EJ41">
            <v>0</v>
          </cell>
          <cell r="EK41">
            <v>0</v>
          </cell>
          <cell r="EL41">
            <v>0</v>
          </cell>
          <cell r="EM41">
            <v>0</v>
          </cell>
          <cell r="EN41">
            <v>0</v>
          </cell>
          <cell r="EO41">
            <v>0</v>
          </cell>
          <cell r="EP41">
            <v>0</v>
          </cell>
          <cell r="EQ41">
            <v>0</v>
          </cell>
          <cell r="ER41">
            <v>0</v>
          </cell>
          <cell r="ES41">
            <v>0</v>
          </cell>
          <cell r="ET41">
            <v>0</v>
          </cell>
          <cell r="EU41">
            <v>0</v>
          </cell>
          <cell r="EV41">
            <v>0</v>
          </cell>
          <cell r="EW41">
            <v>0</v>
          </cell>
          <cell r="EX41">
            <v>0</v>
          </cell>
          <cell r="EY41">
            <v>0</v>
          </cell>
          <cell r="EZ41">
            <v>0</v>
          </cell>
          <cell r="FA41">
            <v>0</v>
          </cell>
          <cell r="FB41">
            <v>0</v>
          </cell>
          <cell r="FC41">
            <v>0</v>
          </cell>
          <cell r="FD41">
            <v>0</v>
          </cell>
          <cell r="FE41">
            <v>0</v>
          </cell>
          <cell r="FF41">
            <v>0</v>
          </cell>
          <cell r="FG41">
            <v>0</v>
          </cell>
          <cell r="FH41">
            <v>0</v>
          </cell>
          <cell r="FI41">
            <v>0</v>
          </cell>
          <cell r="FJ41">
            <v>0</v>
          </cell>
          <cell r="FK41">
            <v>0</v>
          </cell>
          <cell r="FL41">
            <v>0</v>
          </cell>
          <cell r="FM41">
            <v>0</v>
          </cell>
          <cell r="FN41">
            <v>0</v>
          </cell>
          <cell r="FO41">
            <v>0</v>
          </cell>
          <cell r="FP41">
            <v>0</v>
          </cell>
          <cell r="FQ41">
            <v>0</v>
          </cell>
          <cell r="FR41">
            <v>0</v>
          </cell>
          <cell r="FS41">
            <v>0</v>
          </cell>
          <cell r="FT41">
            <v>0</v>
          </cell>
          <cell r="FU41">
            <v>0</v>
          </cell>
          <cell r="FV41">
            <v>0</v>
          </cell>
          <cell r="FW41">
            <v>0</v>
          </cell>
          <cell r="FX41">
            <v>0</v>
          </cell>
          <cell r="FY41">
            <v>0</v>
          </cell>
          <cell r="FZ41">
            <v>0</v>
          </cell>
          <cell r="GA41">
            <v>0</v>
          </cell>
          <cell r="GB41">
            <v>0</v>
          </cell>
          <cell r="GC41">
            <v>0</v>
          </cell>
          <cell r="GD41">
            <v>0</v>
          </cell>
          <cell r="GE41">
            <v>0</v>
          </cell>
          <cell r="GF41">
            <v>0</v>
          </cell>
          <cell r="GG41">
            <v>0</v>
          </cell>
          <cell r="GH41">
            <v>0</v>
          </cell>
          <cell r="GI41">
            <v>0</v>
          </cell>
          <cell r="GJ41">
            <v>0</v>
          </cell>
          <cell r="GK41">
            <v>0</v>
          </cell>
          <cell r="GL41">
            <v>0</v>
          </cell>
          <cell r="GM41">
            <v>0</v>
          </cell>
          <cell r="GN41">
            <v>0</v>
          </cell>
          <cell r="GO41">
            <v>0</v>
          </cell>
          <cell r="GP41">
            <v>0</v>
          </cell>
          <cell r="GQ41">
            <v>0</v>
          </cell>
          <cell r="GR41">
            <v>0</v>
          </cell>
          <cell r="GS41">
            <v>0</v>
          </cell>
          <cell r="GT41">
            <v>0</v>
          </cell>
          <cell r="GU41">
            <v>0</v>
          </cell>
          <cell r="GV41">
            <v>0</v>
          </cell>
          <cell r="GW41">
            <v>0</v>
          </cell>
          <cell r="GX41">
            <v>0</v>
          </cell>
          <cell r="GY41">
            <v>0</v>
          </cell>
          <cell r="GZ41">
            <v>0</v>
          </cell>
          <cell r="HA41">
            <v>0</v>
          </cell>
          <cell r="HB41">
            <v>0</v>
          </cell>
          <cell r="HC41">
            <v>0</v>
          </cell>
          <cell r="HD41">
            <v>0</v>
          </cell>
          <cell r="HE41">
            <v>0</v>
          </cell>
          <cell r="HF41">
            <v>0</v>
          </cell>
          <cell r="HG41">
            <v>0</v>
          </cell>
          <cell r="HH41">
            <v>0</v>
          </cell>
          <cell r="HI41">
            <v>0</v>
          </cell>
          <cell r="HJ41">
            <v>0</v>
          </cell>
        </row>
        <row r="44">
          <cell r="R44">
            <v>0</v>
          </cell>
          <cell r="S44">
            <v>41.666666666666664</v>
          </cell>
          <cell r="T44">
            <v>83.333333333333329</v>
          </cell>
          <cell r="U44">
            <v>125</v>
          </cell>
          <cell r="V44">
            <v>166.66666666666666</v>
          </cell>
          <cell r="W44">
            <v>208.33333333333331</v>
          </cell>
          <cell r="X44">
            <v>249.99999999999997</v>
          </cell>
          <cell r="Y44">
            <v>291.66666666666663</v>
          </cell>
          <cell r="Z44">
            <v>333.33333333333331</v>
          </cell>
          <cell r="AA44">
            <v>375</v>
          </cell>
          <cell r="AB44">
            <v>416.66666666666669</v>
          </cell>
          <cell r="AC44">
            <v>458.33333333333337</v>
          </cell>
          <cell r="AD44">
            <v>500.00000000000006</v>
          </cell>
          <cell r="AE44">
            <v>541.66666666666674</v>
          </cell>
          <cell r="AF44">
            <v>583.33333333333337</v>
          </cell>
          <cell r="AG44">
            <v>625</v>
          </cell>
          <cell r="AH44">
            <v>666.66666666666663</v>
          </cell>
          <cell r="AI44">
            <v>708.33333333333326</v>
          </cell>
          <cell r="AJ44">
            <v>749.99999999999989</v>
          </cell>
          <cell r="AK44">
            <v>791.66666666666652</v>
          </cell>
          <cell r="AL44">
            <v>833.33333333333314</v>
          </cell>
          <cell r="AM44">
            <v>874.99999999999977</v>
          </cell>
          <cell r="AN44">
            <v>916.6666666666664</v>
          </cell>
          <cell r="AO44">
            <v>958.33333333333303</v>
          </cell>
          <cell r="AP44">
            <v>999.99999999999966</v>
          </cell>
          <cell r="AQ44">
            <v>1041.6666666666663</v>
          </cell>
          <cell r="AR44">
            <v>1083.333333333333</v>
          </cell>
          <cell r="AS44">
            <v>1124.9999999999998</v>
          </cell>
          <cell r="AT44">
            <v>1166.6666666666665</v>
          </cell>
          <cell r="AU44">
            <v>1208.3333333333333</v>
          </cell>
          <cell r="AV44">
            <v>1250</v>
          </cell>
          <cell r="AW44">
            <v>1291.6666666666667</v>
          </cell>
          <cell r="AX44">
            <v>1333.3333333333335</v>
          </cell>
          <cell r="AY44">
            <v>1375.0000000000002</v>
          </cell>
          <cell r="AZ44">
            <v>1416.666666666667</v>
          </cell>
          <cell r="BA44">
            <v>1458.3333333333337</v>
          </cell>
          <cell r="BB44">
            <v>1500.0000000000005</v>
          </cell>
          <cell r="BC44">
            <v>1541.6666666666672</v>
          </cell>
          <cell r="BD44">
            <v>1583.3333333333339</v>
          </cell>
          <cell r="BE44">
            <v>1625.0000000000007</v>
          </cell>
          <cell r="BF44">
            <v>1666.6666666666674</v>
          </cell>
          <cell r="BG44">
            <v>1708.3333333333342</v>
          </cell>
          <cell r="BH44">
            <v>1750.0000000000009</v>
          </cell>
          <cell r="BI44">
            <v>1791.6666666666677</v>
          </cell>
          <cell r="BJ44">
            <v>1833.3333333333344</v>
          </cell>
          <cell r="BK44">
            <v>1875.0000000000011</v>
          </cell>
          <cell r="BL44">
            <v>1916.6666666666679</v>
          </cell>
          <cell r="BM44">
            <v>1958.3333333333346</v>
          </cell>
          <cell r="BN44">
            <v>2000.0000000000014</v>
          </cell>
          <cell r="BO44">
            <v>2041.6666666666681</v>
          </cell>
          <cell r="BP44">
            <v>2083.3333333333348</v>
          </cell>
          <cell r="BQ44">
            <v>2125.0000000000014</v>
          </cell>
          <cell r="BR44">
            <v>2166.6666666666679</v>
          </cell>
          <cell r="BS44">
            <v>2208.3333333333344</v>
          </cell>
          <cell r="BT44">
            <v>2250.0000000000009</v>
          </cell>
          <cell r="BU44">
            <v>2291.6666666666674</v>
          </cell>
          <cell r="BV44">
            <v>2333.3333333333339</v>
          </cell>
          <cell r="BW44">
            <v>2375.0000000000005</v>
          </cell>
          <cell r="BX44">
            <v>2416.666666666667</v>
          </cell>
          <cell r="BY44">
            <v>2458.3333333333335</v>
          </cell>
          <cell r="BZ44">
            <v>2500</v>
          </cell>
          <cell r="CA44">
            <v>2541.6666666666665</v>
          </cell>
          <cell r="CB44">
            <v>2583.333333333333</v>
          </cell>
          <cell r="CC44">
            <v>2624.9999999999995</v>
          </cell>
          <cell r="CD44">
            <v>2666.6666666666661</v>
          </cell>
          <cell r="CE44">
            <v>2708.3333333333326</v>
          </cell>
          <cell r="CF44">
            <v>2749.9999999999991</v>
          </cell>
          <cell r="CG44">
            <v>2791.6666666666656</v>
          </cell>
          <cell r="CH44">
            <v>2833.3333333333321</v>
          </cell>
          <cell r="CI44">
            <v>2874.9999999999986</v>
          </cell>
          <cell r="CJ44">
            <v>2916.6666666666652</v>
          </cell>
          <cell r="CK44">
            <v>2958.3333333333317</v>
          </cell>
          <cell r="CL44">
            <v>2999.9999999999982</v>
          </cell>
          <cell r="CM44">
            <v>3041.6666666666647</v>
          </cell>
          <cell r="CN44">
            <v>3083.3333333333312</v>
          </cell>
          <cell r="CO44">
            <v>3124.9999999999977</v>
          </cell>
          <cell r="CP44">
            <v>3166.6666666666642</v>
          </cell>
          <cell r="CQ44">
            <v>3208.3333333333308</v>
          </cell>
          <cell r="CR44">
            <v>3249.9999999999973</v>
          </cell>
          <cell r="CS44">
            <v>3291.6666666666638</v>
          </cell>
          <cell r="CT44">
            <v>3333.3333333333303</v>
          </cell>
          <cell r="CU44">
            <v>3374.9999999999968</v>
          </cell>
          <cell r="CV44">
            <v>3416.6666666666633</v>
          </cell>
          <cell r="CW44">
            <v>3458.3333333333298</v>
          </cell>
          <cell r="CX44">
            <v>3499.9999999999964</v>
          </cell>
          <cell r="CY44">
            <v>3541.6666666666629</v>
          </cell>
          <cell r="CZ44">
            <v>3583.3333333333294</v>
          </cell>
          <cell r="DA44">
            <v>3624.9999999999959</v>
          </cell>
          <cell r="DB44">
            <v>3666.6666666666624</v>
          </cell>
          <cell r="DC44">
            <v>3708.3333333333289</v>
          </cell>
          <cell r="DD44">
            <v>3749.9999999999955</v>
          </cell>
          <cell r="DE44">
            <v>3791.666666666662</v>
          </cell>
          <cell r="DF44">
            <v>3833.3333333333285</v>
          </cell>
          <cell r="DG44">
            <v>3874.999999999995</v>
          </cell>
          <cell r="DH44">
            <v>3916.6666666666615</v>
          </cell>
          <cell r="DI44">
            <v>3958.333333333328</v>
          </cell>
          <cell r="DJ44">
            <v>3999.9999999999945</v>
          </cell>
          <cell r="DK44">
            <v>4041.6666666666611</v>
          </cell>
          <cell r="DL44">
            <v>4083.3333333333276</v>
          </cell>
          <cell r="DM44">
            <v>4124.9999999999945</v>
          </cell>
          <cell r="DN44">
            <v>4166.6666666666615</v>
          </cell>
          <cell r="DO44">
            <v>4208.3333333333285</v>
          </cell>
          <cell r="DP44">
            <v>4249.9999999999955</v>
          </cell>
          <cell r="DQ44">
            <v>4291.6666666666624</v>
          </cell>
          <cell r="DR44">
            <v>4333.3333333333294</v>
          </cell>
          <cell r="DS44">
            <v>4374.9999999999964</v>
          </cell>
          <cell r="DT44">
            <v>4416.6666666666633</v>
          </cell>
          <cell r="DU44">
            <v>4458.3333333333303</v>
          </cell>
          <cell r="DV44">
            <v>4499.9999999999973</v>
          </cell>
          <cell r="DW44">
            <v>4541.6666666666642</v>
          </cell>
          <cell r="DX44">
            <v>4583.3333333333312</v>
          </cell>
          <cell r="DY44">
            <v>4624.9999999999982</v>
          </cell>
          <cell r="DZ44">
            <v>4666.6666666666652</v>
          </cell>
          <cell r="EA44">
            <v>4708.3333333333321</v>
          </cell>
          <cell r="EB44">
            <v>4749.9999999999991</v>
          </cell>
          <cell r="EC44">
            <v>4791.6666666666661</v>
          </cell>
          <cell r="ED44">
            <v>4833.333333333333</v>
          </cell>
          <cell r="EE44">
            <v>4875</v>
          </cell>
          <cell r="EF44">
            <v>4916.666666666667</v>
          </cell>
          <cell r="EG44">
            <v>4958.3333333333339</v>
          </cell>
          <cell r="EH44">
            <v>5000.0000000000009</v>
          </cell>
          <cell r="EI44">
            <v>5041.6666666666679</v>
          </cell>
          <cell r="EJ44">
            <v>5083.3333333333348</v>
          </cell>
          <cell r="EK44">
            <v>5125.0000000000018</v>
          </cell>
          <cell r="EL44">
            <v>5166.6666666666688</v>
          </cell>
          <cell r="EM44">
            <v>5208.3333333333358</v>
          </cell>
          <cell r="EN44">
            <v>5250.0000000000027</v>
          </cell>
          <cell r="EO44">
            <v>5291.6666666666697</v>
          </cell>
          <cell r="EP44">
            <v>5333.3333333333367</v>
          </cell>
          <cell r="EQ44">
            <v>5375.0000000000036</v>
          </cell>
          <cell r="ER44">
            <v>5416.6666666666706</v>
          </cell>
          <cell r="ES44">
            <v>5458.3333333333376</v>
          </cell>
          <cell r="ET44">
            <v>5500.0000000000045</v>
          </cell>
          <cell r="EU44">
            <v>5541.6666666666715</v>
          </cell>
          <cell r="EV44">
            <v>5583.3333333333385</v>
          </cell>
          <cell r="EW44">
            <v>5625.0000000000055</v>
          </cell>
          <cell r="EX44">
            <v>5666.6666666666724</v>
          </cell>
          <cell r="EY44">
            <v>5708.3333333333394</v>
          </cell>
          <cell r="EZ44">
            <v>5750.0000000000064</v>
          </cell>
          <cell r="FA44">
            <v>5791.6666666666733</v>
          </cell>
          <cell r="FB44">
            <v>5833.3333333333403</v>
          </cell>
          <cell r="FC44">
            <v>5875.0000000000073</v>
          </cell>
          <cell r="FD44">
            <v>5916.6666666666742</v>
          </cell>
          <cell r="FE44">
            <v>5958.3333333333412</v>
          </cell>
          <cell r="FF44">
            <v>6000.0000000000082</v>
          </cell>
          <cell r="FG44">
            <v>6041.6666666666752</v>
          </cell>
          <cell r="FH44">
            <v>6083.3333333333421</v>
          </cell>
          <cell r="FI44">
            <v>6125.0000000000091</v>
          </cell>
          <cell r="FJ44">
            <v>6166.6666666666761</v>
          </cell>
          <cell r="FK44">
            <v>6208.333333333343</v>
          </cell>
          <cell r="FL44">
            <v>6250.00000000001</v>
          </cell>
          <cell r="FM44">
            <v>6291.666666666677</v>
          </cell>
          <cell r="FN44">
            <v>6333.3333333333439</v>
          </cell>
          <cell r="FO44">
            <v>6375.0000000000109</v>
          </cell>
          <cell r="FP44">
            <v>6416.6666666666779</v>
          </cell>
          <cell r="FQ44">
            <v>6458.3333333333449</v>
          </cell>
          <cell r="FR44">
            <v>6500.0000000000118</v>
          </cell>
          <cell r="FS44">
            <v>6541.6666666666788</v>
          </cell>
          <cell r="FT44">
            <v>6583.3333333333458</v>
          </cell>
          <cell r="FU44">
            <v>6625.0000000000127</v>
          </cell>
          <cell r="FV44">
            <v>6666.6666666666797</v>
          </cell>
          <cell r="FW44">
            <v>6708.3333333333467</v>
          </cell>
          <cell r="FX44">
            <v>6750.0000000000136</v>
          </cell>
          <cell r="FY44">
            <v>6791.6666666666806</v>
          </cell>
          <cell r="FZ44">
            <v>6833.3333333333476</v>
          </cell>
          <cell r="GA44">
            <v>6875.0000000000146</v>
          </cell>
          <cell r="GB44">
            <v>6916.6666666666815</v>
          </cell>
          <cell r="GC44">
            <v>6958.3333333333485</v>
          </cell>
          <cell r="GD44">
            <v>7000.0000000000155</v>
          </cell>
          <cell r="GE44">
            <v>7041.6666666666824</v>
          </cell>
          <cell r="GF44">
            <v>7083.3333333333494</v>
          </cell>
          <cell r="GG44">
            <v>7125.0000000000164</v>
          </cell>
          <cell r="GH44">
            <v>7166.6666666666833</v>
          </cell>
          <cell r="GI44">
            <v>7208.3333333333503</v>
          </cell>
          <cell r="GJ44">
            <v>7250.0000000000173</v>
          </cell>
          <cell r="GK44">
            <v>7291.6666666666843</v>
          </cell>
          <cell r="GL44">
            <v>7333.3333333333512</v>
          </cell>
          <cell r="GM44">
            <v>7375.0000000000182</v>
          </cell>
          <cell r="GN44">
            <v>7416.6666666666852</v>
          </cell>
          <cell r="GO44">
            <v>7458.3333333333521</v>
          </cell>
          <cell r="GP44">
            <v>7500.0000000000191</v>
          </cell>
          <cell r="GQ44">
            <v>7541.6666666666861</v>
          </cell>
          <cell r="GR44">
            <v>7583.333333333353</v>
          </cell>
          <cell r="GS44">
            <v>7625.00000000002</v>
          </cell>
          <cell r="GT44">
            <v>7666.666666666687</v>
          </cell>
          <cell r="GU44">
            <v>7708.3333333333539</v>
          </cell>
          <cell r="GV44">
            <v>7750.0000000000209</v>
          </cell>
          <cell r="GW44">
            <v>7791.6666666666879</v>
          </cell>
          <cell r="GX44">
            <v>7833.3333333333549</v>
          </cell>
          <cell r="GY44">
            <v>7875.0000000000218</v>
          </cell>
          <cell r="GZ44">
            <v>7916.6666666666888</v>
          </cell>
          <cell r="HA44">
            <v>7958.3333333333558</v>
          </cell>
          <cell r="HB44">
            <v>8000.0000000000227</v>
          </cell>
          <cell r="HC44">
            <v>8041.6666666666897</v>
          </cell>
          <cell r="HD44">
            <v>8083.3333333333567</v>
          </cell>
          <cell r="HE44">
            <v>8125.0000000000236</v>
          </cell>
          <cell r="HF44">
            <v>8166.6666666666906</v>
          </cell>
          <cell r="HG44">
            <v>8208.3333333333576</v>
          </cell>
          <cell r="HH44">
            <v>8250.0000000000236</v>
          </cell>
          <cell r="HI44">
            <v>8291.6666666666897</v>
          </cell>
          <cell r="HJ44">
            <v>8333.3333333333558</v>
          </cell>
        </row>
        <row r="45">
          <cell r="R45">
            <v>0</v>
          </cell>
          <cell r="S45">
            <v>500</v>
          </cell>
          <cell r="T45">
            <v>1000</v>
          </cell>
          <cell r="U45">
            <v>1500</v>
          </cell>
          <cell r="V45">
            <v>2000</v>
          </cell>
          <cell r="W45">
            <v>2500</v>
          </cell>
          <cell r="X45">
            <v>3000</v>
          </cell>
          <cell r="Y45">
            <v>3500</v>
          </cell>
          <cell r="Z45">
            <v>4000</v>
          </cell>
          <cell r="AA45">
            <v>4500</v>
          </cell>
          <cell r="AB45">
            <v>5000</v>
          </cell>
          <cell r="AC45">
            <v>5500</v>
          </cell>
          <cell r="AD45">
            <v>6000</v>
          </cell>
          <cell r="AE45">
            <v>6500</v>
          </cell>
          <cell r="AF45">
            <v>7000</v>
          </cell>
          <cell r="AG45">
            <v>7500</v>
          </cell>
          <cell r="AH45">
            <v>8000</v>
          </cell>
          <cell r="AI45">
            <v>8500</v>
          </cell>
          <cell r="AJ45">
            <v>9000</v>
          </cell>
          <cell r="AK45">
            <v>9500</v>
          </cell>
          <cell r="AL45">
            <v>10000</v>
          </cell>
          <cell r="AM45">
            <v>10500</v>
          </cell>
          <cell r="AN45">
            <v>11000</v>
          </cell>
          <cell r="AO45">
            <v>11500</v>
          </cell>
          <cell r="AP45">
            <v>12000</v>
          </cell>
          <cell r="AQ45">
            <v>12500</v>
          </cell>
          <cell r="AR45">
            <v>13000</v>
          </cell>
          <cell r="AS45">
            <v>13500</v>
          </cell>
          <cell r="AT45">
            <v>14000</v>
          </cell>
          <cell r="AU45">
            <v>14500</v>
          </cell>
          <cell r="AV45">
            <v>15000</v>
          </cell>
          <cell r="AW45">
            <v>15500</v>
          </cell>
          <cell r="AX45">
            <v>16000</v>
          </cell>
          <cell r="AY45">
            <v>16500</v>
          </cell>
          <cell r="AZ45">
            <v>17000</v>
          </cell>
          <cell r="BA45">
            <v>17500</v>
          </cell>
          <cell r="BB45">
            <v>18000</v>
          </cell>
          <cell r="BC45">
            <v>18500</v>
          </cell>
          <cell r="BD45">
            <v>19000</v>
          </cell>
          <cell r="BE45">
            <v>19500</v>
          </cell>
          <cell r="BF45">
            <v>20000</v>
          </cell>
          <cell r="BG45">
            <v>20500</v>
          </cell>
          <cell r="BH45">
            <v>21000</v>
          </cell>
          <cell r="BI45">
            <v>21500</v>
          </cell>
          <cell r="BJ45">
            <v>22000</v>
          </cell>
          <cell r="BK45">
            <v>22500</v>
          </cell>
          <cell r="BL45">
            <v>23000</v>
          </cell>
          <cell r="BM45">
            <v>23500</v>
          </cell>
          <cell r="BN45">
            <v>24000</v>
          </cell>
          <cell r="BO45">
            <v>24500</v>
          </cell>
          <cell r="BP45">
            <v>25000</v>
          </cell>
          <cell r="BQ45">
            <v>25500</v>
          </cell>
          <cell r="BR45">
            <v>26000</v>
          </cell>
          <cell r="BS45">
            <v>26500</v>
          </cell>
          <cell r="BT45">
            <v>27000</v>
          </cell>
          <cell r="BU45">
            <v>27500</v>
          </cell>
          <cell r="BV45">
            <v>28000</v>
          </cell>
          <cell r="BW45">
            <v>28500</v>
          </cell>
          <cell r="BX45">
            <v>29000</v>
          </cell>
          <cell r="BY45">
            <v>29500</v>
          </cell>
          <cell r="BZ45">
            <v>30000</v>
          </cell>
          <cell r="CA45">
            <v>30500</v>
          </cell>
          <cell r="CB45">
            <v>31000</v>
          </cell>
          <cell r="CC45">
            <v>31500</v>
          </cell>
          <cell r="CD45">
            <v>32000</v>
          </cell>
          <cell r="CE45">
            <v>32500</v>
          </cell>
          <cell r="CF45">
            <v>33000</v>
          </cell>
          <cell r="CG45">
            <v>33500</v>
          </cell>
          <cell r="CH45">
            <v>34000</v>
          </cell>
          <cell r="CI45">
            <v>34500</v>
          </cell>
          <cell r="CJ45">
            <v>35000</v>
          </cell>
          <cell r="CK45">
            <v>35500</v>
          </cell>
          <cell r="CL45">
            <v>36000</v>
          </cell>
          <cell r="CM45">
            <v>36500</v>
          </cell>
          <cell r="CN45">
            <v>37000</v>
          </cell>
          <cell r="CO45">
            <v>37500</v>
          </cell>
          <cell r="CP45">
            <v>38000</v>
          </cell>
          <cell r="CQ45">
            <v>38500</v>
          </cell>
          <cell r="CR45">
            <v>39000</v>
          </cell>
          <cell r="CS45">
            <v>39500</v>
          </cell>
          <cell r="CT45">
            <v>40000</v>
          </cell>
          <cell r="CU45">
            <v>40500</v>
          </cell>
          <cell r="CV45">
            <v>41000</v>
          </cell>
          <cell r="CW45">
            <v>41500</v>
          </cell>
          <cell r="CX45">
            <v>42000</v>
          </cell>
          <cell r="CY45">
            <v>42500</v>
          </cell>
          <cell r="CZ45">
            <v>43000</v>
          </cell>
          <cell r="DA45">
            <v>43500</v>
          </cell>
          <cell r="DB45">
            <v>44000</v>
          </cell>
          <cell r="DC45">
            <v>44500</v>
          </cell>
          <cell r="DD45">
            <v>45000</v>
          </cell>
          <cell r="DE45">
            <v>45500</v>
          </cell>
          <cell r="DF45">
            <v>46000</v>
          </cell>
          <cell r="DG45">
            <v>46500</v>
          </cell>
          <cell r="DH45">
            <v>47000</v>
          </cell>
          <cell r="DI45">
            <v>47500</v>
          </cell>
          <cell r="DJ45">
            <v>48000</v>
          </cell>
          <cell r="DK45">
            <v>48500</v>
          </cell>
          <cell r="DL45">
            <v>49000</v>
          </cell>
          <cell r="DM45">
            <v>49500</v>
          </cell>
          <cell r="DN45">
            <v>50000</v>
          </cell>
          <cell r="DO45">
            <v>50500</v>
          </cell>
          <cell r="DP45">
            <v>51000</v>
          </cell>
          <cell r="DQ45">
            <v>51500</v>
          </cell>
          <cell r="DR45">
            <v>52000</v>
          </cell>
          <cell r="DS45">
            <v>52500</v>
          </cell>
          <cell r="DT45">
            <v>53000</v>
          </cell>
          <cell r="DU45">
            <v>53500</v>
          </cell>
          <cell r="DV45">
            <v>54000</v>
          </cell>
          <cell r="DW45">
            <v>54500</v>
          </cell>
          <cell r="DX45">
            <v>55000</v>
          </cell>
          <cell r="DY45">
            <v>55500</v>
          </cell>
          <cell r="DZ45">
            <v>56000</v>
          </cell>
          <cell r="EA45">
            <v>56500</v>
          </cell>
          <cell r="EB45">
            <v>57000</v>
          </cell>
          <cell r="EC45">
            <v>57500</v>
          </cell>
          <cell r="ED45">
            <v>58000</v>
          </cell>
          <cell r="EE45">
            <v>58500</v>
          </cell>
          <cell r="EF45">
            <v>59000</v>
          </cell>
          <cell r="EG45">
            <v>59500</v>
          </cell>
          <cell r="EH45">
            <v>60000</v>
          </cell>
          <cell r="EI45">
            <v>60500</v>
          </cell>
          <cell r="EJ45">
            <v>61000</v>
          </cell>
          <cell r="EK45">
            <v>61500</v>
          </cell>
          <cell r="EL45">
            <v>62000</v>
          </cell>
          <cell r="EM45">
            <v>62500</v>
          </cell>
          <cell r="EN45">
            <v>63000</v>
          </cell>
          <cell r="EO45">
            <v>63500</v>
          </cell>
          <cell r="EP45">
            <v>64000</v>
          </cell>
          <cell r="EQ45">
            <v>64500</v>
          </cell>
          <cell r="ER45">
            <v>65000</v>
          </cell>
          <cell r="ES45">
            <v>65500</v>
          </cell>
          <cell r="ET45">
            <v>66000</v>
          </cell>
          <cell r="EU45">
            <v>66500</v>
          </cell>
          <cell r="EV45">
            <v>67000</v>
          </cell>
          <cell r="EW45">
            <v>67500</v>
          </cell>
          <cell r="EX45">
            <v>68000</v>
          </cell>
          <cell r="EY45">
            <v>68500</v>
          </cell>
          <cell r="EZ45">
            <v>69000</v>
          </cell>
          <cell r="FA45">
            <v>69500</v>
          </cell>
          <cell r="FB45">
            <v>70000</v>
          </cell>
          <cell r="FC45">
            <v>70500</v>
          </cell>
          <cell r="FD45">
            <v>71000</v>
          </cell>
          <cell r="FE45">
            <v>71500</v>
          </cell>
          <cell r="FF45">
            <v>72000</v>
          </cell>
          <cell r="FG45">
            <v>72500</v>
          </cell>
          <cell r="FH45">
            <v>73000</v>
          </cell>
          <cell r="FI45">
            <v>73500</v>
          </cell>
          <cell r="FJ45">
            <v>74000</v>
          </cell>
          <cell r="FK45">
            <v>74500</v>
          </cell>
          <cell r="FL45">
            <v>75000</v>
          </cell>
          <cell r="FM45">
            <v>75500</v>
          </cell>
          <cell r="FN45">
            <v>76000</v>
          </cell>
          <cell r="FO45">
            <v>76500</v>
          </cell>
          <cell r="FP45">
            <v>77000</v>
          </cell>
          <cell r="FQ45">
            <v>77500</v>
          </cell>
          <cell r="FR45">
            <v>78000</v>
          </cell>
          <cell r="FS45">
            <v>78500</v>
          </cell>
          <cell r="FT45">
            <v>79000</v>
          </cell>
          <cell r="FU45">
            <v>79500</v>
          </cell>
          <cell r="FV45">
            <v>80000</v>
          </cell>
          <cell r="FW45">
            <v>80500</v>
          </cell>
          <cell r="FX45">
            <v>81000</v>
          </cell>
          <cell r="FY45">
            <v>81500</v>
          </cell>
          <cell r="FZ45">
            <v>82000</v>
          </cell>
          <cell r="GA45">
            <v>82500</v>
          </cell>
          <cell r="GB45">
            <v>83000</v>
          </cell>
          <cell r="GC45">
            <v>83500</v>
          </cell>
          <cell r="GD45">
            <v>84000</v>
          </cell>
          <cell r="GE45">
            <v>84500</v>
          </cell>
          <cell r="GF45">
            <v>85000</v>
          </cell>
          <cell r="GG45">
            <v>85500</v>
          </cell>
          <cell r="GH45">
            <v>86000</v>
          </cell>
          <cell r="GI45">
            <v>86500</v>
          </cell>
          <cell r="GJ45">
            <v>87000</v>
          </cell>
          <cell r="GK45">
            <v>87500</v>
          </cell>
          <cell r="GL45">
            <v>88000</v>
          </cell>
          <cell r="GM45">
            <v>88500</v>
          </cell>
          <cell r="GN45">
            <v>89000</v>
          </cell>
          <cell r="GO45">
            <v>89500</v>
          </cell>
          <cell r="GP45">
            <v>90000</v>
          </cell>
          <cell r="GQ45">
            <v>90500</v>
          </cell>
          <cell r="GR45">
            <v>91000</v>
          </cell>
          <cell r="GS45">
            <v>91500</v>
          </cell>
          <cell r="GT45">
            <v>92000</v>
          </cell>
          <cell r="GU45">
            <v>92500</v>
          </cell>
          <cell r="GV45">
            <v>93000</v>
          </cell>
          <cell r="GW45">
            <v>93500</v>
          </cell>
          <cell r="GX45">
            <v>94000</v>
          </cell>
          <cell r="GY45">
            <v>94500</v>
          </cell>
          <cell r="GZ45">
            <v>95000</v>
          </cell>
          <cell r="HA45">
            <v>95500</v>
          </cell>
          <cell r="HB45">
            <v>96000</v>
          </cell>
          <cell r="HC45">
            <v>96500</v>
          </cell>
          <cell r="HD45">
            <v>97000</v>
          </cell>
          <cell r="HE45">
            <v>97500</v>
          </cell>
          <cell r="HF45">
            <v>98000</v>
          </cell>
          <cell r="HG45">
            <v>98500</v>
          </cell>
          <cell r="HH45">
            <v>99000</v>
          </cell>
          <cell r="HI45">
            <v>99500</v>
          </cell>
          <cell r="HJ45">
            <v>100000</v>
          </cell>
        </row>
        <row r="49">
          <cell r="R49">
            <v>0</v>
          </cell>
          <cell r="S49">
            <v>38</v>
          </cell>
          <cell r="T49">
            <v>77</v>
          </cell>
          <cell r="U49">
            <v>115</v>
          </cell>
          <cell r="V49">
            <v>153</v>
          </cell>
          <cell r="W49">
            <v>191</v>
          </cell>
          <cell r="X49">
            <v>230</v>
          </cell>
          <cell r="Y49">
            <v>268</v>
          </cell>
          <cell r="Z49">
            <v>306</v>
          </cell>
          <cell r="AA49">
            <v>344</v>
          </cell>
          <cell r="AB49">
            <v>383</v>
          </cell>
          <cell r="AC49">
            <v>421</v>
          </cell>
          <cell r="AD49">
            <v>459</v>
          </cell>
          <cell r="AE49">
            <v>497</v>
          </cell>
          <cell r="AF49">
            <v>536</v>
          </cell>
          <cell r="AG49">
            <v>574</v>
          </cell>
          <cell r="AH49">
            <v>612</v>
          </cell>
          <cell r="AI49">
            <v>650</v>
          </cell>
          <cell r="AJ49">
            <v>689</v>
          </cell>
          <cell r="AK49">
            <v>727</v>
          </cell>
          <cell r="AL49">
            <v>765</v>
          </cell>
          <cell r="AM49">
            <v>803</v>
          </cell>
          <cell r="AN49">
            <v>842</v>
          </cell>
          <cell r="AO49">
            <v>880</v>
          </cell>
          <cell r="AP49">
            <v>918</v>
          </cell>
          <cell r="AQ49">
            <v>956</v>
          </cell>
          <cell r="AR49">
            <v>995</v>
          </cell>
          <cell r="AS49">
            <v>1033</v>
          </cell>
          <cell r="AT49">
            <v>1071</v>
          </cell>
          <cell r="AU49">
            <v>1109</v>
          </cell>
          <cell r="AV49">
            <v>1148</v>
          </cell>
          <cell r="AW49">
            <v>1186</v>
          </cell>
          <cell r="AX49">
            <v>1224</v>
          </cell>
          <cell r="AY49">
            <v>1262</v>
          </cell>
          <cell r="AZ49">
            <v>1301</v>
          </cell>
          <cell r="BA49">
            <v>1339</v>
          </cell>
          <cell r="BB49">
            <v>1377</v>
          </cell>
          <cell r="BC49">
            <v>1415</v>
          </cell>
          <cell r="BD49">
            <v>1454</v>
          </cell>
          <cell r="BE49">
            <v>1492</v>
          </cell>
          <cell r="BF49">
            <v>1530</v>
          </cell>
          <cell r="BG49">
            <v>1568</v>
          </cell>
          <cell r="BH49">
            <v>1607</v>
          </cell>
          <cell r="BI49">
            <v>1645</v>
          </cell>
          <cell r="BJ49">
            <v>1683</v>
          </cell>
          <cell r="BK49">
            <v>1721</v>
          </cell>
          <cell r="BL49">
            <v>1760</v>
          </cell>
          <cell r="BM49">
            <v>1798</v>
          </cell>
          <cell r="BN49">
            <v>1836</v>
          </cell>
          <cell r="BO49">
            <v>1874</v>
          </cell>
          <cell r="BP49">
            <v>1913</v>
          </cell>
          <cell r="BQ49">
            <v>1951</v>
          </cell>
          <cell r="BR49">
            <v>1989</v>
          </cell>
          <cell r="BS49">
            <v>2027</v>
          </cell>
          <cell r="BT49">
            <v>2066</v>
          </cell>
          <cell r="BU49">
            <v>2104</v>
          </cell>
          <cell r="BV49">
            <v>2142</v>
          </cell>
          <cell r="BW49">
            <v>2180</v>
          </cell>
          <cell r="BX49">
            <v>2219</v>
          </cell>
          <cell r="BY49">
            <v>2257</v>
          </cell>
          <cell r="BZ49">
            <v>2295</v>
          </cell>
          <cell r="CA49">
            <v>2333</v>
          </cell>
          <cell r="CB49">
            <v>2372</v>
          </cell>
          <cell r="CC49">
            <v>2410</v>
          </cell>
          <cell r="CD49">
            <v>2448</v>
          </cell>
          <cell r="CE49">
            <v>2486</v>
          </cell>
          <cell r="CF49">
            <v>2525</v>
          </cell>
          <cell r="CG49">
            <v>2563</v>
          </cell>
          <cell r="CH49">
            <v>2601</v>
          </cell>
          <cell r="CI49">
            <v>2639</v>
          </cell>
          <cell r="CJ49">
            <v>2678</v>
          </cell>
          <cell r="CK49">
            <v>2716</v>
          </cell>
          <cell r="CL49">
            <v>2754</v>
          </cell>
          <cell r="CM49">
            <v>2792</v>
          </cell>
          <cell r="CN49">
            <v>2831</v>
          </cell>
          <cell r="CO49">
            <v>2869</v>
          </cell>
          <cell r="CP49">
            <v>2907</v>
          </cell>
          <cell r="CQ49">
            <v>2945</v>
          </cell>
          <cell r="CR49">
            <v>2984</v>
          </cell>
          <cell r="CS49">
            <v>3022</v>
          </cell>
          <cell r="CT49">
            <v>3060</v>
          </cell>
          <cell r="CU49">
            <v>3098</v>
          </cell>
          <cell r="CV49">
            <v>3137</v>
          </cell>
          <cell r="CW49">
            <v>3175</v>
          </cell>
          <cell r="CX49">
            <v>3213</v>
          </cell>
          <cell r="CY49">
            <v>3251</v>
          </cell>
          <cell r="CZ49">
            <v>3290</v>
          </cell>
          <cell r="DA49">
            <v>3328</v>
          </cell>
          <cell r="DB49">
            <v>3366</v>
          </cell>
          <cell r="DC49">
            <v>3404</v>
          </cell>
          <cell r="DD49">
            <v>3443</v>
          </cell>
          <cell r="DE49">
            <v>3481</v>
          </cell>
          <cell r="DF49">
            <v>3519</v>
          </cell>
          <cell r="DG49">
            <v>3557</v>
          </cell>
          <cell r="DH49">
            <v>3596</v>
          </cell>
          <cell r="DI49">
            <v>3634</v>
          </cell>
          <cell r="DJ49">
            <v>3672</v>
          </cell>
          <cell r="DK49">
            <v>3710</v>
          </cell>
          <cell r="DL49">
            <v>3748</v>
          </cell>
          <cell r="DM49">
            <v>3787</v>
          </cell>
          <cell r="DN49">
            <v>3825</v>
          </cell>
          <cell r="DO49">
            <v>3863</v>
          </cell>
          <cell r="DP49">
            <v>3902</v>
          </cell>
          <cell r="DQ49">
            <v>3940</v>
          </cell>
          <cell r="DR49">
            <v>3978</v>
          </cell>
          <cell r="DS49">
            <v>4016</v>
          </cell>
          <cell r="DT49">
            <v>4055</v>
          </cell>
          <cell r="DU49">
            <v>4093</v>
          </cell>
          <cell r="DV49">
            <v>4131</v>
          </cell>
          <cell r="DW49">
            <v>4169</v>
          </cell>
          <cell r="DX49">
            <v>4208</v>
          </cell>
          <cell r="DY49">
            <v>4246</v>
          </cell>
          <cell r="DZ49">
            <v>4284</v>
          </cell>
          <cell r="EA49">
            <v>4322</v>
          </cell>
          <cell r="EB49">
            <v>4361</v>
          </cell>
          <cell r="EC49">
            <v>4399</v>
          </cell>
          <cell r="ED49">
            <v>4437</v>
          </cell>
          <cell r="EE49">
            <v>4475</v>
          </cell>
          <cell r="EF49">
            <v>4514</v>
          </cell>
          <cell r="EG49">
            <v>4552</v>
          </cell>
          <cell r="EH49">
            <v>4590</v>
          </cell>
          <cell r="EI49">
            <v>4628</v>
          </cell>
          <cell r="EJ49">
            <v>4667</v>
          </cell>
          <cell r="EK49">
            <v>4705</v>
          </cell>
          <cell r="EL49">
            <v>4743</v>
          </cell>
          <cell r="EM49">
            <v>4781</v>
          </cell>
          <cell r="EN49">
            <v>4820</v>
          </cell>
          <cell r="EO49">
            <v>4858</v>
          </cell>
          <cell r="EP49">
            <v>4896</v>
          </cell>
          <cell r="EQ49">
            <v>4934</v>
          </cell>
          <cell r="ER49">
            <v>4973</v>
          </cell>
          <cell r="ES49">
            <v>5011</v>
          </cell>
          <cell r="ET49">
            <v>5049</v>
          </cell>
          <cell r="EU49">
            <v>5087</v>
          </cell>
          <cell r="EV49">
            <v>5126</v>
          </cell>
          <cell r="EW49">
            <v>5164</v>
          </cell>
          <cell r="EX49">
            <v>5202</v>
          </cell>
          <cell r="EY49">
            <v>5240</v>
          </cell>
          <cell r="EZ49">
            <v>5279</v>
          </cell>
          <cell r="FA49">
            <v>5317</v>
          </cell>
          <cell r="FB49">
            <v>5355</v>
          </cell>
          <cell r="FC49">
            <v>5393</v>
          </cell>
          <cell r="FD49">
            <v>5432</v>
          </cell>
          <cell r="FE49">
            <v>5470</v>
          </cell>
          <cell r="FF49">
            <v>5508</v>
          </cell>
          <cell r="FG49">
            <v>5546</v>
          </cell>
          <cell r="FH49">
            <v>5585</v>
          </cell>
          <cell r="FI49">
            <v>5623</v>
          </cell>
          <cell r="FJ49">
            <v>5661</v>
          </cell>
          <cell r="FK49">
            <v>5699</v>
          </cell>
          <cell r="FL49">
            <v>5738</v>
          </cell>
          <cell r="FM49">
            <v>5776</v>
          </cell>
          <cell r="FN49">
            <v>5814</v>
          </cell>
          <cell r="FO49">
            <v>5852</v>
          </cell>
          <cell r="FP49">
            <v>5891</v>
          </cell>
          <cell r="FQ49">
            <v>5929</v>
          </cell>
          <cell r="FR49">
            <v>5967</v>
          </cell>
          <cell r="FS49">
            <v>6005</v>
          </cell>
          <cell r="FT49">
            <v>6044</v>
          </cell>
          <cell r="FU49">
            <v>6082</v>
          </cell>
          <cell r="FV49">
            <v>6120</v>
          </cell>
          <cell r="FW49">
            <v>6158</v>
          </cell>
          <cell r="FX49">
            <v>6197</v>
          </cell>
          <cell r="FY49">
            <v>6235</v>
          </cell>
          <cell r="FZ49">
            <v>6273</v>
          </cell>
          <cell r="GA49">
            <v>6311</v>
          </cell>
          <cell r="GB49">
            <v>6350</v>
          </cell>
          <cell r="GC49">
            <v>6388</v>
          </cell>
          <cell r="GD49">
            <v>6426</v>
          </cell>
          <cell r="GE49">
            <v>6464</v>
          </cell>
          <cell r="GF49">
            <v>6503</v>
          </cell>
          <cell r="GG49">
            <v>6541</v>
          </cell>
          <cell r="GH49">
            <v>6579</v>
          </cell>
          <cell r="GI49">
            <v>6617</v>
          </cell>
          <cell r="GJ49">
            <v>6656</v>
          </cell>
          <cell r="GK49">
            <v>6694</v>
          </cell>
          <cell r="GL49">
            <v>6732</v>
          </cell>
          <cell r="GM49">
            <v>6770</v>
          </cell>
          <cell r="GN49">
            <v>6809</v>
          </cell>
          <cell r="GO49">
            <v>6847</v>
          </cell>
          <cell r="GP49">
            <v>6885</v>
          </cell>
          <cell r="GQ49">
            <v>6923</v>
          </cell>
          <cell r="GR49">
            <v>6962</v>
          </cell>
          <cell r="GS49">
            <v>7000</v>
          </cell>
          <cell r="GT49">
            <v>7038</v>
          </cell>
          <cell r="GU49">
            <v>7076</v>
          </cell>
          <cell r="GV49">
            <v>7115</v>
          </cell>
          <cell r="GW49">
            <v>7153</v>
          </cell>
          <cell r="GX49">
            <v>7191</v>
          </cell>
          <cell r="GY49">
            <v>7229</v>
          </cell>
          <cell r="GZ49">
            <v>7268</v>
          </cell>
          <cell r="HA49">
            <v>7306</v>
          </cell>
          <cell r="HB49">
            <v>7344</v>
          </cell>
          <cell r="HC49">
            <v>7382</v>
          </cell>
          <cell r="HD49">
            <v>7421</v>
          </cell>
          <cell r="HE49">
            <v>7459</v>
          </cell>
          <cell r="HF49">
            <v>7497</v>
          </cell>
          <cell r="HG49">
            <v>7535</v>
          </cell>
          <cell r="HH49">
            <v>7574</v>
          </cell>
          <cell r="HI49">
            <v>7612</v>
          </cell>
          <cell r="HJ49">
            <v>7650</v>
          </cell>
        </row>
        <row r="58">
          <cell r="R58">
            <v>0</v>
          </cell>
          <cell r="S58">
            <v>500</v>
          </cell>
          <cell r="T58">
            <v>1000</v>
          </cell>
          <cell r="U58">
            <v>1500</v>
          </cell>
          <cell r="V58">
            <v>2000</v>
          </cell>
          <cell r="W58">
            <v>2500</v>
          </cell>
          <cell r="X58">
            <v>3000</v>
          </cell>
          <cell r="Y58">
            <v>3500</v>
          </cell>
          <cell r="Z58">
            <v>4000</v>
          </cell>
          <cell r="AA58">
            <v>4500</v>
          </cell>
          <cell r="AB58">
            <v>5000</v>
          </cell>
          <cell r="AC58">
            <v>5500</v>
          </cell>
          <cell r="AD58">
            <v>6000</v>
          </cell>
          <cell r="AE58">
            <v>6500</v>
          </cell>
          <cell r="AF58">
            <v>7000</v>
          </cell>
          <cell r="AG58">
            <v>7500</v>
          </cell>
          <cell r="AH58">
            <v>8000</v>
          </cell>
          <cell r="AI58">
            <v>8500</v>
          </cell>
          <cell r="AJ58">
            <v>9000</v>
          </cell>
          <cell r="AK58">
            <v>9500</v>
          </cell>
          <cell r="AL58">
            <v>10000</v>
          </cell>
          <cell r="AM58">
            <v>10500</v>
          </cell>
          <cell r="AN58">
            <v>11000</v>
          </cell>
          <cell r="AO58">
            <v>11500</v>
          </cell>
          <cell r="AP58">
            <v>12000</v>
          </cell>
          <cell r="AQ58">
            <v>12500</v>
          </cell>
          <cell r="AR58">
            <v>13000</v>
          </cell>
          <cell r="AS58">
            <v>13500</v>
          </cell>
          <cell r="AT58">
            <v>14000</v>
          </cell>
          <cell r="AU58">
            <v>14500</v>
          </cell>
          <cell r="AV58">
            <v>15000</v>
          </cell>
          <cell r="AW58">
            <v>15500</v>
          </cell>
          <cell r="AX58">
            <v>16000</v>
          </cell>
          <cell r="AY58">
            <v>16500</v>
          </cell>
          <cell r="AZ58">
            <v>17000</v>
          </cell>
          <cell r="BA58">
            <v>17500</v>
          </cell>
          <cell r="BB58">
            <v>18000</v>
          </cell>
          <cell r="BC58">
            <v>18500</v>
          </cell>
          <cell r="BD58">
            <v>19000</v>
          </cell>
          <cell r="BE58">
            <v>19500</v>
          </cell>
          <cell r="BF58">
            <v>20000</v>
          </cell>
          <cell r="BG58">
            <v>20500</v>
          </cell>
          <cell r="BH58">
            <v>21000</v>
          </cell>
          <cell r="BI58">
            <v>21500</v>
          </cell>
          <cell r="BJ58">
            <v>22000</v>
          </cell>
          <cell r="BK58">
            <v>22500</v>
          </cell>
          <cell r="BL58">
            <v>23000</v>
          </cell>
          <cell r="BM58">
            <v>23500</v>
          </cell>
          <cell r="BN58">
            <v>24000</v>
          </cell>
          <cell r="BO58">
            <v>24500</v>
          </cell>
          <cell r="BP58">
            <v>25000</v>
          </cell>
          <cell r="BQ58">
            <v>25500</v>
          </cell>
          <cell r="BR58">
            <v>26000</v>
          </cell>
          <cell r="BS58">
            <v>26500</v>
          </cell>
          <cell r="BT58">
            <v>27000</v>
          </cell>
          <cell r="BU58">
            <v>27500</v>
          </cell>
          <cell r="BV58">
            <v>28000</v>
          </cell>
          <cell r="BW58">
            <v>28500</v>
          </cell>
          <cell r="BX58">
            <v>29000</v>
          </cell>
          <cell r="BY58">
            <v>29500</v>
          </cell>
          <cell r="BZ58">
            <v>30000</v>
          </cell>
          <cell r="CA58">
            <v>30500</v>
          </cell>
          <cell r="CB58">
            <v>31000</v>
          </cell>
          <cell r="CC58">
            <v>31500</v>
          </cell>
          <cell r="CD58">
            <v>32000</v>
          </cell>
          <cell r="CE58">
            <v>32500</v>
          </cell>
          <cell r="CF58">
            <v>33000</v>
          </cell>
          <cell r="CG58">
            <v>33500</v>
          </cell>
          <cell r="CH58">
            <v>34000</v>
          </cell>
          <cell r="CI58">
            <v>34500</v>
          </cell>
          <cell r="CJ58">
            <v>35000</v>
          </cell>
          <cell r="CK58">
            <v>35500</v>
          </cell>
          <cell r="CL58">
            <v>36000</v>
          </cell>
          <cell r="CM58">
            <v>36500</v>
          </cell>
          <cell r="CN58">
            <v>37000</v>
          </cell>
          <cell r="CO58">
            <v>37500</v>
          </cell>
          <cell r="CP58">
            <v>38000</v>
          </cell>
          <cell r="CQ58">
            <v>38500</v>
          </cell>
          <cell r="CR58">
            <v>39000</v>
          </cell>
          <cell r="CS58">
            <v>39500</v>
          </cell>
          <cell r="CT58">
            <v>40000</v>
          </cell>
          <cell r="CU58">
            <v>40500</v>
          </cell>
          <cell r="CV58">
            <v>41000</v>
          </cell>
          <cell r="CW58">
            <v>41500</v>
          </cell>
          <cell r="CX58">
            <v>42000</v>
          </cell>
          <cell r="CY58">
            <v>42500</v>
          </cell>
          <cell r="CZ58">
            <v>43000</v>
          </cell>
          <cell r="DA58">
            <v>43500</v>
          </cell>
          <cell r="DB58">
            <v>44000</v>
          </cell>
          <cell r="DC58">
            <v>44500</v>
          </cell>
          <cell r="DD58">
            <v>45000</v>
          </cell>
          <cell r="DE58">
            <v>45500</v>
          </cell>
          <cell r="DF58">
            <v>46000</v>
          </cell>
          <cell r="DG58">
            <v>46500</v>
          </cell>
          <cell r="DH58">
            <v>47000</v>
          </cell>
          <cell r="DI58">
            <v>47500</v>
          </cell>
          <cell r="DJ58">
            <v>48000</v>
          </cell>
          <cell r="DK58">
            <v>48500</v>
          </cell>
          <cell r="DL58">
            <v>49000</v>
          </cell>
          <cell r="DM58">
            <v>49500</v>
          </cell>
          <cell r="DN58">
            <v>50000</v>
          </cell>
          <cell r="DO58">
            <v>50500</v>
          </cell>
          <cell r="DP58">
            <v>51000</v>
          </cell>
          <cell r="DQ58">
            <v>51500</v>
          </cell>
          <cell r="DR58">
            <v>52000</v>
          </cell>
          <cell r="DS58">
            <v>52500</v>
          </cell>
          <cell r="DT58">
            <v>53000</v>
          </cell>
          <cell r="DU58">
            <v>53500</v>
          </cell>
          <cell r="DV58">
            <v>54000</v>
          </cell>
          <cell r="DW58">
            <v>54500</v>
          </cell>
          <cell r="DX58">
            <v>55000</v>
          </cell>
          <cell r="DY58">
            <v>55500</v>
          </cell>
          <cell r="DZ58">
            <v>56000</v>
          </cell>
          <cell r="EA58">
            <v>56500</v>
          </cell>
          <cell r="EB58">
            <v>57000</v>
          </cell>
          <cell r="EC58">
            <v>57500</v>
          </cell>
          <cell r="ED58">
            <v>58000</v>
          </cell>
          <cell r="EE58">
            <v>58500</v>
          </cell>
          <cell r="EF58">
            <v>59000</v>
          </cell>
          <cell r="EG58">
            <v>59500</v>
          </cell>
          <cell r="EH58">
            <v>60000</v>
          </cell>
          <cell r="EI58">
            <v>60500</v>
          </cell>
          <cell r="EJ58">
            <v>61000</v>
          </cell>
          <cell r="EK58">
            <v>61500</v>
          </cell>
          <cell r="EL58">
            <v>62000</v>
          </cell>
          <cell r="EM58">
            <v>62500</v>
          </cell>
          <cell r="EN58">
            <v>63000</v>
          </cell>
          <cell r="EO58">
            <v>63500</v>
          </cell>
          <cell r="EP58">
            <v>64000</v>
          </cell>
          <cell r="EQ58">
            <v>64500</v>
          </cell>
          <cell r="ER58">
            <v>65000</v>
          </cell>
          <cell r="ES58">
            <v>65500</v>
          </cell>
          <cell r="ET58">
            <v>66000</v>
          </cell>
          <cell r="EU58">
            <v>66500</v>
          </cell>
          <cell r="EV58">
            <v>67000</v>
          </cell>
          <cell r="EW58">
            <v>67500</v>
          </cell>
          <cell r="EX58">
            <v>68000</v>
          </cell>
          <cell r="EY58">
            <v>68500</v>
          </cell>
          <cell r="EZ58">
            <v>69000</v>
          </cell>
          <cell r="FA58">
            <v>69500</v>
          </cell>
          <cell r="FB58">
            <v>70000</v>
          </cell>
          <cell r="FC58">
            <v>70500</v>
          </cell>
          <cell r="FD58">
            <v>71000</v>
          </cell>
          <cell r="FE58">
            <v>71500</v>
          </cell>
          <cell r="FF58">
            <v>72000</v>
          </cell>
          <cell r="FG58">
            <v>72500</v>
          </cell>
          <cell r="FH58">
            <v>73000</v>
          </cell>
          <cell r="FI58">
            <v>73500</v>
          </cell>
          <cell r="FJ58">
            <v>74000</v>
          </cell>
          <cell r="FK58">
            <v>74500</v>
          </cell>
          <cell r="FL58">
            <v>75000</v>
          </cell>
          <cell r="FM58">
            <v>75500</v>
          </cell>
          <cell r="FN58">
            <v>76000</v>
          </cell>
          <cell r="FO58">
            <v>76500</v>
          </cell>
          <cell r="FP58">
            <v>77000</v>
          </cell>
          <cell r="FQ58">
            <v>77500</v>
          </cell>
          <cell r="FR58">
            <v>78000</v>
          </cell>
          <cell r="FS58">
            <v>78500</v>
          </cell>
          <cell r="FT58">
            <v>79000</v>
          </cell>
          <cell r="FU58">
            <v>79500</v>
          </cell>
          <cell r="FV58">
            <v>80000</v>
          </cell>
          <cell r="FW58">
            <v>80500</v>
          </cell>
          <cell r="FX58">
            <v>81000</v>
          </cell>
          <cell r="FY58">
            <v>81500</v>
          </cell>
          <cell r="FZ58">
            <v>82000</v>
          </cell>
          <cell r="GA58">
            <v>82500</v>
          </cell>
          <cell r="GB58">
            <v>83000</v>
          </cell>
          <cell r="GC58">
            <v>83500</v>
          </cell>
          <cell r="GD58">
            <v>84000</v>
          </cell>
          <cell r="GE58">
            <v>84500</v>
          </cell>
          <cell r="GF58">
            <v>85000</v>
          </cell>
          <cell r="GG58">
            <v>85500</v>
          </cell>
          <cell r="GH58">
            <v>86000</v>
          </cell>
          <cell r="GI58">
            <v>86500</v>
          </cell>
          <cell r="GJ58">
            <v>87000</v>
          </cell>
          <cell r="GK58">
            <v>87500</v>
          </cell>
          <cell r="GL58">
            <v>88000</v>
          </cell>
          <cell r="GM58">
            <v>88500</v>
          </cell>
          <cell r="GN58">
            <v>89000</v>
          </cell>
          <cell r="GO58">
            <v>89500</v>
          </cell>
          <cell r="GP58">
            <v>90000</v>
          </cell>
          <cell r="GQ58">
            <v>90500</v>
          </cell>
          <cell r="GR58">
            <v>91000</v>
          </cell>
          <cell r="GS58">
            <v>91500</v>
          </cell>
          <cell r="GT58">
            <v>92000</v>
          </cell>
          <cell r="GU58">
            <v>92500</v>
          </cell>
          <cell r="GV58">
            <v>93000</v>
          </cell>
          <cell r="GW58">
            <v>93500</v>
          </cell>
          <cell r="GX58">
            <v>94000</v>
          </cell>
          <cell r="GY58">
            <v>94500</v>
          </cell>
          <cell r="GZ58">
            <v>95000</v>
          </cell>
          <cell r="HA58">
            <v>95500</v>
          </cell>
          <cell r="HB58">
            <v>96000</v>
          </cell>
          <cell r="HC58">
            <v>96500</v>
          </cell>
          <cell r="HD58">
            <v>97000</v>
          </cell>
          <cell r="HE58">
            <v>97500</v>
          </cell>
          <cell r="HF58">
            <v>98000</v>
          </cell>
          <cell r="HG58">
            <v>98500</v>
          </cell>
          <cell r="HH58">
            <v>99000</v>
          </cell>
          <cell r="HI58">
            <v>99500</v>
          </cell>
          <cell r="HJ58">
            <v>100000</v>
          </cell>
        </row>
        <row r="94">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cell r="AH94">
            <v>0</v>
          </cell>
          <cell r="AI94">
            <v>0</v>
          </cell>
          <cell r="AJ94">
            <v>0</v>
          </cell>
          <cell r="AK94">
            <v>0</v>
          </cell>
          <cell r="AL94">
            <v>0</v>
          </cell>
          <cell r="AM94">
            <v>0</v>
          </cell>
          <cell r="AN94">
            <v>0</v>
          </cell>
          <cell r="AO94">
            <v>0</v>
          </cell>
          <cell r="AP94">
            <v>0</v>
          </cell>
          <cell r="AQ94">
            <v>0</v>
          </cell>
          <cell r="AR94">
            <v>0</v>
          </cell>
          <cell r="AS94">
            <v>0</v>
          </cell>
          <cell r="AT94">
            <v>0</v>
          </cell>
          <cell r="AU94">
            <v>0</v>
          </cell>
          <cell r="AV94">
            <v>0</v>
          </cell>
          <cell r="AW94">
            <v>0</v>
          </cell>
          <cell r="AX94">
            <v>0</v>
          </cell>
          <cell r="AY94">
            <v>0</v>
          </cell>
          <cell r="AZ94">
            <v>0</v>
          </cell>
          <cell r="BA94">
            <v>0</v>
          </cell>
          <cell r="BB94">
            <v>0</v>
          </cell>
          <cell r="BC94">
            <v>0</v>
          </cell>
          <cell r="BD94">
            <v>0</v>
          </cell>
          <cell r="BE94">
            <v>0</v>
          </cell>
          <cell r="BF94">
            <v>0</v>
          </cell>
          <cell r="BG94">
            <v>0</v>
          </cell>
          <cell r="BH94">
            <v>0</v>
          </cell>
          <cell r="BI94">
            <v>0</v>
          </cell>
          <cell r="BJ94">
            <v>0</v>
          </cell>
          <cell r="BK94">
            <v>0</v>
          </cell>
          <cell r="BL94">
            <v>0</v>
          </cell>
          <cell r="BM94">
            <v>0</v>
          </cell>
          <cell r="BN94">
            <v>0</v>
          </cell>
          <cell r="BO94">
            <v>0</v>
          </cell>
          <cell r="BP94">
            <v>0</v>
          </cell>
          <cell r="BQ94">
            <v>0</v>
          </cell>
          <cell r="BR94">
            <v>0</v>
          </cell>
          <cell r="BS94">
            <v>0</v>
          </cell>
          <cell r="BT94">
            <v>0</v>
          </cell>
          <cell r="BU94">
            <v>0</v>
          </cell>
          <cell r="BV94">
            <v>0</v>
          </cell>
          <cell r="BW94">
            <v>0</v>
          </cell>
          <cell r="BX94">
            <v>0</v>
          </cell>
          <cell r="BY94">
            <v>0</v>
          </cell>
          <cell r="BZ94">
            <v>0</v>
          </cell>
          <cell r="CA94">
            <v>0</v>
          </cell>
          <cell r="CB94">
            <v>0</v>
          </cell>
          <cell r="CC94">
            <v>0</v>
          </cell>
          <cell r="CD94">
            <v>0</v>
          </cell>
          <cell r="CE94">
            <v>0</v>
          </cell>
          <cell r="CF94">
            <v>0</v>
          </cell>
          <cell r="CG94">
            <v>0</v>
          </cell>
          <cell r="CH94">
            <v>0</v>
          </cell>
          <cell r="CI94">
            <v>0</v>
          </cell>
          <cell r="CJ94">
            <v>0</v>
          </cell>
          <cell r="CK94">
            <v>0</v>
          </cell>
          <cell r="CL94">
            <v>0</v>
          </cell>
          <cell r="CM94">
            <v>0</v>
          </cell>
          <cell r="CN94">
            <v>0</v>
          </cell>
          <cell r="CO94">
            <v>0</v>
          </cell>
          <cell r="CP94">
            <v>0</v>
          </cell>
          <cell r="CQ94">
            <v>0</v>
          </cell>
          <cell r="CR94">
            <v>0</v>
          </cell>
          <cell r="CS94">
            <v>0</v>
          </cell>
          <cell r="CT94">
            <v>0</v>
          </cell>
          <cell r="CU94">
            <v>0</v>
          </cell>
          <cell r="CV94">
            <v>0</v>
          </cell>
          <cell r="CW94">
            <v>0</v>
          </cell>
          <cell r="CX94">
            <v>0</v>
          </cell>
          <cell r="CY94">
            <v>0</v>
          </cell>
          <cell r="CZ94">
            <v>0</v>
          </cell>
          <cell r="DA94">
            <v>0</v>
          </cell>
          <cell r="DB94">
            <v>0</v>
          </cell>
          <cell r="DC94">
            <v>0</v>
          </cell>
          <cell r="DD94">
            <v>0</v>
          </cell>
          <cell r="DE94">
            <v>0</v>
          </cell>
          <cell r="DF94">
            <v>0</v>
          </cell>
          <cell r="DG94">
            <v>0</v>
          </cell>
          <cell r="DH94">
            <v>0</v>
          </cell>
          <cell r="DI94">
            <v>0</v>
          </cell>
          <cell r="DJ94">
            <v>0</v>
          </cell>
          <cell r="DK94">
            <v>0</v>
          </cell>
          <cell r="DL94">
            <v>0</v>
          </cell>
          <cell r="DM94">
            <v>0</v>
          </cell>
          <cell r="DN94">
            <v>0</v>
          </cell>
          <cell r="DO94">
            <v>0</v>
          </cell>
          <cell r="DP94">
            <v>0</v>
          </cell>
          <cell r="DQ94">
            <v>0</v>
          </cell>
          <cell r="DR94">
            <v>0</v>
          </cell>
          <cell r="DS94">
            <v>0</v>
          </cell>
          <cell r="DT94">
            <v>0</v>
          </cell>
          <cell r="DU94">
            <v>0</v>
          </cell>
          <cell r="DV94">
            <v>0</v>
          </cell>
          <cell r="DW94">
            <v>0</v>
          </cell>
          <cell r="DX94">
            <v>0</v>
          </cell>
          <cell r="DY94">
            <v>0</v>
          </cell>
          <cell r="DZ94">
            <v>0</v>
          </cell>
          <cell r="EA94">
            <v>0</v>
          </cell>
          <cell r="EB94">
            <v>30</v>
          </cell>
          <cell r="EC94">
            <v>90</v>
          </cell>
          <cell r="ED94">
            <v>150</v>
          </cell>
          <cell r="EE94">
            <v>210</v>
          </cell>
          <cell r="EF94">
            <v>270</v>
          </cell>
          <cell r="EG94">
            <v>330</v>
          </cell>
          <cell r="EH94">
            <v>390</v>
          </cell>
          <cell r="EI94">
            <v>450</v>
          </cell>
          <cell r="EJ94">
            <v>510</v>
          </cell>
          <cell r="EK94">
            <v>570</v>
          </cell>
          <cell r="EL94">
            <v>630</v>
          </cell>
          <cell r="EM94">
            <v>690</v>
          </cell>
          <cell r="EN94">
            <v>750</v>
          </cell>
          <cell r="EO94">
            <v>810</v>
          </cell>
          <cell r="EP94">
            <v>870</v>
          </cell>
          <cell r="EQ94">
            <v>930</v>
          </cell>
          <cell r="ER94">
            <v>990</v>
          </cell>
          <cell r="ES94">
            <v>1050</v>
          </cell>
          <cell r="ET94">
            <v>1110</v>
          </cell>
          <cell r="EU94">
            <v>1170</v>
          </cell>
          <cell r="EV94">
            <v>1230</v>
          </cell>
          <cell r="EW94">
            <v>1290</v>
          </cell>
          <cell r="EX94">
            <v>1350</v>
          </cell>
          <cell r="EY94">
            <v>1410</v>
          </cell>
          <cell r="EZ94">
            <v>1470</v>
          </cell>
          <cell r="FA94">
            <v>1530</v>
          </cell>
          <cell r="FB94">
            <v>1590</v>
          </cell>
          <cell r="FC94">
            <v>1650</v>
          </cell>
          <cell r="FD94">
            <v>1710</v>
          </cell>
          <cell r="FE94">
            <v>1770</v>
          </cell>
          <cell r="FF94">
            <v>1830</v>
          </cell>
          <cell r="FG94">
            <v>1890</v>
          </cell>
          <cell r="FH94">
            <v>1950</v>
          </cell>
          <cell r="FI94">
            <v>2010</v>
          </cell>
          <cell r="FJ94">
            <v>2070</v>
          </cell>
          <cell r="FK94">
            <v>2130</v>
          </cell>
          <cell r="FL94">
            <v>2190</v>
          </cell>
          <cell r="FM94">
            <v>2250</v>
          </cell>
          <cell r="FN94">
            <v>2310</v>
          </cell>
          <cell r="FO94">
            <v>2370</v>
          </cell>
          <cell r="FP94">
            <v>2430</v>
          </cell>
          <cell r="FQ94">
            <v>2490</v>
          </cell>
          <cell r="FR94">
            <v>2550</v>
          </cell>
          <cell r="FS94">
            <v>2610</v>
          </cell>
          <cell r="FT94">
            <v>2670</v>
          </cell>
          <cell r="FU94">
            <v>2730</v>
          </cell>
          <cell r="FV94">
            <v>2790</v>
          </cell>
          <cell r="FW94">
            <v>2850</v>
          </cell>
          <cell r="FX94">
            <v>2945</v>
          </cell>
          <cell r="FY94">
            <v>3055</v>
          </cell>
          <cell r="FZ94">
            <v>3165</v>
          </cell>
          <cell r="GA94">
            <v>3275</v>
          </cell>
          <cell r="GB94">
            <v>3385</v>
          </cell>
          <cell r="GC94">
            <v>3495</v>
          </cell>
          <cell r="GD94">
            <v>3605</v>
          </cell>
          <cell r="GE94">
            <v>3715</v>
          </cell>
          <cell r="GF94">
            <v>3825</v>
          </cell>
          <cell r="GG94">
            <v>3935</v>
          </cell>
          <cell r="GH94">
            <v>4045</v>
          </cell>
          <cell r="GI94">
            <v>4155</v>
          </cell>
          <cell r="GJ94">
            <v>4265</v>
          </cell>
          <cell r="GK94">
            <v>4375</v>
          </cell>
          <cell r="GL94">
            <v>4485</v>
          </cell>
          <cell r="GM94">
            <v>4595</v>
          </cell>
          <cell r="GN94">
            <v>4705</v>
          </cell>
          <cell r="GO94">
            <v>4815</v>
          </cell>
          <cell r="GP94">
            <v>4925</v>
          </cell>
          <cell r="GQ94">
            <v>5035</v>
          </cell>
          <cell r="GR94">
            <v>5145</v>
          </cell>
          <cell r="GS94">
            <v>5255</v>
          </cell>
          <cell r="GT94">
            <v>5365</v>
          </cell>
          <cell r="GU94">
            <v>5475</v>
          </cell>
          <cell r="GV94">
            <v>5585</v>
          </cell>
          <cell r="GW94">
            <v>5695</v>
          </cell>
          <cell r="GX94">
            <v>5805</v>
          </cell>
          <cell r="GY94">
            <v>5915</v>
          </cell>
          <cell r="GZ94">
            <v>6025</v>
          </cell>
          <cell r="HA94">
            <v>6135</v>
          </cell>
          <cell r="HB94">
            <v>6245</v>
          </cell>
          <cell r="HC94">
            <v>6355</v>
          </cell>
          <cell r="HD94">
            <v>6465</v>
          </cell>
          <cell r="HE94">
            <v>6575</v>
          </cell>
          <cell r="HF94">
            <v>6685</v>
          </cell>
          <cell r="HG94">
            <v>6795</v>
          </cell>
          <cell r="HH94">
            <v>6905</v>
          </cell>
          <cell r="HI94">
            <v>7015</v>
          </cell>
          <cell r="HJ94">
            <v>7125</v>
          </cell>
        </row>
        <row r="100">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cell r="BB100">
            <v>0</v>
          </cell>
          <cell r="BC100">
            <v>0</v>
          </cell>
          <cell r="BD100">
            <v>0</v>
          </cell>
          <cell r="BE100">
            <v>0</v>
          </cell>
          <cell r="BF100">
            <v>0</v>
          </cell>
          <cell r="BG100">
            <v>0</v>
          </cell>
          <cell r="BH100">
            <v>20</v>
          </cell>
          <cell r="BI100">
            <v>70</v>
          </cell>
          <cell r="BJ100">
            <v>120</v>
          </cell>
          <cell r="BK100">
            <v>170</v>
          </cell>
          <cell r="BL100">
            <v>220</v>
          </cell>
          <cell r="BM100">
            <v>270</v>
          </cell>
          <cell r="BN100">
            <v>320</v>
          </cell>
          <cell r="BO100">
            <v>370</v>
          </cell>
          <cell r="BP100">
            <v>420</v>
          </cell>
          <cell r="BQ100">
            <v>470</v>
          </cell>
          <cell r="BR100">
            <v>520</v>
          </cell>
          <cell r="BS100">
            <v>570</v>
          </cell>
          <cell r="BT100">
            <v>620</v>
          </cell>
          <cell r="BU100">
            <v>670</v>
          </cell>
          <cell r="BV100">
            <v>720</v>
          </cell>
          <cell r="BW100">
            <v>770</v>
          </cell>
          <cell r="BX100">
            <v>820</v>
          </cell>
          <cell r="BY100">
            <v>870</v>
          </cell>
          <cell r="BZ100">
            <v>920</v>
          </cell>
          <cell r="CA100">
            <v>970</v>
          </cell>
          <cell r="CB100">
            <v>1020</v>
          </cell>
          <cell r="CC100">
            <v>1070</v>
          </cell>
          <cell r="CD100">
            <v>1120</v>
          </cell>
          <cell r="CE100">
            <v>1170</v>
          </cell>
          <cell r="CF100">
            <v>1220</v>
          </cell>
          <cell r="CG100">
            <v>1270</v>
          </cell>
          <cell r="CH100">
            <v>1320</v>
          </cell>
          <cell r="CI100">
            <v>1370</v>
          </cell>
          <cell r="CJ100">
            <v>1420</v>
          </cell>
          <cell r="CK100">
            <v>1470</v>
          </cell>
          <cell r="CL100">
            <v>1520</v>
          </cell>
          <cell r="CM100">
            <v>1570</v>
          </cell>
          <cell r="CN100">
            <v>1630</v>
          </cell>
          <cell r="CO100">
            <v>1690</v>
          </cell>
          <cell r="CP100">
            <v>1750</v>
          </cell>
          <cell r="CQ100">
            <v>1810</v>
          </cell>
          <cell r="CR100">
            <v>1870</v>
          </cell>
          <cell r="CS100">
            <v>1930</v>
          </cell>
          <cell r="CT100">
            <v>1990</v>
          </cell>
          <cell r="CU100">
            <v>2050</v>
          </cell>
          <cell r="CV100">
            <v>2110</v>
          </cell>
          <cell r="CW100">
            <v>2170</v>
          </cell>
          <cell r="CX100">
            <v>2230</v>
          </cell>
          <cell r="CY100">
            <v>2290</v>
          </cell>
          <cell r="CZ100">
            <v>2350</v>
          </cell>
          <cell r="DA100">
            <v>2410</v>
          </cell>
          <cell r="DB100">
            <v>2470</v>
          </cell>
          <cell r="DC100">
            <v>2530</v>
          </cell>
          <cell r="DD100">
            <v>2590</v>
          </cell>
          <cell r="DE100">
            <v>2650</v>
          </cell>
          <cell r="DF100">
            <v>2710</v>
          </cell>
          <cell r="DG100">
            <v>2770</v>
          </cell>
          <cell r="DH100">
            <v>2830</v>
          </cell>
          <cell r="DI100">
            <v>2890</v>
          </cell>
          <cell r="DJ100">
            <v>2950</v>
          </cell>
          <cell r="DK100">
            <v>3010</v>
          </cell>
          <cell r="DL100">
            <v>3070</v>
          </cell>
          <cell r="DM100">
            <v>3130</v>
          </cell>
          <cell r="DN100">
            <v>3190</v>
          </cell>
          <cell r="DO100">
            <v>3250</v>
          </cell>
          <cell r="DP100">
            <v>3310</v>
          </cell>
          <cell r="DQ100">
            <v>3370</v>
          </cell>
          <cell r="DR100">
            <v>3430</v>
          </cell>
          <cell r="DS100">
            <v>3490</v>
          </cell>
          <cell r="DT100">
            <v>3550</v>
          </cell>
          <cell r="DU100">
            <v>3610</v>
          </cell>
          <cell r="DV100">
            <v>3670</v>
          </cell>
          <cell r="DW100">
            <v>3730</v>
          </cell>
          <cell r="DX100">
            <v>3790</v>
          </cell>
          <cell r="DY100">
            <v>3850</v>
          </cell>
          <cell r="DZ100">
            <v>3910</v>
          </cell>
          <cell r="EA100">
            <v>3970</v>
          </cell>
          <cell r="EB100">
            <v>4000</v>
          </cell>
          <cell r="EC100">
            <v>4000</v>
          </cell>
          <cell r="ED100">
            <v>4000</v>
          </cell>
          <cell r="EE100">
            <v>4000</v>
          </cell>
          <cell r="EF100">
            <v>4000</v>
          </cell>
          <cell r="EG100">
            <v>4000</v>
          </cell>
          <cell r="EH100">
            <v>4000</v>
          </cell>
          <cell r="EI100">
            <v>4000</v>
          </cell>
          <cell r="EJ100">
            <v>4000</v>
          </cell>
          <cell r="EK100">
            <v>4000</v>
          </cell>
          <cell r="EL100">
            <v>4000</v>
          </cell>
          <cell r="EM100">
            <v>4000</v>
          </cell>
          <cell r="EN100">
            <v>4000</v>
          </cell>
          <cell r="EO100">
            <v>4000</v>
          </cell>
          <cell r="EP100">
            <v>4000</v>
          </cell>
          <cell r="EQ100">
            <v>4000</v>
          </cell>
          <cell r="ER100">
            <v>4000</v>
          </cell>
          <cell r="ES100">
            <v>4000</v>
          </cell>
          <cell r="ET100">
            <v>4000</v>
          </cell>
          <cell r="EU100">
            <v>4000</v>
          </cell>
          <cell r="EV100">
            <v>4000</v>
          </cell>
          <cell r="EW100">
            <v>4000</v>
          </cell>
          <cell r="EX100">
            <v>4000</v>
          </cell>
          <cell r="EY100">
            <v>4000</v>
          </cell>
          <cell r="EZ100">
            <v>4000</v>
          </cell>
          <cell r="FA100">
            <v>4000</v>
          </cell>
          <cell r="FB100">
            <v>4000</v>
          </cell>
          <cell r="FC100">
            <v>4000</v>
          </cell>
          <cell r="FD100">
            <v>4000</v>
          </cell>
          <cell r="FE100">
            <v>4000</v>
          </cell>
          <cell r="FF100">
            <v>4000</v>
          </cell>
          <cell r="FG100">
            <v>4000</v>
          </cell>
          <cell r="FH100">
            <v>4000</v>
          </cell>
          <cell r="FI100">
            <v>4000</v>
          </cell>
          <cell r="FJ100">
            <v>4000</v>
          </cell>
          <cell r="FK100">
            <v>4000</v>
          </cell>
          <cell r="FL100">
            <v>4000</v>
          </cell>
          <cell r="FM100">
            <v>4000</v>
          </cell>
          <cell r="FN100">
            <v>4000</v>
          </cell>
          <cell r="FO100">
            <v>4000</v>
          </cell>
          <cell r="FP100">
            <v>4000</v>
          </cell>
          <cell r="FQ100">
            <v>4000</v>
          </cell>
          <cell r="FR100">
            <v>4000</v>
          </cell>
          <cell r="FS100">
            <v>4000</v>
          </cell>
          <cell r="FT100">
            <v>4000</v>
          </cell>
          <cell r="FU100">
            <v>4000</v>
          </cell>
          <cell r="FV100">
            <v>4000</v>
          </cell>
          <cell r="FW100">
            <v>4000</v>
          </cell>
          <cell r="FX100">
            <v>4000</v>
          </cell>
          <cell r="FY100">
            <v>4000</v>
          </cell>
          <cell r="FZ100">
            <v>4000</v>
          </cell>
          <cell r="GA100">
            <v>4000</v>
          </cell>
          <cell r="GB100">
            <v>4000</v>
          </cell>
          <cell r="GC100">
            <v>4000</v>
          </cell>
          <cell r="GD100">
            <v>4000</v>
          </cell>
          <cell r="GE100">
            <v>4000</v>
          </cell>
          <cell r="GF100">
            <v>4000</v>
          </cell>
          <cell r="GG100">
            <v>4000</v>
          </cell>
          <cell r="GH100">
            <v>4000</v>
          </cell>
          <cell r="GI100">
            <v>4000</v>
          </cell>
          <cell r="GJ100">
            <v>4000</v>
          </cell>
          <cell r="GK100">
            <v>4000</v>
          </cell>
          <cell r="GL100">
            <v>4000</v>
          </cell>
          <cell r="GM100">
            <v>4000</v>
          </cell>
          <cell r="GN100">
            <v>4000</v>
          </cell>
          <cell r="GO100">
            <v>4000</v>
          </cell>
          <cell r="GP100">
            <v>4000</v>
          </cell>
          <cell r="GQ100">
            <v>4000</v>
          </cell>
          <cell r="GR100">
            <v>4000</v>
          </cell>
          <cell r="GS100">
            <v>4000</v>
          </cell>
          <cell r="GT100">
            <v>4000</v>
          </cell>
          <cell r="GU100">
            <v>4000</v>
          </cell>
          <cell r="GV100">
            <v>4000</v>
          </cell>
          <cell r="GW100">
            <v>4000</v>
          </cell>
          <cell r="GX100">
            <v>4000</v>
          </cell>
          <cell r="GY100">
            <v>4000</v>
          </cell>
          <cell r="GZ100">
            <v>4000</v>
          </cell>
          <cell r="HA100">
            <v>4000</v>
          </cell>
          <cell r="HB100">
            <v>4000</v>
          </cell>
          <cell r="HC100">
            <v>4000</v>
          </cell>
          <cell r="HD100">
            <v>4000</v>
          </cell>
          <cell r="HE100">
            <v>4000</v>
          </cell>
          <cell r="HF100">
            <v>4000</v>
          </cell>
          <cell r="HG100">
            <v>4000</v>
          </cell>
          <cell r="HH100">
            <v>4000</v>
          </cell>
          <cell r="HI100">
            <v>4000</v>
          </cell>
          <cell r="HJ100">
            <v>4000</v>
          </cell>
        </row>
        <row r="115">
          <cell r="R115">
            <v>0</v>
          </cell>
          <cell r="S115">
            <v>210</v>
          </cell>
          <cell r="T115">
            <v>410</v>
          </cell>
          <cell r="U115">
            <v>610</v>
          </cell>
          <cell r="V115">
            <v>810</v>
          </cell>
          <cell r="W115">
            <v>1010</v>
          </cell>
          <cell r="X115">
            <v>1210</v>
          </cell>
          <cell r="Y115">
            <v>1410</v>
          </cell>
          <cell r="Z115">
            <v>1610</v>
          </cell>
          <cell r="AA115">
            <v>1810</v>
          </cell>
          <cell r="AB115">
            <v>2010</v>
          </cell>
          <cell r="AC115">
            <v>2210</v>
          </cell>
          <cell r="AD115">
            <v>2410</v>
          </cell>
          <cell r="AE115">
            <v>2610</v>
          </cell>
          <cell r="AF115">
            <v>2810</v>
          </cell>
          <cell r="AG115">
            <v>3010</v>
          </cell>
          <cell r="AH115">
            <v>3210</v>
          </cell>
          <cell r="AI115">
            <v>3410</v>
          </cell>
          <cell r="AJ115">
            <v>3610</v>
          </cell>
          <cell r="AK115">
            <v>3810</v>
          </cell>
          <cell r="AL115">
            <v>4010</v>
          </cell>
          <cell r="AM115">
            <v>4210</v>
          </cell>
          <cell r="AN115">
            <v>4410</v>
          </cell>
          <cell r="AO115">
            <v>4610</v>
          </cell>
          <cell r="AP115">
            <v>4810</v>
          </cell>
          <cell r="AQ115">
            <v>5010</v>
          </cell>
          <cell r="AR115">
            <v>5210</v>
          </cell>
          <cell r="AS115">
            <v>5410</v>
          </cell>
          <cell r="AT115">
            <v>5610</v>
          </cell>
          <cell r="AU115">
            <v>5810</v>
          </cell>
          <cell r="AV115">
            <v>6010</v>
          </cell>
          <cell r="AW115">
            <v>6210</v>
          </cell>
          <cell r="AX115">
            <v>6410</v>
          </cell>
          <cell r="AY115">
            <v>6604</v>
          </cell>
          <cell r="AZ115">
            <v>6604</v>
          </cell>
          <cell r="BA115">
            <v>6604</v>
          </cell>
          <cell r="BB115">
            <v>6604</v>
          </cell>
          <cell r="BC115">
            <v>6604</v>
          </cell>
          <cell r="BD115">
            <v>6604</v>
          </cell>
          <cell r="BE115">
            <v>6604</v>
          </cell>
          <cell r="BF115">
            <v>6604</v>
          </cell>
          <cell r="BG115">
            <v>6604</v>
          </cell>
          <cell r="BH115">
            <v>6604</v>
          </cell>
          <cell r="BI115">
            <v>6604</v>
          </cell>
          <cell r="BJ115">
            <v>6506</v>
          </cell>
          <cell r="BK115">
            <v>6401</v>
          </cell>
          <cell r="BL115">
            <v>6295</v>
          </cell>
          <cell r="BM115">
            <v>6190</v>
          </cell>
          <cell r="BN115">
            <v>6085</v>
          </cell>
          <cell r="BO115">
            <v>5980</v>
          </cell>
          <cell r="BP115">
            <v>5874</v>
          </cell>
          <cell r="BQ115">
            <v>5769</v>
          </cell>
          <cell r="BR115">
            <v>5664</v>
          </cell>
          <cell r="BS115">
            <v>5558</v>
          </cell>
          <cell r="BT115">
            <v>5453</v>
          </cell>
          <cell r="BU115">
            <v>5348</v>
          </cell>
          <cell r="BV115">
            <v>5242</v>
          </cell>
          <cell r="BW115">
            <v>5137</v>
          </cell>
          <cell r="BX115">
            <v>5032</v>
          </cell>
          <cell r="BY115">
            <v>4927</v>
          </cell>
          <cell r="BZ115">
            <v>4821</v>
          </cell>
          <cell r="CA115">
            <v>4716</v>
          </cell>
          <cell r="CB115">
            <v>4611</v>
          </cell>
          <cell r="CC115">
            <v>4505</v>
          </cell>
          <cell r="CD115">
            <v>4400</v>
          </cell>
          <cell r="CE115">
            <v>4295</v>
          </cell>
          <cell r="CF115">
            <v>4189</v>
          </cell>
          <cell r="CG115">
            <v>4084</v>
          </cell>
          <cell r="CH115">
            <v>3979</v>
          </cell>
          <cell r="CI115">
            <v>3874</v>
          </cell>
          <cell r="CJ115">
            <v>3768</v>
          </cell>
          <cell r="CK115">
            <v>3663</v>
          </cell>
          <cell r="CL115">
            <v>3558</v>
          </cell>
          <cell r="CM115">
            <v>3452</v>
          </cell>
          <cell r="CN115">
            <v>3347</v>
          </cell>
          <cell r="CO115">
            <v>3242</v>
          </cell>
          <cell r="CP115">
            <v>3136</v>
          </cell>
          <cell r="CQ115">
            <v>3031</v>
          </cell>
          <cell r="CR115">
            <v>2926</v>
          </cell>
          <cell r="CS115">
            <v>2821</v>
          </cell>
          <cell r="CT115">
            <v>2715</v>
          </cell>
          <cell r="CU115">
            <v>2610</v>
          </cell>
          <cell r="CV115">
            <v>2505</v>
          </cell>
          <cell r="CW115">
            <v>2399</v>
          </cell>
          <cell r="CX115">
            <v>2294</v>
          </cell>
          <cell r="CY115">
            <v>2189</v>
          </cell>
          <cell r="CZ115">
            <v>2083</v>
          </cell>
          <cell r="DA115">
            <v>1978</v>
          </cell>
          <cell r="DB115">
            <v>1873</v>
          </cell>
          <cell r="DC115">
            <v>1768</v>
          </cell>
          <cell r="DD115">
            <v>1662</v>
          </cell>
          <cell r="DE115">
            <v>1557</v>
          </cell>
          <cell r="DF115">
            <v>1452</v>
          </cell>
          <cell r="DG115">
            <v>1346</v>
          </cell>
          <cell r="DH115">
            <v>1241</v>
          </cell>
          <cell r="DI115">
            <v>1136</v>
          </cell>
          <cell r="DJ115">
            <v>1030</v>
          </cell>
          <cell r="DK115">
            <v>925</v>
          </cell>
          <cell r="DL115">
            <v>820</v>
          </cell>
          <cell r="DM115">
            <v>715</v>
          </cell>
          <cell r="DN115">
            <v>609</v>
          </cell>
          <cell r="DO115">
            <v>504</v>
          </cell>
          <cell r="DP115">
            <v>399</v>
          </cell>
          <cell r="DQ115">
            <v>293</v>
          </cell>
          <cell r="DR115">
            <v>188</v>
          </cell>
          <cell r="DS115">
            <v>83</v>
          </cell>
          <cell r="DT115">
            <v>0</v>
          </cell>
          <cell r="DU115">
            <v>0</v>
          </cell>
          <cell r="DV115">
            <v>0</v>
          </cell>
          <cell r="DW115">
            <v>0</v>
          </cell>
          <cell r="DX115">
            <v>0</v>
          </cell>
          <cell r="DY115">
            <v>0</v>
          </cell>
          <cell r="DZ115">
            <v>0</v>
          </cell>
          <cell r="EA115">
            <v>0</v>
          </cell>
          <cell r="EB115">
            <v>0</v>
          </cell>
          <cell r="EC115">
            <v>0</v>
          </cell>
          <cell r="ED115">
            <v>0</v>
          </cell>
          <cell r="EE115">
            <v>0</v>
          </cell>
          <cell r="EF115">
            <v>0</v>
          </cell>
          <cell r="EG115">
            <v>0</v>
          </cell>
          <cell r="EH115">
            <v>0</v>
          </cell>
          <cell r="EI115">
            <v>0</v>
          </cell>
          <cell r="EJ115">
            <v>0</v>
          </cell>
          <cell r="EK115">
            <v>0</v>
          </cell>
          <cell r="EL115">
            <v>0</v>
          </cell>
          <cell r="EM115">
            <v>0</v>
          </cell>
          <cell r="EN115">
            <v>0</v>
          </cell>
          <cell r="EO115">
            <v>0</v>
          </cell>
          <cell r="EP115">
            <v>0</v>
          </cell>
          <cell r="EQ115">
            <v>0</v>
          </cell>
          <cell r="ER115">
            <v>0</v>
          </cell>
          <cell r="ES115">
            <v>0</v>
          </cell>
          <cell r="ET115">
            <v>0</v>
          </cell>
          <cell r="EU115">
            <v>0</v>
          </cell>
          <cell r="EV115">
            <v>0</v>
          </cell>
          <cell r="EW115">
            <v>0</v>
          </cell>
          <cell r="EX115">
            <v>0</v>
          </cell>
          <cell r="EY115">
            <v>0</v>
          </cell>
          <cell r="EZ115">
            <v>0</v>
          </cell>
          <cell r="FA115">
            <v>0</v>
          </cell>
          <cell r="FB115">
            <v>0</v>
          </cell>
          <cell r="FC115">
            <v>0</v>
          </cell>
          <cell r="FD115">
            <v>0</v>
          </cell>
          <cell r="FE115">
            <v>0</v>
          </cell>
          <cell r="FF115">
            <v>0</v>
          </cell>
          <cell r="FG115">
            <v>0</v>
          </cell>
          <cell r="FH115">
            <v>0</v>
          </cell>
          <cell r="FI115">
            <v>0</v>
          </cell>
          <cell r="FJ115">
            <v>0</v>
          </cell>
          <cell r="FK115">
            <v>0</v>
          </cell>
          <cell r="FL115">
            <v>0</v>
          </cell>
          <cell r="FM115">
            <v>0</v>
          </cell>
          <cell r="FN115">
            <v>0</v>
          </cell>
          <cell r="FO115">
            <v>0</v>
          </cell>
          <cell r="FP115">
            <v>0</v>
          </cell>
          <cell r="FQ115">
            <v>0</v>
          </cell>
          <cell r="FR115">
            <v>0</v>
          </cell>
          <cell r="FS115">
            <v>0</v>
          </cell>
          <cell r="FT115">
            <v>0</v>
          </cell>
          <cell r="FU115">
            <v>0</v>
          </cell>
          <cell r="FV115">
            <v>0</v>
          </cell>
          <cell r="FW115">
            <v>0</v>
          </cell>
          <cell r="FX115">
            <v>0</v>
          </cell>
          <cell r="FY115">
            <v>0</v>
          </cell>
          <cell r="FZ115">
            <v>0</v>
          </cell>
          <cell r="GA115">
            <v>0</v>
          </cell>
          <cell r="GB115">
            <v>0</v>
          </cell>
          <cell r="GC115">
            <v>0</v>
          </cell>
          <cell r="GD115">
            <v>0</v>
          </cell>
          <cell r="GE115">
            <v>0</v>
          </cell>
          <cell r="GF115">
            <v>0</v>
          </cell>
          <cell r="GG115">
            <v>0</v>
          </cell>
          <cell r="GH115">
            <v>0</v>
          </cell>
          <cell r="GI115">
            <v>0</v>
          </cell>
          <cell r="GJ115">
            <v>0</v>
          </cell>
          <cell r="GK115">
            <v>0</v>
          </cell>
          <cell r="GL115">
            <v>0</v>
          </cell>
          <cell r="GM115">
            <v>0</v>
          </cell>
          <cell r="GN115">
            <v>0</v>
          </cell>
          <cell r="GO115">
            <v>0</v>
          </cell>
          <cell r="GP115">
            <v>0</v>
          </cell>
          <cell r="GQ115">
            <v>0</v>
          </cell>
          <cell r="GR115">
            <v>0</v>
          </cell>
          <cell r="GS115">
            <v>0</v>
          </cell>
          <cell r="GT115">
            <v>0</v>
          </cell>
          <cell r="GU115">
            <v>0</v>
          </cell>
          <cell r="GV115">
            <v>0</v>
          </cell>
          <cell r="GW115">
            <v>0</v>
          </cell>
          <cell r="GX115">
            <v>0</v>
          </cell>
          <cell r="GY115">
            <v>0</v>
          </cell>
          <cell r="GZ115">
            <v>0</v>
          </cell>
          <cell r="HA115">
            <v>0</v>
          </cell>
          <cell r="HB115">
            <v>0</v>
          </cell>
          <cell r="HC115">
            <v>0</v>
          </cell>
          <cell r="HD115">
            <v>0</v>
          </cell>
          <cell r="HE115">
            <v>0</v>
          </cell>
          <cell r="HF115">
            <v>0</v>
          </cell>
          <cell r="HG115">
            <v>0</v>
          </cell>
          <cell r="HH115">
            <v>0</v>
          </cell>
          <cell r="HI115">
            <v>0</v>
          </cell>
          <cell r="HJ115">
            <v>0</v>
          </cell>
        </row>
        <row r="134">
          <cell r="R134">
            <v>0</v>
          </cell>
          <cell r="S134">
            <v>0</v>
          </cell>
          <cell r="T134">
            <v>0</v>
          </cell>
          <cell r="U134">
            <v>0</v>
          </cell>
          <cell r="V134">
            <v>0</v>
          </cell>
          <cell r="W134">
            <v>0</v>
          </cell>
          <cell r="X134">
            <v>75</v>
          </cell>
          <cell r="Y134">
            <v>150</v>
          </cell>
          <cell r="Z134">
            <v>225</v>
          </cell>
          <cell r="AA134">
            <v>300</v>
          </cell>
          <cell r="AB134">
            <v>375</v>
          </cell>
          <cell r="AC134">
            <v>450</v>
          </cell>
          <cell r="AD134">
            <v>525</v>
          </cell>
          <cell r="AE134">
            <v>600</v>
          </cell>
          <cell r="AF134">
            <v>675</v>
          </cell>
          <cell r="AG134">
            <v>750</v>
          </cell>
          <cell r="AH134">
            <v>825</v>
          </cell>
          <cell r="AI134">
            <v>900</v>
          </cell>
          <cell r="AJ134">
            <v>975</v>
          </cell>
          <cell r="AK134">
            <v>1050</v>
          </cell>
          <cell r="AL134">
            <v>1125</v>
          </cell>
          <cell r="AM134">
            <v>1200</v>
          </cell>
          <cell r="AN134">
            <v>1275</v>
          </cell>
          <cell r="AO134">
            <v>1350</v>
          </cell>
          <cell r="AP134">
            <v>1425</v>
          </cell>
          <cell r="AQ134">
            <v>1500</v>
          </cell>
          <cell r="AR134">
            <v>1575</v>
          </cell>
          <cell r="AS134">
            <v>1650</v>
          </cell>
          <cell r="AT134">
            <v>1725</v>
          </cell>
          <cell r="AU134">
            <v>1800</v>
          </cell>
          <cell r="AV134">
            <v>1875</v>
          </cell>
          <cell r="AW134">
            <v>1950</v>
          </cell>
          <cell r="AX134">
            <v>2025</v>
          </cell>
          <cell r="AY134">
            <v>2100</v>
          </cell>
          <cell r="AZ134">
            <v>2175</v>
          </cell>
          <cell r="BA134">
            <v>2250</v>
          </cell>
          <cell r="BB134">
            <v>2325</v>
          </cell>
          <cell r="BC134">
            <v>2400</v>
          </cell>
          <cell r="BD134">
            <v>2475</v>
          </cell>
          <cell r="BE134">
            <v>2550</v>
          </cell>
          <cell r="BF134">
            <v>2625</v>
          </cell>
          <cell r="BG134">
            <v>2700</v>
          </cell>
          <cell r="BH134">
            <v>2775</v>
          </cell>
          <cell r="BI134">
            <v>2850</v>
          </cell>
          <cell r="BJ134">
            <v>2925</v>
          </cell>
          <cell r="BK134">
            <v>3000</v>
          </cell>
          <cell r="BL134">
            <v>2980</v>
          </cell>
          <cell r="BM134">
            <v>2930</v>
          </cell>
          <cell r="BN134">
            <v>2880</v>
          </cell>
          <cell r="BO134">
            <v>2830</v>
          </cell>
          <cell r="BP134">
            <v>2780</v>
          </cell>
          <cell r="BQ134">
            <v>2730</v>
          </cell>
          <cell r="BR134">
            <v>2680</v>
          </cell>
          <cell r="BS134">
            <v>2630</v>
          </cell>
          <cell r="BT134">
            <v>2580</v>
          </cell>
          <cell r="BU134">
            <v>2530</v>
          </cell>
          <cell r="BV134">
            <v>2480</v>
          </cell>
          <cell r="BW134">
            <v>2430</v>
          </cell>
          <cell r="BX134">
            <v>2380</v>
          </cell>
          <cell r="BY134">
            <v>2330</v>
          </cell>
          <cell r="BZ134">
            <v>2280</v>
          </cell>
          <cell r="CA134">
            <v>2230</v>
          </cell>
          <cell r="CB134">
            <v>2180</v>
          </cell>
          <cell r="CC134">
            <v>2130</v>
          </cell>
          <cell r="CD134">
            <v>2080</v>
          </cell>
          <cell r="CE134">
            <v>2030</v>
          </cell>
          <cell r="CF134">
            <v>1980</v>
          </cell>
          <cell r="CG134">
            <v>1930</v>
          </cell>
          <cell r="CH134">
            <v>1880</v>
          </cell>
          <cell r="CI134">
            <v>1830</v>
          </cell>
          <cell r="CJ134">
            <v>1780</v>
          </cell>
          <cell r="CK134">
            <v>1730</v>
          </cell>
          <cell r="CL134">
            <v>1680</v>
          </cell>
          <cell r="CM134">
            <v>1630</v>
          </cell>
          <cell r="CN134">
            <v>1570</v>
          </cell>
          <cell r="CO134">
            <v>1510</v>
          </cell>
          <cell r="CP134">
            <v>1450</v>
          </cell>
          <cell r="CQ134">
            <v>1390</v>
          </cell>
          <cell r="CR134">
            <v>1330</v>
          </cell>
          <cell r="CS134">
            <v>1270</v>
          </cell>
          <cell r="CT134">
            <v>1210</v>
          </cell>
          <cell r="CU134">
            <v>1150</v>
          </cell>
          <cell r="CV134">
            <v>1090</v>
          </cell>
          <cell r="CW134">
            <v>1030</v>
          </cell>
          <cell r="CX134">
            <v>970</v>
          </cell>
          <cell r="CY134">
            <v>910</v>
          </cell>
          <cell r="CZ134">
            <v>850</v>
          </cell>
          <cell r="DA134">
            <v>790</v>
          </cell>
          <cell r="DB134">
            <v>730</v>
          </cell>
          <cell r="DC134">
            <v>670</v>
          </cell>
          <cell r="DD134">
            <v>610</v>
          </cell>
          <cell r="DE134">
            <v>550</v>
          </cell>
          <cell r="DF134">
            <v>490</v>
          </cell>
          <cell r="DG134">
            <v>430</v>
          </cell>
          <cell r="DH134">
            <v>370</v>
          </cell>
          <cell r="DI134">
            <v>310</v>
          </cell>
          <cell r="DJ134">
            <v>250</v>
          </cell>
          <cell r="DK134">
            <v>190</v>
          </cell>
          <cell r="DL134">
            <v>130</v>
          </cell>
          <cell r="DM134">
            <v>70</v>
          </cell>
          <cell r="DN134">
            <v>10</v>
          </cell>
          <cell r="DO134">
            <v>0</v>
          </cell>
          <cell r="DP134">
            <v>0</v>
          </cell>
          <cell r="DQ134">
            <v>0</v>
          </cell>
          <cell r="DR134">
            <v>0</v>
          </cell>
          <cell r="DS134">
            <v>0</v>
          </cell>
          <cell r="DT134">
            <v>0</v>
          </cell>
          <cell r="DU134">
            <v>0</v>
          </cell>
          <cell r="DV134">
            <v>0</v>
          </cell>
          <cell r="DW134">
            <v>0</v>
          </cell>
          <cell r="DX134">
            <v>0</v>
          </cell>
          <cell r="DY134">
            <v>0</v>
          </cell>
          <cell r="DZ134">
            <v>0</v>
          </cell>
          <cell r="EA134">
            <v>0</v>
          </cell>
          <cell r="EB134">
            <v>0</v>
          </cell>
          <cell r="EC134">
            <v>0</v>
          </cell>
          <cell r="ED134">
            <v>0</v>
          </cell>
          <cell r="EE134">
            <v>0</v>
          </cell>
          <cell r="EF134">
            <v>0</v>
          </cell>
          <cell r="EG134">
            <v>0</v>
          </cell>
          <cell r="EH134">
            <v>0</v>
          </cell>
          <cell r="EI134">
            <v>0</v>
          </cell>
          <cell r="EJ134">
            <v>0</v>
          </cell>
          <cell r="EK134">
            <v>0</v>
          </cell>
          <cell r="EL134">
            <v>0</v>
          </cell>
          <cell r="EM134">
            <v>0</v>
          </cell>
          <cell r="EN134">
            <v>0</v>
          </cell>
          <cell r="EO134">
            <v>0</v>
          </cell>
          <cell r="EP134">
            <v>0</v>
          </cell>
          <cell r="EQ134">
            <v>0</v>
          </cell>
          <cell r="ER134">
            <v>0</v>
          </cell>
          <cell r="ES134">
            <v>0</v>
          </cell>
          <cell r="ET134">
            <v>0</v>
          </cell>
          <cell r="EU134">
            <v>0</v>
          </cell>
          <cell r="EV134">
            <v>0</v>
          </cell>
          <cell r="EW134">
            <v>0</v>
          </cell>
          <cell r="EX134">
            <v>0</v>
          </cell>
          <cell r="EY134">
            <v>0</v>
          </cell>
          <cell r="EZ134">
            <v>0</v>
          </cell>
          <cell r="FA134">
            <v>0</v>
          </cell>
          <cell r="FB134">
            <v>0</v>
          </cell>
          <cell r="FC134">
            <v>0</v>
          </cell>
          <cell r="FD134">
            <v>0</v>
          </cell>
          <cell r="FE134">
            <v>0</v>
          </cell>
          <cell r="FF134">
            <v>0</v>
          </cell>
          <cell r="FG134">
            <v>0</v>
          </cell>
          <cell r="FH134">
            <v>0</v>
          </cell>
          <cell r="FI134">
            <v>0</v>
          </cell>
          <cell r="FJ134">
            <v>0</v>
          </cell>
          <cell r="FK134">
            <v>0</v>
          </cell>
          <cell r="FL134">
            <v>0</v>
          </cell>
          <cell r="FM134">
            <v>0</v>
          </cell>
          <cell r="FN134">
            <v>0</v>
          </cell>
          <cell r="FO134">
            <v>0</v>
          </cell>
          <cell r="FP134">
            <v>0</v>
          </cell>
          <cell r="FQ134">
            <v>0</v>
          </cell>
          <cell r="FR134">
            <v>0</v>
          </cell>
          <cell r="FS134">
            <v>0</v>
          </cell>
          <cell r="FT134">
            <v>0</v>
          </cell>
          <cell r="FU134">
            <v>0</v>
          </cell>
          <cell r="FV134">
            <v>0</v>
          </cell>
          <cell r="FW134">
            <v>0</v>
          </cell>
          <cell r="FX134">
            <v>0</v>
          </cell>
          <cell r="FY134">
            <v>0</v>
          </cell>
          <cell r="FZ134">
            <v>0</v>
          </cell>
          <cell r="GA134">
            <v>0</v>
          </cell>
          <cell r="GB134">
            <v>0</v>
          </cell>
          <cell r="GC134">
            <v>0</v>
          </cell>
          <cell r="GD134">
            <v>0</v>
          </cell>
          <cell r="GE134">
            <v>0</v>
          </cell>
          <cell r="GF134">
            <v>0</v>
          </cell>
          <cell r="GG134">
            <v>0</v>
          </cell>
          <cell r="GH134">
            <v>0</v>
          </cell>
          <cell r="GI134">
            <v>0</v>
          </cell>
          <cell r="GJ134">
            <v>0</v>
          </cell>
          <cell r="GK134">
            <v>0</v>
          </cell>
          <cell r="GL134">
            <v>0</v>
          </cell>
          <cell r="GM134">
            <v>0</v>
          </cell>
          <cell r="GN134">
            <v>0</v>
          </cell>
          <cell r="GO134">
            <v>0</v>
          </cell>
          <cell r="GP134">
            <v>0</v>
          </cell>
          <cell r="GQ134">
            <v>0</v>
          </cell>
          <cell r="GR134">
            <v>0</v>
          </cell>
          <cell r="GS134">
            <v>0</v>
          </cell>
          <cell r="GT134">
            <v>0</v>
          </cell>
          <cell r="GU134">
            <v>0</v>
          </cell>
          <cell r="GV134">
            <v>0</v>
          </cell>
          <cell r="GW134">
            <v>0</v>
          </cell>
          <cell r="GX134">
            <v>0</v>
          </cell>
          <cell r="GY134">
            <v>0</v>
          </cell>
          <cell r="GZ134">
            <v>0</v>
          </cell>
          <cell r="HA134">
            <v>0</v>
          </cell>
          <cell r="HB134">
            <v>0</v>
          </cell>
          <cell r="HC134">
            <v>0</v>
          </cell>
          <cell r="HD134">
            <v>0</v>
          </cell>
          <cell r="HE134">
            <v>0</v>
          </cell>
          <cell r="HF134">
            <v>0</v>
          </cell>
          <cell r="HG134">
            <v>0</v>
          </cell>
          <cell r="HH134">
            <v>0</v>
          </cell>
          <cell r="HI134">
            <v>0</v>
          </cell>
          <cell r="HJ134">
            <v>0</v>
          </cell>
        </row>
        <row r="138">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cell r="AN138">
            <v>0</v>
          </cell>
          <cell r="AO138">
            <v>0</v>
          </cell>
          <cell r="AP138">
            <v>0</v>
          </cell>
          <cell r="AQ138">
            <v>0</v>
          </cell>
          <cell r="AR138">
            <v>0</v>
          </cell>
          <cell r="AS138">
            <v>0</v>
          </cell>
          <cell r="AT138">
            <v>0</v>
          </cell>
          <cell r="AU138">
            <v>0</v>
          </cell>
          <cell r="AV138">
            <v>0</v>
          </cell>
          <cell r="AW138">
            <v>0</v>
          </cell>
          <cell r="AX138">
            <v>0</v>
          </cell>
          <cell r="AY138">
            <v>0</v>
          </cell>
          <cell r="AZ138">
            <v>0</v>
          </cell>
          <cell r="BA138">
            <v>0</v>
          </cell>
          <cell r="BB138">
            <v>0</v>
          </cell>
          <cell r="BC138">
            <v>0</v>
          </cell>
          <cell r="BD138">
            <v>0</v>
          </cell>
          <cell r="BE138">
            <v>0</v>
          </cell>
          <cell r="BF138">
            <v>0</v>
          </cell>
          <cell r="BG138">
            <v>0</v>
          </cell>
          <cell r="BH138">
            <v>0</v>
          </cell>
          <cell r="BI138">
            <v>0</v>
          </cell>
          <cell r="BJ138">
            <v>0</v>
          </cell>
          <cell r="BK138">
            <v>0</v>
          </cell>
          <cell r="BL138">
            <v>0</v>
          </cell>
          <cell r="BM138">
            <v>0</v>
          </cell>
          <cell r="BN138">
            <v>0</v>
          </cell>
          <cell r="BO138">
            <v>0</v>
          </cell>
          <cell r="BP138">
            <v>0</v>
          </cell>
          <cell r="BQ138">
            <v>0</v>
          </cell>
          <cell r="BR138">
            <v>0</v>
          </cell>
          <cell r="BS138">
            <v>0</v>
          </cell>
          <cell r="BT138">
            <v>0</v>
          </cell>
          <cell r="BU138">
            <v>0</v>
          </cell>
          <cell r="BV138">
            <v>0</v>
          </cell>
          <cell r="BW138">
            <v>0</v>
          </cell>
          <cell r="BX138">
            <v>0</v>
          </cell>
          <cell r="BY138">
            <v>0</v>
          </cell>
          <cell r="BZ138">
            <v>0</v>
          </cell>
          <cell r="CA138">
            <v>0</v>
          </cell>
          <cell r="CB138">
            <v>0</v>
          </cell>
          <cell r="CC138">
            <v>0</v>
          </cell>
          <cell r="CD138">
            <v>0</v>
          </cell>
          <cell r="CE138">
            <v>0</v>
          </cell>
          <cell r="CF138">
            <v>0</v>
          </cell>
          <cell r="CG138">
            <v>0</v>
          </cell>
          <cell r="CH138">
            <v>0</v>
          </cell>
          <cell r="CI138">
            <v>0</v>
          </cell>
          <cell r="CJ138">
            <v>0</v>
          </cell>
          <cell r="CK138">
            <v>0</v>
          </cell>
          <cell r="CL138">
            <v>0</v>
          </cell>
          <cell r="CM138">
            <v>0</v>
          </cell>
          <cell r="CN138">
            <v>0</v>
          </cell>
          <cell r="CO138">
            <v>0</v>
          </cell>
          <cell r="CP138">
            <v>0</v>
          </cell>
          <cell r="CQ138">
            <v>0</v>
          </cell>
          <cell r="CR138">
            <v>0</v>
          </cell>
          <cell r="CS138">
            <v>0</v>
          </cell>
          <cell r="CT138">
            <v>0</v>
          </cell>
          <cell r="CU138">
            <v>0</v>
          </cell>
          <cell r="CV138">
            <v>0</v>
          </cell>
          <cell r="CW138">
            <v>0</v>
          </cell>
          <cell r="CX138">
            <v>0</v>
          </cell>
          <cell r="CY138">
            <v>0</v>
          </cell>
          <cell r="CZ138">
            <v>0</v>
          </cell>
          <cell r="DA138">
            <v>0</v>
          </cell>
          <cell r="DB138">
            <v>0</v>
          </cell>
          <cell r="DC138">
            <v>0</v>
          </cell>
          <cell r="DD138">
            <v>0</v>
          </cell>
          <cell r="DE138">
            <v>0</v>
          </cell>
          <cell r="DF138">
            <v>0</v>
          </cell>
          <cell r="DG138">
            <v>0</v>
          </cell>
          <cell r="DH138">
            <v>0</v>
          </cell>
          <cell r="DI138">
            <v>0</v>
          </cell>
          <cell r="DJ138">
            <v>0</v>
          </cell>
          <cell r="DK138">
            <v>0</v>
          </cell>
          <cell r="DL138">
            <v>0</v>
          </cell>
          <cell r="DM138">
            <v>0</v>
          </cell>
          <cell r="DN138">
            <v>0</v>
          </cell>
          <cell r="DO138">
            <v>0</v>
          </cell>
          <cell r="DP138">
            <v>0</v>
          </cell>
          <cell r="DQ138">
            <v>0</v>
          </cell>
          <cell r="DR138">
            <v>0</v>
          </cell>
          <cell r="DS138">
            <v>0</v>
          </cell>
          <cell r="DT138">
            <v>0</v>
          </cell>
          <cell r="DU138">
            <v>0</v>
          </cell>
          <cell r="DV138">
            <v>0</v>
          </cell>
          <cell r="DW138">
            <v>0</v>
          </cell>
          <cell r="DX138">
            <v>0</v>
          </cell>
          <cell r="DY138">
            <v>0</v>
          </cell>
          <cell r="DZ138">
            <v>0</v>
          </cell>
          <cell r="EA138">
            <v>0</v>
          </cell>
          <cell r="EB138">
            <v>0</v>
          </cell>
          <cell r="EC138">
            <v>0</v>
          </cell>
          <cell r="ED138">
            <v>0</v>
          </cell>
          <cell r="EE138">
            <v>0</v>
          </cell>
          <cell r="EF138">
            <v>0</v>
          </cell>
          <cell r="EG138">
            <v>0</v>
          </cell>
          <cell r="EH138">
            <v>0</v>
          </cell>
          <cell r="EI138">
            <v>0</v>
          </cell>
          <cell r="EJ138">
            <v>0</v>
          </cell>
          <cell r="EK138">
            <v>0</v>
          </cell>
          <cell r="EL138">
            <v>0</v>
          </cell>
          <cell r="EM138">
            <v>0</v>
          </cell>
          <cell r="EN138">
            <v>0</v>
          </cell>
          <cell r="EO138">
            <v>0</v>
          </cell>
          <cell r="EP138">
            <v>0</v>
          </cell>
          <cell r="EQ138">
            <v>0</v>
          </cell>
          <cell r="ER138">
            <v>0</v>
          </cell>
          <cell r="ES138">
            <v>0</v>
          </cell>
          <cell r="ET138">
            <v>0</v>
          </cell>
          <cell r="EU138">
            <v>0</v>
          </cell>
          <cell r="EV138">
            <v>0</v>
          </cell>
          <cell r="EW138">
            <v>0</v>
          </cell>
          <cell r="EX138">
            <v>0</v>
          </cell>
          <cell r="EY138">
            <v>0</v>
          </cell>
          <cell r="EZ138">
            <v>0</v>
          </cell>
          <cell r="FA138">
            <v>0</v>
          </cell>
          <cell r="FB138">
            <v>0</v>
          </cell>
          <cell r="FC138">
            <v>0</v>
          </cell>
          <cell r="FD138">
            <v>0</v>
          </cell>
          <cell r="FE138">
            <v>0</v>
          </cell>
          <cell r="FF138">
            <v>0</v>
          </cell>
          <cell r="FG138">
            <v>0</v>
          </cell>
          <cell r="FH138">
            <v>0</v>
          </cell>
          <cell r="FI138">
            <v>0</v>
          </cell>
          <cell r="FJ138">
            <v>0</v>
          </cell>
          <cell r="FK138">
            <v>0</v>
          </cell>
          <cell r="FL138">
            <v>0</v>
          </cell>
          <cell r="FM138">
            <v>0</v>
          </cell>
          <cell r="FN138">
            <v>0</v>
          </cell>
          <cell r="FO138">
            <v>0</v>
          </cell>
          <cell r="FP138">
            <v>0</v>
          </cell>
          <cell r="FQ138">
            <v>0</v>
          </cell>
          <cell r="FR138">
            <v>0</v>
          </cell>
          <cell r="FS138">
            <v>0</v>
          </cell>
          <cell r="FT138">
            <v>0</v>
          </cell>
          <cell r="FU138">
            <v>0</v>
          </cell>
          <cell r="FV138">
            <v>0</v>
          </cell>
          <cell r="FW138">
            <v>0</v>
          </cell>
          <cell r="FX138">
            <v>0</v>
          </cell>
          <cell r="FY138">
            <v>0</v>
          </cell>
          <cell r="FZ138">
            <v>0</v>
          </cell>
          <cell r="GA138">
            <v>0</v>
          </cell>
          <cell r="GB138">
            <v>0</v>
          </cell>
          <cell r="GC138">
            <v>0</v>
          </cell>
          <cell r="GD138">
            <v>0</v>
          </cell>
          <cell r="GE138">
            <v>0</v>
          </cell>
          <cell r="GF138">
            <v>0</v>
          </cell>
          <cell r="GG138">
            <v>0</v>
          </cell>
          <cell r="GH138">
            <v>0</v>
          </cell>
          <cell r="GI138">
            <v>0</v>
          </cell>
          <cell r="GJ138">
            <v>0</v>
          </cell>
          <cell r="GK138">
            <v>0</v>
          </cell>
          <cell r="GL138">
            <v>0</v>
          </cell>
          <cell r="GM138">
            <v>0</v>
          </cell>
          <cell r="GN138">
            <v>0</v>
          </cell>
          <cell r="GO138">
            <v>0</v>
          </cell>
          <cell r="GP138">
            <v>0</v>
          </cell>
          <cell r="GQ138">
            <v>0</v>
          </cell>
          <cell r="GR138">
            <v>0</v>
          </cell>
          <cell r="GS138">
            <v>0</v>
          </cell>
          <cell r="GT138">
            <v>0</v>
          </cell>
          <cell r="GU138">
            <v>0</v>
          </cell>
          <cell r="GV138">
            <v>0</v>
          </cell>
          <cell r="GW138">
            <v>0</v>
          </cell>
          <cell r="GX138">
            <v>0</v>
          </cell>
          <cell r="GY138">
            <v>0</v>
          </cell>
          <cell r="GZ138">
            <v>0</v>
          </cell>
          <cell r="HA138">
            <v>0</v>
          </cell>
          <cell r="HB138">
            <v>0</v>
          </cell>
          <cell r="HC138">
            <v>0</v>
          </cell>
          <cell r="HD138">
            <v>0</v>
          </cell>
          <cell r="HE138">
            <v>0</v>
          </cell>
          <cell r="HF138">
            <v>0</v>
          </cell>
          <cell r="HG138">
            <v>0</v>
          </cell>
          <cell r="HH138">
            <v>0</v>
          </cell>
          <cell r="HI138">
            <v>0</v>
          </cell>
          <cell r="HJ138">
            <v>0</v>
          </cell>
        </row>
        <row r="142">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0</v>
          </cell>
          <cell r="AT142">
            <v>0</v>
          </cell>
          <cell r="AU142">
            <v>0</v>
          </cell>
          <cell r="AV142">
            <v>0</v>
          </cell>
          <cell r="AW142">
            <v>0</v>
          </cell>
          <cell r="AX142">
            <v>0</v>
          </cell>
          <cell r="AY142">
            <v>0</v>
          </cell>
          <cell r="AZ142">
            <v>0</v>
          </cell>
          <cell r="BA142">
            <v>0</v>
          </cell>
          <cell r="BB142">
            <v>0</v>
          </cell>
          <cell r="BC142">
            <v>0</v>
          </cell>
          <cell r="BD142">
            <v>0</v>
          </cell>
          <cell r="BE142">
            <v>0</v>
          </cell>
          <cell r="BF142">
            <v>0</v>
          </cell>
          <cell r="BG142">
            <v>0</v>
          </cell>
          <cell r="BH142">
            <v>0</v>
          </cell>
          <cell r="BI142">
            <v>0</v>
          </cell>
          <cell r="BJ142">
            <v>0</v>
          </cell>
          <cell r="BK142">
            <v>0</v>
          </cell>
          <cell r="BL142">
            <v>0</v>
          </cell>
          <cell r="BM142">
            <v>0</v>
          </cell>
          <cell r="BN142">
            <v>0</v>
          </cell>
          <cell r="BO142">
            <v>0</v>
          </cell>
          <cell r="BP142">
            <v>0</v>
          </cell>
          <cell r="BQ142">
            <v>0</v>
          </cell>
          <cell r="BR142">
            <v>0</v>
          </cell>
          <cell r="BS142">
            <v>0</v>
          </cell>
          <cell r="BT142">
            <v>0</v>
          </cell>
          <cell r="BU142">
            <v>0</v>
          </cell>
          <cell r="BV142">
            <v>0</v>
          </cell>
          <cell r="BW142">
            <v>0</v>
          </cell>
          <cell r="BX142">
            <v>0</v>
          </cell>
          <cell r="BY142">
            <v>0</v>
          </cell>
          <cell r="BZ142">
            <v>0</v>
          </cell>
          <cell r="CA142">
            <v>0</v>
          </cell>
          <cell r="CB142">
            <v>0</v>
          </cell>
          <cell r="CC142">
            <v>0</v>
          </cell>
          <cell r="CD142">
            <v>0</v>
          </cell>
          <cell r="CE142">
            <v>0</v>
          </cell>
          <cell r="CF142">
            <v>0</v>
          </cell>
          <cell r="CG142">
            <v>0</v>
          </cell>
          <cell r="CH142">
            <v>0</v>
          </cell>
          <cell r="CI142">
            <v>0</v>
          </cell>
          <cell r="CJ142">
            <v>0</v>
          </cell>
          <cell r="CK142">
            <v>0</v>
          </cell>
          <cell r="CL142">
            <v>0</v>
          </cell>
          <cell r="CM142">
            <v>0</v>
          </cell>
          <cell r="CN142">
            <v>0</v>
          </cell>
          <cell r="CO142">
            <v>0</v>
          </cell>
          <cell r="CP142">
            <v>0</v>
          </cell>
          <cell r="CQ142">
            <v>0</v>
          </cell>
          <cell r="CR142">
            <v>0</v>
          </cell>
          <cell r="CS142">
            <v>0</v>
          </cell>
          <cell r="CT142">
            <v>0</v>
          </cell>
          <cell r="CU142">
            <v>0</v>
          </cell>
          <cell r="CV142">
            <v>0</v>
          </cell>
          <cell r="CW142">
            <v>0</v>
          </cell>
          <cell r="CX142">
            <v>0</v>
          </cell>
          <cell r="CY142">
            <v>0</v>
          </cell>
          <cell r="CZ142">
            <v>0</v>
          </cell>
          <cell r="DA142">
            <v>0</v>
          </cell>
          <cell r="DB142">
            <v>0</v>
          </cell>
          <cell r="DC142">
            <v>0</v>
          </cell>
          <cell r="DD142">
            <v>0</v>
          </cell>
          <cell r="DE142">
            <v>0</v>
          </cell>
          <cell r="DF142">
            <v>0</v>
          </cell>
          <cell r="DG142">
            <v>0</v>
          </cell>
          <cell r="DH142">
            <v>0</v>
          </cell>
          <cell r="DI142">
            <v>0</v>
          </cell>
          <cell r="DJ142">
            <v>0</v>
          </cell>
          <cell r="DK142">
            <v>0</v>
          </cell>
          <cell r="DL142">
            <v>0</v>
          </cell>
          <cell r="DM142">
            <v>0</v>
          </cell>
          <cell r="DN142">
            <v>0</v>
          </cell>
          <cell r="DO142">
            <v>0</v>
          </cell>
          <cell r="DP142">
            <v>0</v>
          </cell>
          <cell r="DQ142">
            <v>0</v>
          </cell>
          <cell r="DR142">
            <v>0</v>
          </cell>
          <cell r="DS142">
            <v>0</v>
          </cell>
          <cell r="DT142">
            <v>0</v>
          </cell>
          <cell r="DU142">
            <v>0</v>
          </cell>
          <cell r="DV142">
            <v>0</v>
          </cell>
          <cell r="DW142">
            <v>0</v>
          </cell>
          <cell r="DX142">
            <v>0</v>
          </cell>
          <cell r="DY142">
            <v>0</v>
          </cell>
          <cell r="DZ142">
            <v>0</v>
          </cell>
          <cell r="EA142">
            <v>0</v>
          </cell>
          <cell r="EB142">
            <v>0</v>
          </cell>
          <cell r="EC142">
            <v>0</v>
          </cell>
          <cell r="ED142">
            <v>0</v>
          </cell>
          <cell r="EE142">
            <v>0</v>
          </cell>
          <cell r="EF142">
            <v>0</v>
          </cell>
          <cell r="EG142">
            <v>0</v>
          </cell>
          <cell r="EH142">
            <v>0</v>
          </cell>
          <cell r="EI142">
            <v>0</v>
          </cell>
          <cell r="EJ142">
            <v>0</v>
          </cell>
          <cell r="EK142">
            <v>0</v>
          </cell>
          <cell r="EL142">
            <v>0</v>
          </cell>
          <cell r="EM142">
            <v>0</v>
          </cell>
          <cell r="EN142">
            <v>0</v>
          </cell>
          <cell r="EO142">
            <v>0</v>
          </cell>
          <cell r="EP142">
            <v>0</v>
          </cell>
          <cell r="EQ142">
            <v>0</v>
          </cell>
          <cell r="ER142">
            <v>0</v>
          </cell>
          <cell r="ES142">
            <v>0</v>
          </cell>
          <cell r="ET142">
            <v>0</v>
          </cell>
          <cell r="EU142">
            <v>0</v>
          </cell>
          <cell r="EV142">
            <v>0</v>
          </cell>
          <cell r="EW142">
            <v>0</v>
          </cell>
          <cell r="EX142">
            <v>0</v>
          </cell>
          <cell r="EY142">
            <v>0</v>
          </cell>
          <cell r="EZ142">
            <v>0</v>
          </cell>
          <cell r="FA142">
            <v>0</v>
          </cell>
          <cell r="FB142">
            <v>0</v>
          </cell>
          <cell r="FC142">
            <v>0</v>
          </cell>
          <cell r="FD142">
            <v>0</v>
          </cell>
          <cell r="FE142">
            <v>0</v>
          </cell>
          <cell r="FF142">
            <v>0</v>
          </cell>
          <cell r="FG142">
            <v>0</v>
          </cell>
          <cell r="FH142">
            <v>0</v>
          </cell>
          <cell r="FI142">
            <v>0</v>
          </cell>
          <cell r="FJ142">
            <v>0</v>
          </cell>
          <cell r="FK142">
            <v>0</v>
          </cell>
          <cell r="FL142">
            <v>0</v>
          </cell>
          <cell r="FM142">
            <v>0</v>
          </cell>
          <cell r="FN142">
            <v>0</v>
          </cell>
          <cell r="FO142">
            <v>0</v>
          </cell>
          <cell r="FP142">
            <v>0</v>
          </cell>
          <cell r="FQ142">
            <v>0</v>
          </cell>
          <cell r="FR142">
            <v>0</v>
          </cell>
          <cell r="FS142">
            <v>0</v>
          </cell>
          <cell r="FT142">
            <v>0</v>
          </cell>
          <cell r="FU142">
            <v>0</v>
          </cell>
          <cell r="FV142">
            <v>0</v>
          </cell>
          <cell r="FW142">
            <v>0</v>
          </cell>
          <cell r="FX142">
            <v>0</v>
          </cell>
          <cell r="FY142">
            <v>0</v>
          </cell>
          <cell r="FZ142">
            <v>0</v>
          </cell>
          <cell r="GA142">
            <v>0</v>
          </cell>
          <cell r="GB142">
            <v>0</v>
          </cell>
          <cell r="GC142">
            <v>0</v>
          </cell>
          <cell r="GD142">
            <v>0</v>
          </cell>
          <cell r="GE142">
            <v>0</v>
          </cell>
          <cell r="GF142">
            <v>0</v>
          </cell>
          <cell r="GG142">
            <v>0</v>
          </cell>
          <cell r="GH142">
            <v>0</v>
          </cell>
          <cell r="GI142">
            <v>0</v>
          </cell>
          <cell r="GJ142">
            <v>0</v>
          </cell>
          <cell r="GK142">
            <v>0</v>
          </cell>
          <cell r="GL142">
            <v>0</v>
          </cell>
          <cell r="GM142">
            <v>0</v>
          </cell>
          <cell r="GN142">
            <v>0</v>
          </cell>
          <cell r="GO142">
            <v>0</v>
          </cell>
          <cell r="GP142">
            <v>0</v>
          </cell>
          <cell r="GQ142">
            <v>0</v>
          </cell>
          <cell r="GR142">
            <v>0</v>
          </cell>
          <cell r="GS142">
            <v>0</v>
          </cell>
          <cell r="GT142">
            <v>0</v>
          </cell>
          <cell r="GU142">
            <v>0</v>
          </cell>
          <cell r="GV142">
            <v>0</v>
          </cell>
          <cell r="GW142">
            <v>0</v>
          </cell>
          <cell r="GX142">
            <v>0</v>
          </cell>
          <cell r="GY142">
            <v>0</v>
          </cell>
          <cell r="GZ142">
            <v>0</v>
          </cell>
          <cell r="HA142">
            <v>0</v>
          </cell>
          <cell r="HB142">
            <v>0</v>
          </cell>
          <cell r="HC142">
            <v>0</v>
          </cell>
          <cell r="HD142">
            <v>0</v>
          </cell>
          <cell r="HE142">
            <v>0</v>
          </cell>
          <cell r="HF142">
            <v>0</v>
          </cell>
          <cell r="HG142">
            <v>0</v>
          </cell>
          <cell r="HH142">
            <v>0</v>
          </cell>
          <cell r="HI142">
            <v>0</v>
          </cell>
          <cell r="HJ142">
            <v>0</v>
          </cell>
        </row>
        <row r="146">
          <cell r="R146">
            <v>0</v>
          </cell>
          <cell r="S146">
            <v>0</v>
          </cell>
          <cell r="T146">
            <v>0</v>
          </cell>
          <cell r="U146">
            <v>0</v>
          </cell>
          <cell r="V146">
            <v>0</v>
          </cell>
          <cell r="W146">
            <v>0</v>
          </cell>
          <cell r="X146">
            <v>0</v>
          </cell>
          <cell r="Y146">
            <v>0</v>
          </cell>
          <cell r="Z146">
            <v>0</v>
          </cell>
          <cell r="AA146">
            <v>0</v>
          </cell>
          <cell r="AB146">
            <v>0</v>
          </cell>
          <cell r="AC146">
            <v>0</v>
          </cell>
          <cell r="AD146">
            <v>0</v>
          </cell>
          <cell r="AE146">
            <v>0</v>
          </cell>
          <cell r="AF146">
            <v>0</v>
          </cell>
          <cell r="AG146">
            <v>0</v>
          </cell>
          <cell r="AH146">
            <v>0</v>
          </cell>
          <cell r="AI146">
            <v>0</v>
          </cell>
          <cell r="AJ146">
            <v>0</v>
          </cell>
          <cell r="AK146">
            <v>0</v>
          </cell>
          <cell r="AL146">
            <v>0</v>
          </cell>
          <cell r="AM146">
            <v>0</v>
          </cell>
          <cell r="AN146">
            <v>0</v>
          </cell>
          <cell r="AO146">
            <v>0</v>
          </cell>
          <cell r="AP146">
            <v>0</v>
          </cell>
          <cell r="AQ146">
            <v>0</v>
          </cell>
          <cell r="AR146">
            <v>0</v>
          </cell>
          <cell r="AS146">
            <v>0</v>
          </cell>
          <cell r="AT146">
            <v>0</v>
          </cell>
          <cell r="AU146">
            <v>0</v>
          </cell>
          <cell r="AV146">
            <v>0</v>
          </cell>
          <cell r="AW146">
            <v>0</v>
          </cell>
          <cell r="AX146">
            <v>0</v>
          </cell>
          <cell r="AY146">
            <v>0</v>
          </cell>
          <cell r="AZ146">
            <v>0</v>
          </cell>
          <cell r="BA146">
            <v>0</v>
          </cell>
          <cell r="BB146">
            <v>0</v>
          </cell>
          <cell r="BC146">
            <v>0</v>
          </cell>
          <cell r="BD146">
            <v>0</v>
          </cell>
          <cell r="BE146">
            <v>0</v>
          </cell>
          <cell r="BF146">
            <v>0</v>
          </cell>
          <cell r="BG146">
            <v>0</v>
          </cell>
          <cell r="BH146">
            <v>0</v>
          </cell>
          <cell r="BI146">
            <v>0</v>
          </cell>
          <cell r="BJ146">
            <v>0</v>
          </cell>
          <cell r="BK146">
            <v>0</v>
          </cell>
          <cell r="BL146">
            <v>0</v>
          </cell>
          <cell r="BM146">
            <v>0</v>
          </cell>
          <cell r="BN146">
            <v>0</v>
          </cell>
          <cell r="BO146">
            <v>0</v>
          </cell>
          <cell r="BP146">
            <v>0</v>
          </cell>
          <cell r="BQ146">
            <v>0</v>
          </cell>
          <cell r="BR146">
            <v>0</v>
          </cell>
          <cell r="BS146">
            <v>0</v>
          </cell>
          <cell r="BT146">
            <v>0</v>
          </cell>
          <cell r="BU146">
            <v>0</v>
          </cell>
          <cell r="BV146">
            <v>0</v>
          </cell>
          <cell r="BW146">
            <v>0</v>
          </cell>
          <cell r="BX146">
            <v>0</v>
          </cell>
          <cell r="BY146">
            <v>0</v>
          </cell>
          <cell r="BZ146">
            <v>0</v>
          </cell>
          <cell r="CA146">
            <v>0</v>
          </cell>
          <cell r="CB146">
            <v>0</v>
          </cell>
          <cell r="CC146">
            <v>0</v>
          </cell>
          <cell r="CD146">
            <v>0</v>
          </cell>
          <cell r="CE146">
            <v>0</v>
          </cell>
          <cell r="CF146">
            <v>0</v>
          </cell>
          <cell r="CG146">
            <v>0</v>
          </cell>
          <cell r="CH146">
            <v>0</v>
          </cell>
          <cell r="CI146">
            <v>0</v>
          </cell>
          <cell r="CJ146">
            <v>0</v>
          </cell>
          <cell r="CK146">
            <v>0</v>
          </cell>
          <cell r="CL146">
            <v>0</v>
          </cell>
          <cell r="CM146">
            <v>0</v>
          </cell>
          <cell r="CN146">
            <v>0</v>
          </cell>
          <cell r="CO146">
            <v>0</v>
          </cell>
          <cell r="CP146">
            <v>0</v>
          </cell>
          <cell r="CQ146">
            <v>0</v>
          </cell>
          <cell r="CR146">
            <v>0</v>
          </cell>
          <cell r="CS146">
            <v>0</v>
          </cell>
          <cell r="CT146">
            <v>0</v>
          </cell>
          <cell r="CU146">
            <v>0</v>
          </cell>
          <cell r="CV146">
            <v>0</v>
          </cell>
          <cell r="CW146">
            <v>0</v>
          </cell>
          <cell r="CX146">
            <v>0</v>
          </cell>
          <cell r="CY146">
            <v>0</v>
          </cell>
          <cell r="CZ146">
            <v>0</v>
          </cell>
          <cell r="DA146">
            <v>0</v>
          </cell>
          <cell r="DB146">
            <v>0</v>
          </cell>
          <cell r="DC146">
            <v>0</v>
          </cell>
          <cell r="DD146">
            <v>0</v>
          </cell>
          <cell r="DE146">
            <v>0</v>
          </cell>
          <cell r="DF146">
            <v>0</v>
          </cell>
          <cell r="DG146">
            <v>0</v>
          </cell>
          <cell r="DH146">
            <v>0</v>
          </cell>
          <cell r="DI146">
            <v>0</v>
          </cell>
          <cell r="DJ146">
            <v>0</v>
          </cell>
          <cell r="DK146">
            <v>0</v>
          </cell>
          <cell r="DL146">
            <v>0</v>
          </cell>
          <cell r="DM146">
            <v>0</v>
          </cell>
          <cell r="DN146">
            <v>0</v>
          </cell>
          <cell r="DO146">
            <v>0</v>
          </cell>
          <cell r="DP146">
            <v>0</v>
          </cell>
          <cell r="DQ146">
            <v>0</v>
          </cell>
          <cell r="DR146">
            <v>0</v>
          </cell>
          <cell r="DS146">
            <v>0</v>
          </cell>
          <cell r="DT146">
            <v>0</v>
          </cell>
          <cell r="DU146">
            <v>0</v>
          </cell>
          <cell r="DV146">
            <v>0</v>
          </cell>
          <cell r="DW146">
            <v>0</v>
          </cell>
          <cell r="DX146">
            <v>0</v>
          </cell>
          <cell r="DY146">
            <v>0</v>
          </cell>
          <cell r="DZ146">
            <v>0</v>
          </cell>
          <cell r="EA146">
            <v>0</v>
          </cell>
          <cell r="EB146">
            <v>0</v>
          </cell>
          <cell r="EC146">
            <v>0</v>
          </cell>
          <cell r="ED146">
            <v>0</v>
          </cell>
          <cell r="EE146">
            <v>0</v>
          </cell>
          <cell r="EF146">
            <v>0</v>
          </cell>
          <cell r="EG146">
            <v>0</v>
          </cell>
          <cell r="EH146">
            <v>0</v>
          </cell>
          <cell r="EI146">
            <v>0</v>
          </cell>
          <cell r="EJ146">
            <v>0</v>
          </cell>
          <cell r="EK146">
            <v>0</v>
          </cell>
          <cell r="EL146">
            <v>0</v>
          </cell>
          <cell r="EM146">
            <v>0</v>
          </cell>
          <cell r="EN146">
            <v>0</v>
          </cell>
          <cell r="EO146">
            <v>0</v>
          </cell>
          <cell r="EP146">
            <v>0</v>
          </cell>
          <cell r="EQ146">
            <v>0</v>
          </cell>
          <cell r="ER146">
            <v>0</v>
          </cell>
          <cell r="ES146">
            <v>0</v>
          </cell>
          <cell r="ET146">
            <v>0</v>
          </cell>
          <cell r="EU146">
            <v>0</v>
          </cell>
          <cell r="EV146">
            <v>0</v>
          </cell>
          <cell r="EW146">
            <v>0</v>
          </cell>
          <cell r="EX146">
            <v>0</v>
          </cell>
          <cell r="EY146">
            <v>0</v>
          </cell>
          <cell r="EZ146">
            <v>0</v>
          </cell>
          <cell r="FA146">
            <v>0</v>
          </cell>
          <cell r="FB146">
            <v>0</v>
          </cell>
          <cell r="FC146">
            <v>0</v>
          </cell>
          <cell r="FD146">
            <v>0</v>
          </cell>
          <cell r="FE146">
            <v>0</v>
          </cell>
          <cell r="FF146">
            <v>0</v>
          </cell>
          <cell r="FG146">
            <v>0</v>
          </cell>
          <cell r="FH146">
            <v>0</v>
          </cell>
          <cell r="FI146">
            <v>0</v>
          </cell>
          <cell r="FJ146">
            <v>0</v>
          </cell>
          <cell r="FK146">
            <v>0</v>
          </cell>
          <cell r="FL146">
            <v>0</v>
          </cell>
          <cell r="FM146">
            <v>0</v>
          </cell>
          <cell r="FN146">
            <v>0</v>
          </cell>
          <cell r="FO146">
            <v>0</v>
          </cell>
          <cell r="FP146">
            <v>0</v>
          </cell>
          <cell r="FQ146">
            <v>0</v>
          </cell>
          <cell r="FR146">
            <v>0</v>
          </cell>
          <cell r="FS146">
            <v>0</v>
          </cell>
          <cell r="FT146">
            <v>0</v>
          </cell>
          <cell r="FU146">
            <v>0</v>
          </cell>
          <cell r="FV146">
            <v>0</v>
          </cell>
          <cell r="FW146">
            <v>0</v>
          </cell>
          <cell r="FX146">
            <v>0</v>
          </cell>
          <cell r="FY146">
            <v>0</v>
          </cell>
          <cell r="FZ146">
            <v>0</v>
          </cell>
          <cell r="GA146">
            <v>0</v>
          </cell>
          <cell r="GB146">
            <v>0</v>
          </cell>
          <cell r="GC146">
            <v>0</v>
          </cell>
          <cell r="GD146">
            <v>0</v>
          </cell>
          <cell r="GE146">
            <v>0</v>
          </cell>
          <cell r="GF146">
            <v>0</v>
          </cell>
          <cell r="GG146">
            <v>0</v>
          </cell>
          <cell r="GH146">
            <v>0</v>
          </cell>
          <cell r="GI146">
            <v>0</v>
          </cell>
          <cell r="GJ146">
            <v>0</v>
          </cell>
          <cell r="GK146">
            <v>0</v>
          </cell>
          <cell r="GL146">
            <v>0</v>
          </cell>
          <cell r="GM146">
            <v>0</v>
          </cell>
          <cell r="GN146">
            <v>0</v>
          </cell>
          <cell r="GO146">
            <v>0</v>
          </cell>
          <cell r="GP146">
            <v>0</v>
          </cell>
          <cell r="GQ146">
            <v>0</v>
          </cell>
          <cell r="GR146">
            <v>0</v>
          </cell>
          <cell r="GS146">
            <v>0</v>
          </cell>
          <cell r="GT146">
            <v>0</v>
          </cell>
          <cell r="GU146">
            <v>0</v>
          </cell>
          <cell r="GV146">
            <v>0</v>
          </cell>
          <cell r="GW146">
            <v>0</v>
          </cell>
          <cell r="GX146">
            <v>0</v>
          </cell>
          <cell r="GY146">
            <v>0</v>
          </cell>
          <cell r="GZ146">
            <v>0</v>
          </cell>
          <cell r="HA146">
            <v>0</v>
          </cell>
          <cell r="HB146">
            <v>0</v>
          </cell>
          <cell r="HC146">
            <v>0</v>
          </cell>
          <cell r="HD146">
            <v>0</v>
          </cell>
          <cell r="HE146">
            <v>0</v>
          </cell>
          <cell r="HF146">
            <v>0</v>
          </cell>
          <cell r="HG146">
            <v>0</v>
          </cell>
          <cell r="HH146">
            <v>0</v>
          </cell>
          <cell r="HI146">
            <v>0</v>
          </cell>
          <cell r="HJ146">
            <v>0</v>
          </cell>
        </row>
        <row r="160">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cell r="BG160">
            <v>0</v>
          </cell>
          <cell r="BH160">
            <v>0</v>
          </cell>
          <cell r="BI160">
            <v>0</v>
          </cell>
          <cell r="BJ160">
            <v>0</v>
          </cell>
          <cell r="BK160">
            <v>0</v>
          </cell>
          <cell r="BL160">
            <v>0</v>
          </cell>
          <cell r="BM160">
            <v>0</v>
          </cell>
          <cell r="BN160">
            <v>0</v>
          </cell>
          <cell r="BO160">
            <v>0</v>
          </cell>
          <cell r="BP160">
            <v>0</v>
          </cell>
          <cell r="BQ160">
            <v>0</v>
          </cell>
          <cell r="BR160">
            <v>0</v>
          </cell>
          <cell r="BS160">
            <v>0</v>
          </cell>
          <cell r="BT160">
            <v>0</v>
          </cell>
          <cell r="BU160">
            <v>0</v>
          </cell>
          <cell r="BV160">
            <v>0</v>
          </cell>
          <cell r="BW160">
            <v>0</v>
          </cell>
          <cell r="BX160">
            <v>0</v>
          </cell>
          <cell r="BY160">
            <v>0</v>
          </cell>
          <cell r="BZ160">
            <v>0</v>
          </cell>
          <cell r="CA160">
            <v>0</v>
          </cell>
          <cell r="CB160">
            <v>0</v>
          </cell>
          <cell r="CC160">
            <v>0</v>
          </cell>
          <cell r="CD160">
            <v>0</v>
          </cell>
          <cell r="CE160">
            <v>0</v>
          </cell>
          <cell r="CF160">
            <v>0</v>
          </cell>
          <cell r="CG160">
            <v>0</v>
          </cell>
          <cell r="CH160">
            <v>0</v>
          </cell>
          <cell r="CI160">
            <v>0</v>
          </cell>
          <cell r="CJ160">
            <v>0</v>
          </cell>
          <cell r="CK160">
            <v>0</v>
          </cell>
          <cell r="CL160">
            <v>0</v>
          </cell>
          <cell r="CM160">
            <v>0</v>
          </cell>
          <cell r="CN160">
            <v>0</v>
          </cell>
          <cell r="CO160">
            <v>0</v>
          </cell>
          <cell r="CP160">
            <v>0</v>
          </cell>
          <cell r="CQ160">
            <v>0</v>
          </cell>
          <cell r="CR160">
            <v>0</v>
          </cell>
          <cell r="CS160">
            <v>0</v>
          </cell>
          <cell r="CT160">
            <v>0</v>
          </cell>
          <cell r="CU160">
            <v>0</v>
          </cell>
          <cell r="CV160">
            <v>0</v>
          </cell>
          <cell r="CW160">
            <v>0</v>
          </cell>
          <cell r="CX160">
            <v>0</v>
          </cell>
          <cell r="CY160">
            <v>0</v>
          </cell>
          <cell r="CZ160">
            <v>0</v>
          </cell>
          <cell r="DA160">
            <v>0</v>
          </cell>
          <cell r="DB160">
            <v>0</v>
          </cell>
          <cell r="DC160">
            <v>0</v>
          </cell>
          <cell r="DD160">
            <v>0</v>
          </cell>
          <cell r="DE160">
            <v>0</v>
          </cell>
          <cell r="DF160">
            <v>0</v>
          </cell>
          <cell r="DG160">
            <v>0</v>
          </cell>
          <cell r="DH160">
            <v>0</v>
          </cell>
          <cell r="DI160">
            <v>0</v>
          </cell>
          <cell r="DJ160">
            <v>0</v>
          </cell>
          <cell r="DK160">
            <v>0</v>
          </cell>
          <cell r="DL160">
            <v>0</v>
          </cell>
          <cell r="DM160">
            <v>0</v>
          </cell>
          <cell r="DN160">
            <v>0</v>
          </cell>
          <cell r="DO160">
            <v>0</v>
          </cell>
          <cell r="DP160">
            <v>0</v>
          </cell>
          <cell r="DQ160">
            <v>0</v>
          </cell>
          <cell r="DR160">
            <v>0</v>
          </cell>
          <cell r="DS160">
            <v>0</v>
          </cell>
          <cell r="DT160">
            <v>0</v>
          </cell>
          <cell r="DU160">
            <v>0</v>
          </cell>
          <cell r="DV160">
            <v>0</v>
          </cell>
          <cell r="DW160">
            <v>0</v>
          </cell>
          <cell r="DX160">
            <v>0</v>
          </cell>
          <cell r="DY160">
            <v>0</v>
          </cell>
          <cell r="DZ160">
            <v>0</v>
          </cell>
          <cell r="EA160">
            <v>0</v>
          </cell>
          <cell r="EB160">
            <v>0</v>
          </cell>
          <cell r="EC160">
            <v>0</v>
          </cell>
          <cell r="ED160">
            <v>0</v>
          </cell>
          <cell r="EE160">
            <v>0</v>
          </cell>
          <cell r="EF160">
            <v>0</v>
          </cell>
          <cell r="EG160">
            <v>0</v>
          </cell>
          <cell r="EH160">
            <v>0</v>
          </cell>
          <cell r="EI160">
            <v>0</v>
          </cell>
          <cell r="EJ160">
            <v>0</v>
          </cell>
          <cell r="EK160">
            <v>0</v>
          </cell>
          <cell r="EL160">
            <v>0</v>
          </cell>
          <cell r="EM160">
            <v>0</v>
          </cell>
          <cell r="EN160">
            <v>0</v>
          </cell>
          <cell r="EO160">
            <v>0</v>
          </cell>
          <cell r="EP160">
            <v>0</v>
          </cell>
          <cell r="EQ160">
            <v>0</v>
          </cell>
          <cell r="ER160">
            <v>0</v>
          </cell>
          <cell r="ES160">
            <v>0</v>
          </cell>
          <cell r="ET160">
            <v>0</v>
          </cell>
          <cell r="EU160">
            <v>0</v>
          </cell>
          <cell r="EV160">
            <v>0</v>
          </cell>
          <cell r="EW160">
            <v>0</v>
          </cell>
          <cell r="EX160">
            <v>0</v>
          </cell>
          <cell r="EY160">
            <v>0</v>
          </cell>
          <cell r="EZ160">
            <v>0</v>
          </cell>
          <cell r="FA160">
            <v>0</v>
          </cell>
          <cell r="FB160">
            <v>0</v>
          </cell>
          <cell r="FC160">
            <v>0</v>
          </cell>
          <cell r="FD160">
            <v>0</v>
          </cell>
          <cell r="FE160">
            <v>0</v>
          </cell>
          <cell r="FF160">
            <v>0</v>
          </cell>
          <cell r="FG160">
            <v>0</v>
          </cell>
          <cell r="FH160">
            <v>0</v>
          </cell>
          <cell r="FI160">
            <v>0</v>
          </cell>
          <cell r="FJ160">
            <v>0</v>
          </cell>
          <cell r="FK160">
            <v>0</v>
          </cell>
          <cell r="FL160">
            <v>0</v>
          </cell>
          <cell r="FM160">
            <v>0</v>
          </cell>
          <cell r="FN160">
            <v>0</v>
          </cell>
          <cell r="FO160">
            <v>0</v>
          </cell>
          <cell r="FP160">
            <v>0</v>
          </cell>
          <cell r="FQ160">
            <v>0</v>
          </cell>
          <cell r="FR160">
            <v>0</v>
          </cell>
          <cell r="FS160">
            <v>0</v>
          </cell>
          <cell r="FT160">
            <v>0</v>
          </cell>
          <cell r="FU160">
            <v>0</v>
          </cell>
          <cell r="FV160">
            <v>0</v>
          </cell>
          <cell r="FW160">
            <v>0</v>
          </cell>
          <cell r="FX160">
            <v>0</v>
          </cell>
          <cell r="FY160">
            <v>0</v>
          </cell>
          <cell r="FZ160">
            <v>0</v>
          </cell>
          <cell r="GA160">
            <v>0</v>
          </cell>
          <cell r="GB160">
            <v>0</v>
          </cell>
          <cell r="GC160">
            <v>0</v>
          </cell>
          <cell r="GD160">
            <v>0</v>
          </cell>
          <cell r="GE160">
            <v>0</v>
          </cell>
          <cell r="GF160">
            <v>0</v>
          </cell>
          <cell r="GG160">
            <v>0</v>
          </cell>
          <cell r="GH160">
            <v>0</v>
          </cell>
          <cell r="GI160">
            <v>0</v>
          </cell>
          <cell r="GJ160">
            <v>0</v>
          </cell>
          <cell r="GK160">
            <v>0</v>
          </cell>
          <cell r="GL160">
            <v>0</v>
          </cell>
          <cell r="GM160">
            <v>0</v>
          </cell>
          <cell r="GN160">
            <v>0</v>
          </cell>
          <cell r="GO160">
            <v>0</v>
          </cell>
          <cell r="GP160">
            <v>0</v>
          </cell>
          <cell r="GQ160">
            <v>0</v>
          </cell>
          <cell r="GR160">
            <v>0</v>
          </cell>
          <cell r="GS160">
            <v>0</v>
          </cell>
          <cell r="GT160">
            <v>0</v>
          </cell>
          <cell r="GU160">
            <v>0</v>
          </cell>
          <cell r="GV160">
            <v>0</v>
          </cell>
          <cell r="GW160">
            <v>0</v>
          </cell>
          <cell r="GX160">
            <v>0</v>
          </cell>
          <cell r="GY160">
            <v>0</v>
          </cell>
          <cell r="GZ160">
            <v>0</v>
          </cell>
          <cell r="HA160">
            <v>0</v>
          </cell>
          <cell r="HB160">
            <v>0</v>
          </cell>
          <cell r="HC160">
            <v>0</v>
          </cell>
          <cell r="HD160">
            <v>0</v>
          </cell>
          <cell r="HE160">
            <v>0</v>
          </cell>
          <cell r="HF160">
            <v>0</v>
          </cell>
          <cell r="HG160">
            <v>0</v>
          </cell>
          <cell r="HH160">
            <v>0</v>
          </cell>
          <cell r="HI160">
            <v>0</v>
          </cell>
          <cell r="HJ160">
            <v>0</v>
          </cell>
        </row>
        <row r="194">
          <cell r="R194">
            <v>8880</v>
          </cell>
          <cell r="S194">
            <v>8880</v>
          </cell>
          <cell r="T194">
            <v>8880</v>
          </cell>
          <cell r="U194">
            <v>8880</v>
          </cell>
          <cell r="V194">
            <v>8880</v>
          </cell>
          <cell r="W194">
            <v>8880</v>
          </cell>
          <cell r="X194">
            <v>8880</v>
          </cell>
          <cell r="Y194">
            <v>8880</v>
          </cell>
          <cell r="Z194">
            <v>8880</v>
          </cell>
          <cell r="AA194">
            <v>8880</v>
          </cell>
          <cell r="AB194">
            <v>8880</v>
          </cell>
          <cell r="AC194">
            <v>8880</v>
          </cell>
          <cell r="AD194">
            <v>8880</v>
          </cell>
          <cell r="AE194">
            <v>8880</v>
          </cell>
          <cell r="AF194">
            <v>8880</v>
          </cell>
          <cell r="AG194">
            <v>8880</v>
          </cell>
          <cell r="AH194">
            <v>8880</v>
          </cell>
          <cell r="AI194">
            <v>8880</v>
          </cell>
          <cell r="AJ194">
            <v>8880</v>
          </cell>
          <cell r="AK194">
            <v>8880</v>
          </cell>
          <cell r="AL194">
            <v>8880</v>
          </cell>
          <cell r="AM194">
            <v>8880</v>
          </cell>
          <cell r="AN194">
            <v>8880</v>
          </cell>
          <cell r="AO194">
            <v>8880</v>
          </cell>
          <cell r="AP194">
            <v>8880</v>
          </cell>
          <cell r="AQ194">
            <v>8821</v>
          </cell>
          <cell r="AR194">
            <v>8701</v>
          </cell>
          <cell r="AS194">
            <v>8581</v>
          </cell>
          <cell r="AT194">
            <v>8461</v>
          </cell>
          <cell r="AU194">
            <v>8341</v>
          </cell>
          <cell r="AV194">
            <v>8194</v>
          </cell>
          <cell r="AW194">
            <v>8014</v>
          </cell>
          <cell r="AX194">
            <v>7834</v>
          </cell>
          <cell r="AY194">
            <v>7654</v>
          </cell>
          <cell r="AZ194">
            <v>7474</v>
          </cell>
          <cell r="BA194">
            <v>7294</v>
          </cell>
          <cell r="BB194">
            <v>7114</v>
          </cell>
          <cell r="BC194">
            <v>6934</v>
          </cell>
          <cell r="BD194">
            <v>6754</v>
          </cell>
          <cell r="BE194">
            <v>6574</v>
          </cell>
          <cell r="BF194">
            <v>6394</v>
          </cell>
          <cell r="BG194">
            <v>6214</v>
          </cell>
          <cell r="BH194">
            <v>6034</v>
          </cell>
          <cell r="BI194">
            <v>5854</v>
          </cell>
          <cell r="BJ194">
            <v>5674</v>
          </cell>
          <cell r="BK194">
            <v>5494</v>
          </cell>
          <cell r="BL194">
            <v>5314</v>
          </cell>
          <cell r="BM194">
            <v>5134</v>
          </cell>
          <cell r="BN194">
            <v>4954</v>
          </cell>
          <cell r="BO194">
            <v>4774</v>
          </cell>
          <cell r="BP194">
            <v>4594</v>
          </cell>
          <cell r="BQ194">
            <v>4414</v>
          </cell>
          <cell r="BR194">
            <v>4234</v>
          </cell>
          <cell r="BS194">
            <v>4054</v>
          </cell>
          <cell r="BT194">
            <v>3874</v>
          </cell>
          <cell r="BU194">
            <v>3694</v>
          </cell>
          <cell r="BV194">
            <v>3514</v>
          </cell>
          <cell r="BW194">
            <v>3334</v>
          </cell>
          <cell r="BX194">
            <v>3154</v>
          </cell>
          <cell r="BY194">
            <v>2974</v>
          </cell>
          <cell r="BZ194">
            <v>0</v>
          </cell>
          <cell r="CA194">
            <v>0</v>
          </cell>
          <cell r="CB194">
            <v>0</v>
          </cell>
          <cell r="CC194">
            <v>0</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v>0</v>
          </cell>
          <cell r="CW194">
            <v>0</v>
          </cell>
          <cell r="CX194">
            <v>0</v>
          </cell>
          <cell r="CY194">
            <v>0</v>
          </cell>
          <cell r="CZ194">
            <v>0</v>
          </cell>
          <cell r="DA194">
            <v>0</v>
          </cell>
          <cell r="DB194">
            <v>0</v>
          </cell>
          <cell r="DC194">
            <v>0</v>
          </cell>
          <cell r="DD194">
            <v>0</v>
          </cell>
          <cell r="DE194">
            <v>0</v>
          </cell>
          <cell r="DF194">
            <v>0</v>
          </cell>
          <cell r="DG194">
            <v>0</v>
          </cell>
          <cell r="DH194">
            <v>0</v>
          </cell>
          <cell r="DI194">
            <v>0</v>
          </cell>
          <cell r="DJ194">
            <v>0</v>
          </cell>
          <cell r="DK194">
            <v>0</v>
          </cell>
          <cell r="DL194">
            <v>0</v>
          </cell>
          <cell r="DM194">
            <v>0</v>
          </cell>
          <cell r="DN194">
            <v>0</v>
          </cell>
          <cell r="DO194">
            <v>0</v>
          </cell>
          <cell r="DP194">
            <v>0</v>
          </cell>
          <cell r="DQ194">
            <v>0</v>
          </cell>
          <cell r="DR194">
            <v>0</v>
          </cell>
          <cell r="DS194">
            <v>0</v>
          </cell>
          <cell r="DT194">
            <v>0</v>
          </cell>
          <cell r="DU194">
            <v>0</v>
          </cell>
          <cell r="DV194">
            <v>0</v>
          </cell>
          <cell r="DW194">
            <v>0</v>
          </cell>
          <cell r="DX194">
            <v>0</v>
          </cell>
          <cell r="DY194">
            <v>0</v>
          </cell>
          <cell r="DZ194">
            <v>0</v>
          </cell>
          <cell r="EA194">
            <v>0</v>
          </cell>
          <cell r="EB194">
            <v>0</v>
          </cell>
          <cell r="EC194">
            <v>0</v>
          </cell>
          <cell r="ED194">
            <v>0</v>
          </cell>
          <cell r="EE194">
            <v>0</v>
          </cell>
          <cell r="EF194">
            <v>0</v>
          </cell>
          <cell r="EG194">
            <v>0</v>
          </cell>
          <cell r="EH194">
            <v>0</v>
          </cell>
          <cell r="EI194">
            <v>0</v>
          </cell>
          <cell r="EJ194">
            <v>0</v>
          </cell>
          <cell r="EK194">
            <v>0</v>
          </cell>
          <cell r="EL194">
            <v>0</v>
          </cell>
          <cell r="EM194">
            <v>0</v>
          </cell>
          <cell r="EN194">
            <v>0</v>
          </cell>
          <cell r="EO194">
            <v>0</v>
          </cell>
          <cell r="EP194">
            <v>0</v>
          </cell>
          <cell r="EQ194">
            <v>0</v>
          </cell>
          <cell r="ER194">
            <v>0</v>
          </cell>
          <cell r="ES194">
            <v>0</v>
          </cell>
          <cell r="ET194">
            <v>0</v>
          </cell>
          <cell r="EU194">
            <v>0</v>
          </cell>
          <cell r="EV194">
            <v>0</v>
          </cell>
          <cell r="EW194">
            <v>0</v>
          </cell>
          <cell r="EX194">
            <v>0</v>
          </cell>
          <cell r="EY194">
            <v>0</v>
          </cell>
          <cell r="EZ194">
            <v>0</v>
          </cell>
          <cell r="FA194">
            <v>0</v>
          </cell>
          <cell r="FB194">
            <v>0</v>
          </cell>
          <cell r="FC194">
            <v>0</v>
          </cell>
          <cell r="FD194">
            <v>0</v>
          </cell>
          <cell r="FE194">
            <v>0</v>
          </cell>
          <cell r="FF194">
            <v>0</v>
          </cell>
          <cell r="FG194">
            <v>0</v>
          </cell>
          <cell r="FH194">
            <v>0</v>
          </cell>
          <cell r="FI194">
            <v>0</v>
          </cell>
          <cell r="FJ194">
            <v>0</v>
          </cell>
          <cell r="FK194">
            <v>0</v>
          </cell>
          <cell r="FL194">
            <v>0</v>
          </cell>
          <cell r="FM194">
            <v>0</v>
          </cell>
          <cell r="FN194">
            <v>0</v>
          </cell>
          <cell r="FO194">
            <v>0</v>
          </cell>
          <cell r="FP194">
            <v>0</v>
          </cell>
          <cell r="FQ194">
            <v>0</v>
          </cell>
          <cell r="FR194">
            <v>0</v>
          </cell>
          <cell r="FS194">
            <v>0</v>
          </cell>
          <cell r="FT194">
            <v>0</v>
          </cell>
          <cell r="FU194">
            <v>0</v>
          </cell>
          <cell r="FV194">
            <v>0</v>
          </cell>
          <cell r="FW194">
            <v>0</v>
          </cell>
          <cell r="FX194">
            <v>0</v>
          </cell>
          <cell r="FY194">
            <v>0</v>
          </cell>
          <cell r="FZ194">
            <v>0</v>
          </cell>
          <cell r="GA194">
            <v>0</v>
          </cell>
          <cell r="GB194">
            <v>0</v>
          </cell>
          <cell r="GC194">
            <v>0</v>
          </cell>
          <cell r="GD194">
            <v>0</v>
          </cell>
          <cell r="GE194">
            <v>0</v>
          </cell>
          <cell r="GF194">
            <v>0</v>
          </cell>
          <cell r="GG194">
            <v>0</v>
          </cell>
          <cell r="GH194">
            <v>0</v>
          </cell>
          <cell r="GI194">
            <v>0</v>
          </cell>
          <cell r="GJ194">
            <v>0</v>
          </cell>
          <cell r="GK194">
            <v>0</v>
          </cell>
          <cell r="GL194">
            <v>0</v>
          </cell>
          <cell r="GM194">
            <v>0</v>
          </cell>
          <cell r="GN194">
            <v>0</v>
          </cell>
          <cell r="GO194">
            <v>0</v>
          </cell>
          <cell r="GP194">
            <v>0</v>
          </cell>
          <cell r="GQ194">
            <v>0</v>
          </cell>
          <cell r="GR194">
            <v>0</v>
          </cell>
          <cell r="GS194">
            <v>0</v>
          </cell>
          <cell r="GT194">
            <v>0</v>
          </cell>
          <cell r="GU194">
            <v>0</v>
          </cell>
          <cell r="GV194">
            <v>0</v>
          </cell>
          <cell r="GW194">
            <v>0</v>
          </cell>
          <cell r="GX194">
            <v>0</v>
          </cell>
          <cell r="GY194">
            <v>0</v>
          </cell>
          <cell r="GZ194">
            <v>0</v>
          </cell>
          <cell r="HA194">
            <v>0</v>
          </cell>
          <cell r="HB194">
            <v>0</v>
          </cell>
          <cell r="HC194">
            <v>0</v>
          </cell>
          <cell r="HD194">
            <v>0</v>
          </cell>
          <cell r="HE194">
            <v>0</v>
          </cell>
          <cell r="HF194">
            <v>0</v>
          </cell>
          <cell r="HG194">
            <v>0</v>
          </cell>
          <cell r="HH194">
            <v>0</v>
          </cell>
          <cell r="HI194">
            <v>0</v>
          </cell>
          <cell r="HJ194">
            <v>0</v>
          </cell>
        </row>
        <row r="216">
          <cell r="R216">
            <v>657</v>
          </cell>
          <cell r="S216">
            <v>657</v>
          </cell>
          <cell r="T216">
            <v>657</v>
          </cell>
          <cell r="U216">
            <v>657</v>
          </cell>
          <cell r="V216">
            <v>657</v>
          </cell>
          <cell r="W216">
            <v>657</v>
          </cell>
          <cell r="X216">
            <v>657</v>
          </cell>
          <cell r="Y216">
            <v>657</v>
          </cell>
          <cell r="Z216">
            <v>657</v>
          </cell>
          <cell r="AA216">
            <v>657</v>
          </cell>
          <cell r="AB216">
            <v>657</v>
          </cell>
          <cell r="AC216">
            <v>657</v>
          </cell>
          <cell r="AD216">
            <v>657</v>
          </cell>
          <cell r="AE216">
            <v>657</v>
          </cell>
          <cell r="AF216">
            <v>657</v>
          </cell>
          <cell r="AG216">
            <v>657</v>
          </cell>
          <cell r="AH216">
            <v>657</v>
          </cell>
          <cell r="AI216">
            <v>657</v>
          </cell>
          <cell r="AJ216">
            <v>657</v>
          </cell>
          <cell r="AK216">
            <v>657</v>
          </cell>
          <cell r="AL216">
            <v>657</v>
          </cell>
          <cell r="AM216">
            <v>657</v>
          </cell>
          <cell r="AN216">
            <v>657</v>
          </cell>
          <cell r="AO216">
            <v>657</v>
          </cell>
          <cell r="AP216">
            <v>657</v>
          </cell>
          <cell r="AQ216">
            <v>657</v>
          </cell>
          <cell r="AR216">
            <v>657</v>
          </cell>
          <cell r="AS216">
            <v>657</v>
          </cell>
          <cell r="AT216">
            <v>657</v>
          </cell>
          <cell r="AU216">
            <v>657</v>
          </cell>
          <cell r="AV216">
            <v>657</v>
          </cell>
          <cell r="AW216">
            <v>657</v>
          </cell>
          <cell r="AX216">
            <v>657</v>
          </cell>
          <cell r="AY216">
            <v>657</v>
          </cell>
          <cell r="AZ216">
            <v>657</v>
          </cell>
          <cell r="BA216">
            <v>657</v>
          </cell>
          <cell r="BB216">
            <v>657</v>
          </cell>
          <cell r="BC216">
            <v>657</v>
          </cell>
          <cell r="BD216">
            <v>657</v>
          </cell>
          <cell r="BE216">
            <v>657</v>
          </cell>
          <cell r="BF216">
            <v>657</v>
          </cell>
          <cell r="BG216">
            <v>657</v>
          </cell>
          <cell r="BH216">
            <v>657</v>
          </cell>
          <cell r="BI216">
            <v>657</v>
          </cell>
          <cell r="BJ216">
            <v>657</v>
          </cell>
          <cell r="BK216">
            <v>657</v>
          </cell>
          <cell r="BL216">
            <v>657</v>
          </cell>
          <cell r="BM216">
            <v>657</v>
          </cell>
          <cell r="BN216">
            <v>657</v>
          </cell>
          <cell r="BO216">
            <v>657</v>
          </cell>
          <cell r="BP216">
            <v>657</v>
          </cell>
          <cell r="BQ216">
            <v>657</v>
          </cell>
          <cell r="BR216">
            <v>657</v>
          </cell>
          <cell r="BS216">
            <v>657</v>
          </cell>
          <cell r="BT216">
            <v>657</v>
          </cell>
          <cell r="BU216">
            <v>657</v>
          </cell>
          <cell r="BV216">
            <v>657</v>
          </cell>
          <cell r="BW216">
            <v>657</v>
          </cell>
          <cell r="BX216">
            <v>657</v>
          </cell>
          <cell r="BY216">
            <v>657</v>
          </cell>
          <cell r="BZ216">
            <v>657</v>
          </cell>
          <cell r="CA216">
            <v>657</v>
          </cell>
          <cell r="CB216">
            <v>657</v>
          </cell>
          <cell r="CC216">
            <v>657</v>
          </cell>
          <cell r="CD216">
            <v>657</v>
          </cell>
          <cell r="CE216">
            <v>657</v>
          </cell>
          <cell r="CF216">
            <v>657</v>
          </cell>
          <cell r="CG216">
            <v>657</v>
          </cell>
          <cell r="CH216">
            <v>657</v>
          </cell>
          <cell r="CI216">
            <v>657</v>
          </cell>
          <cell r="CJ216">
            <v>657</v>
          </cell>
          <cell r="CK216">
            <v>657</v>
          </cell>
          <cell r="CL216">
            <v>657</v>
          </cell>
          <cell r="CM216">
            <v>657</v>
          </cell>
          <cell r="CN216">
            <v>0</v>
          </cell>
          <cell r="CO216">
            <v>0</v>
          </cell>
          <cell r="CP216">
            <v>0</v>
          </cell>
          <cell r="CQ216">
            <v>0</v>
          </cell>
          <cell r="CR216">
            <v>0</v>
          </cell>
          <cell r="CS216">
            <v>0</v>
          </cell>
          <cell r="CT216">
            <v>0</v>
          </cell>
          <cell r="CU216">
            <v>0</v>
          </cell>
          <cell r="CV216">
            <v>0</v>
          </cell>
          <cell r="CW216">
            <v>0</v>
          </cell>
          <cell r="CX216">
            <v>0</v>
          </cell>
          <cell r="CY216">
            <v>0</v>
          </cell>
          <cell r="CZ216">
            <v>0</v>
          </cell>
          <cell r="DA216">
            <v>0</v>
          </cell>
          <cell r="DB216">
            <v>0</v>
          </cell>
          <cell r="DC216">
            <v>0</v>
          </cell>
          <cell r="DD216">
            <v>0</v>
          </cell>
          <cell r="DE216">
            <v>0</v>
          </cell>
          <cell r="DF216">
            <v>0</v>
          </cell>
          <cell r="DG216">
            <v>0</v>
          </cell>
          <cell r="DH216">
            <v>0</v>
          </cell>
          <cell r="DI216">
            <v>0</v>
          </cell>
          <cell r="DJ216">
            <v>0</v>
          </cell>
          <cell r="DK216">
            <v>0</v>
          </cell>
          <cell r="DL216">
            <v>0</v>
          </cell>
          <cell r="DM216">
            <v>0</v>
          </cell>
          <cell r="DN216">
            <v>0</v>
          </cell>
          <cell r="DO216">
            <v>0</v>
          </cell>
          <cell r="DP216">
            <v>0</v>
          </cell>
          <cell r="DQ216">
            <v>0</v>
          </cell>
          <cell r="DR216">
            <v>0</v>
          </cell>
          <cell r="DS216">
            <v>0</v>
          </cell>
          <cell r="DT216">
            <v>0</v>
          </cell>
          <cell r="DU216">
            <v>0</v>
          </cell>
          <cell r="DV216">
            <v>0</v>
          </cell>
          <cell r="DW216">
            <v>0</v>
          </cell>
          <cell r="DX216">
            <v>0</v>
          </cell>
          <cell r="DY216">
            <v>0</v>
          </cell>
          <cell r="DZ216">
            <v>0</v>
          </cell>
          <cell r="EA216">
            <v>0</v>
          </cell>
          <cell r="EB216">
            <v>0</v>
          </cell>
          <cell r="EC216">
            <v>0</v>
          </cell>
          <cell r="ED216">
            <v>0</v>
          </cell>
          <cell r="EE216">
            <v>0</v>
          </cell>
          <cell r="EF216">
            <v>0</v>
          </cell>
          <cell r="EG216">
            <v>0</v>
          </cell>
          <cell r="EH216">
            <v>0</v>
          </cell>
          <cell r="EI216">
            <v>0</v>
          </cell>
          <cell r="EJ216">
            <v>0</v>
          </cell>
          <cell r="EK216">
            <v>0</v>
          </cell>
          <cell r="EL216">
            <v>0</v>
          </cell>
          <cell r="EM216">
            <v>0</v>
          </cell>
          <cell r="EN216">
            <v>0</v>
          </cell>
          <cell r="EO216">
            <v>0</v>
          </cell>
          <cell r="EP216">
            <v>0</v>
          </cell>
          <cell r="EQ216">
            <v>0</v>
          </cell>
          <cell r="ER216">
            <v>0</v>
          </cell>
          <cell r="ES216">
            <v>0</v>
          </cell>
          <cell r="ET216">
            <v>0</v>
          </cell>
          <cell r="EU216">
            <v>0</v>
          </cell>
          <cell r="EV216">
            <v>0</v>
          </cell>
          <cell r="EW216">
            <v>0</v>
          </cell>
          <cell r="EX216">
            <v>0</v>
          </cell>
          <cell r="EY216">
            <v>0</v>
          </cell>
          <cell r="EZ216">
            <v>0</v>
          </cell>
          <cell r="FA216">
            <v>0</v>
          </cell>
          <cell r="FB216">
            <v>0</v>
          </cell>
          <cell r="FC216">
            <v>0</v>
          </cell>
          <cell r="FD216">
            <v>0</v>
          </cell>
          <cell r="FE216">
            <v>0</v>
          </cell>
          <cell r="FF216">
            <v>0</v>
          </cell>
          <cell r="FG216">
            <v>0</v>
          </cell>
          <cell r="FH216">
            <v>0</v>
          </cell>
          <cell r="FI216">
            <v>0</v>
          </cell>
          <cell r="FJ216">
            <v>0</v>
          </cell>
          <cell r="FK216">
            <v>0</v>
          </cell>
          <cell r="FL216">
            <v>0</v>
          </cell>
          <cell r="FM216">
            <v>0</v>
          </cell>
          <cell r="FN216">
            <v>0</v>
          </cell>
          <cell r="FO216">
            <v>0</v>
          </cell>
          <cell r="FP216">
            <v>0</v>
          </cell>
          <cell r="FQ216">
            <v>0</v>
          </cell>
          <cell r="FR216">
            <v>0</v>
          </cell>
          <cell r="FS216">
            <v>0</v>
          </cell>
          <cell r="FT216">
            <v>0</v>
          </cell>
          <cell r="FU216">
            <v>0</v>
          </cell>
          <cell r="FV216">
            <v>0</v>
          </cell>
          <cell r="FW216">
            <v>0</v>
          </cell>
          <cell r="FX216">
            <v>0</v>
          </cell>
          <cell r="FY216">
            <v>0</v>
          </cell>
          <cell r="FZ216">
            <v>0</v>
          </cell>
          <cell r="GA216">
            <v>0</v>
          </cell>
          <cell r="GB216">
            <v>0</v>
          </cell>
          <cell r="GC216">
            <v>0</v>
          </cell>
          <cell r="GD216">
            <v>0</v>
          </cell>
          <cell r="GE216">
            <v>0</v>
          </cell>
          <cell r="GF216">
            <v>0</v>
          </cell>
          <cell r="GG216">
            <v>0</v>
          </cell>
          <cell r="GH216">
            <v>0</v>
          </cell>
          <cell r="GI216">
            <v>0</v>
          </cell>
          <cell r="GJ216">
            <v>0</v>
          </cell>
          <cell r="GK216">
            <v>0</v>
          </cell>
          <cell r="GL216">
            <v>0</v>
          </cell>
          <cell r="GM216">
            <v>0</v>
          </cell>
          <cell r="GN216">
            <v>0</v>
          </cell>
          <cell r="GO216">
            <v>0</v>
          </cell>
          <cell r="GP216">
            <v>0</v>
          </cell>
          <cell r="GQ216">
            <v>0</v>
          </cell>
          <cell r="GR216">
            <v>0</v>
          </cell>
          <cell r="GS216">
            <v>0</v>
          </cell>
          <cell r="GT216">
            <v>0</v>
          </cell>
          <cell r="GU216">
            <v>0</v>
          </cell>
          <cell r="GV216">
            <v>0</v>
          </cell>
          <cell r="GW216">
            <v>0</v>
          </cell>
          <cell r="GX216">
            <v>0</v>
          </cell>
          <cell r="GY216">
            <v>0</v>
          </cell>
          <cell r="GZ216">
            <v>0</v>
          </cell>
          <cell r="HA216">
            <v>0</v>
          </cell>
          <cell r="HB216">
            <v>0</v>
          </cell>
          <cell r="HC216">
            <v>0</v>
          </cell>
          <cell r="HD216">
            <v>0</v>
          </cell>
          <cell r="HE216">
            <v>0</v>
          </cell>
          <cell r="HF216">
            <v>0</v>
          </cell>
          <cell r="HG216">
            <v>0</v>
          </cell>
          <cell r="HH216">
            <v>0</v>
          </cell>
          <cell r="HI216">
            <v>0</v>
          </cell>
          <cell r="HJ216">
            <v>0</v>
          </cell>
        </row>
        <row r="227">
          <cell r="R227">
            <v>1004</v>
          </cell>
          <cell r="S227">
            <v>1004</v>
          </cell>
          <cell r="T227">
            <v>1004</v>
          </cell>
          <cell r="U227">
            <v>1004</v>
          </cell>
          <cell r="V227">
            <v>1004</v>
          </cell>
          <cell r="W227">
            <v>1004</v>
          </cell>
          <cell r="X227">
            <v>1004</v>
          </cell>
          <cell r="Y227">
            <v>1004</v>
          </cell>
          <cell r="Z227">
            <v>1004</v>
          </cell>
          <cell r="AA227">
            <v>1004</v>
          </cell>
          <cell r="AB227">
            <v>1004</v>
          </cell>
          <cell r="AC227">
            <v>1004</v>
          </cell>
          <cell r="AD227">
            <v>1004</v>
          </cell>
          <cell r="AE227">
            <v>1004</v>
          </cell>
          <cell r="AF227">
            <v>1004</v>
          </cell>
          <cell r="AG227">
            <v>1004</v>
          </cell>
          <cell r="AH227">
            <v>1004</v>
          </cell>
          <cell r="AI227">
            <v>1004</v>
          </cell>
          <cell r="AJ227">
            <v>1004</v>
          </cell>
          <cell r="AK227">
            <v>1004</v>
          </cell>
          <cell r="AL227">
            <v>1004</v>
          </cell>
          <cell r="AM227">
            <v>1004</v>
          </cell>
          <cell r="AN227">
            <v>1004</v>
          </cell>
          <cell r="AO227">
            <v>1004</v>
          </cell>
          <cell r="AP227">
            <v>1004</v>
          </cell>
          <cell r="AQ227">
            <v>1004</v>
          </cell>
          <cell r="AR227">
            <v>1004</v>
          </cell>
          <cell r="AS227">
            <v>1004</v>
          </cell>
          <cell r="AT227">
            <v>1004</v>
          </cell>
          <cell r="AU227">
            <v>1004</v>
          </cell>
          <cell r="AV227">
            <v>1004</v>
          </cell>
          <cell r="AW227">
            <v>1004</v>
          </cell>
          <cell r="AX227">
            <v>1004</v>
          </cell>
          <cell r="AY227">
            <v>1004</v>
          </cell>
          <cell r="AZ227">
            <v>1004</v>
          </cell>
          <cell r="BA227">
            <v>1004</v>
          </cell>
          <cell r="BB227">
            <v>1004</v>
          </cell>
          <cell r="BC227">
            <v>1004</v>
          </cell>
          <cell r="BD227">
            <v>1004</v>
          </cell>
          <cell r="BE227">
            <v>1004</v>
          </cell>
          <cell r="BF227">
            <v>1004</v>
          </cell>
          <cell r="BG227">
            <v>1004</v>
          </cell>
          <cell r="BH227">
            <v>1004</v>
          </cell>
          <cell r="BI227">
            <v>1004</v>
          </cell>
          <cell r="BJ227">
            <v>1004</v>
          </cell>
          <cell r="BK227">
            <v>1004</v>
          </cell>
          <cell r="BL227">
            <v>1004</v>
          </cell>
          <cell r="BM227">
            <v>1004</v>
          </cell>
          <cell r="BN227">
            <v>1004</v>
          </cell>
          <cell r="BO227">
            <v>1004</v>
          </cell>
          <cell r="BP227">
            <v>1004</v>
          </cell>
          <cell r="BQ227">
            <v>1004</v>
          </cell>
          <cell r="BR227">
            <v>1004</v>
          </cell>
          <cell r="BS227">
            <v>1004</v>
          </cell>
          <cell r="BT227">
            <v>1004</v>
          </cell>
          <cell r="BU227">
            <v>1004</v>
          </cell>
          <cell r="BV227">
            <v>1004</v>
          </cell>
          <cell r="BW227">
            <v>1004</v>
          </cell>
          <cell r="BX227">
            <v>1004</v>
          </cell>
          <cell r="BY227">
            <v>1004</v>
          </cell>
          <cell r="BZ227">
            <v>1004</v>
          </cell>
          <cell r="CA227">
            <v>1004</v>
          </cell>
          <cell r="CB227">
            <v>1004</v>
          </cell>
          <cell r="CC227">
            <v>892</v>
          </cell>
          <cell r="CD227">
            <v>892</v>
          </cell>
          <cell r="CE227">
            <v>892</v>
          </cell>
          <cell r="CF227">
            <v>892</v>
          </cell>
          <cell r="CG227">
            <v>892</v>
          </cell>
          <cell r="CH227">
            <v>892</v>
          </cell>
          <cell r="CI227">
            <v>892</v>
          </cell>
          <cell r="CJ227">
            <v>892</v>
          </cell>
          <cell r="CK227">
            <v>892</v>
          </cell>
          <cell r="CL227">
            <v>892</v>
          </cell>
          <cell r="CM227">
            <v>892</v>
          </cell>
          <cell r="CN227">
            <v>892</v>
          </cell>
          <cell r="CO227">
            <v>892</v>
          </cell>
          <cell r="CP227">
            <v>892</v>
          </cell>
          <cell r="CQ227">
            <v>892</v>
          </cell>
          <cell r="CR227">
            <v>892</v>
          </cell>
          <cell r="CS227">
            <v>892</v>
          </cell>
          <cell r="CT227">
            <v>892</v>
          </cell>
          <cell r="CU227">
            <v>892</v>
          </cell>
          <cell r="CV227">
            <v>892</v>
          </cell>
          <cell r="CW227">
            <v>892</v>
          </cell>
          <cell r="CX227">
            <v>892</v>
          </cell>
          <cell r="CY227">
            <v>892</v>
          </cell>
          <cell r="CZ227">
            <v>892</v>
          </cell>
          <cell r="DA227">
            <v>892</v>
          </cell>
          <cell r="DB227">
            <v>892</v>
          </cell>
          <cell r="DC227">
            <v>121</v>
          </cell>
          <cell r="DD227">
            <v>121</v>
          </cell>
          <cell r="DE227">
            <v>121</v>
          </cell>
          <cell r="DF227">
            <v>121</v>
          </cell>
          <cell r="DG227">
            <v>121</v>
          </cell>
          <cell r="DH227">
            <v>121</v>
          </cell>
          <cell r="DI227">
            <v>121</v>
          </cell>
          <cell r="DJ227">
            <v>121</v>
          </cell>
          <cell r="DK227">
            <v>121</v>
          </cell>
          <cell r="DL227">
            <v>121</v>
          </cell>
          <cell r="DM227">
            <v>121</v>
          </cell>
          <cell r="DN227">
            <v>121</v>
          </cell>
          <cell r="DO227">
            <v>121</v>
          </cell>
          <cell r="DP227">
            <v>121</v>
          </cell>
          <cell r="DQ227">
            <v>121</v>
          </cell>
          <cell r="DR227">
            <v>121</v>
          </cell>
          <cell r="DS227">
            <v>121</v>
          </cell>
          <cell r="DT227">
            <v>121</v>
          </cell>
          <cell r="DU227">
            <v>121</v>
          </cell>
          <cell r="DV227">
            <v>121</v>
          </cell>
          <cell r="DW227">
            <v>121</v>
          </cell>
          <cell r="DX227">
            <v>121</v>
          </cell>
          <cell r="DY227">
            <v>121</v>
          </cell>
          <cell r="DZ227">
            <v>121</v>
          </cell>
          <cell r="EA227">
            <v>121</v>
          </cell>
          <cell r="EB227">
            <v>121</v>
          </cell>
          <cell r="EC227">
            <v>121</v>
          </cell>
          <cell r="ED227">
            <v>121</v>
          </cell>
          <cell r="EE227">
            <v>121</v>
          </cell>
          <cell r="EF227">
            <v>121</v>
          </cell>
          <cell r="EG227">
            <v>121</v>
          </cell>
          <cell r="EH227">
            <v>121</v>
          </cell>
          <cell r="EI227">
            <v>121</v>
          </cell>
          <cell r="EJ227">
            <v>121</v>
          </cell>
          <cell r="EK227">
            <v>121</v>
          </cell>
          <cell r="EL227">
            <v>121</v>
          </cell>
          <cell r="EM227">
            <v>121</v>
          </cell>
          <cell r="EN227">
            <v>121</v>
          </cell>
          <cell r="EO227">
            <v>121</v>
          </cell>
          <cell r="EP227">
            <v>121</v>
          </cell>
          <cell r="EQ227">
            <v>121</v>
          </cell>
          <cell r="ER227">
            <v>121</v>
          </cell>
          <cell r="ES227">
            <v>121</v>
          </cell>
          <cell r="ET227">
            <v>121</v>
          </cell>
          <cell r="EU227">
            <v>121</v>
          </cell>
          <cell r="EV227">
            <v>121</v>
          </cell>
          <cell r="EW227">
            <v>121</v>
          </cell>
          <cell r="EX227">
            <v>121</v>
          </cell>
          <cell r="EY227">
            <v>121</v>
          </cell>
          <cell r="EZ227">
            <v>121</v>
          </cell>
          <cell r="FA227">
            <v>121</v>
          </cell>
          <cell r="FB227">
            <v>121</v>
          </cell>
          <cell r="FC227">
            <v>121</v>
          </cell>
          <cell r="FD227">
            <v>121</v>
          </cell>
          <cell r="FE227">
            <v>121</v>
          </cell>
          <cell r="FF227">
            <v>121</v>
          </cell>
          <cell r="FG227">
            <v>121</v>
          </cell>
          <cell r="FH227">
            <v>121</v>
          </cell>
          <cell r="FI227">
            <v>121</v>
          </cell>
          <cell r="FJ227">
            <v>121</v>
          </cell>
          <cell r="FK227">
            <v>121</v>
          </cell>
          <cell r="FL227">
            <v>121</v>
          </cell>
          <cell r="FM227">
            <v>121</v>
          </cell>
          <cell r="FN227">
            <v>121</v>
          </cell>
          <cell r="FO227">
            <v>121</v>
          </cell>
          <cell r="FP227">
            <v>121</v>
          </cell>
          <cell r="FQ227">
            <v>121</v>
          </cell>
          <cell r="FR227">
            <v>121</v>
          </cell>
          <cell r="FS227">
            <v>121</v>
          </cell>
          <cell r="FT227">
            <v>121</v>
          </cell>
          <cell r="FU227">
            <v>121</v>
          </cell>
          <cell r="FV227">
            <v>121</v>
          </cell>
          <cell r="FW227">
            <v>121</v>
          </cell>
          <cell r="FX227">
            <v>121</v>
          </cell>
          <cell r="FY227">
            <v>121</v>
          </cell>
          <cell r="FZ227">
            <v>121</v>
          </cell>
          <cell r="GA227">
            <v>121</v>
          </cell>
          <cell r="GB227">
            <v>121</v>
          </cell>
          <cell r="GC227">
            <v>121</v>
          </cell>
          <cell r="GD227">
            <v>121</v>
          </cell>
          <cell r="GE227">
            <v>121</v>
          </cell>
          <cell r="GF227">
            <v>121</v>
          </cell>
          <cell r="GG227">
            <v>121</v>
          </cell>
          <cell r="GH227">
            <v>121</v>
          </cell>
          <cell r="GI227">
            <v>121</v>
          </cell>
          <cell r="GJ227">
            <v>121</v>
          </cell>
          <cell r="GK227">
            <v>121</v>
          </cell>
          <cell r="GL227">
            <v>121</v>
          </cell>
          <cell r="GM227">
            <v>121</v>
          </cell>
          <cell r="GN227">
            <v>121</v>
          </cell>
          <cell r="GO227">
            <v>121</v>
          </cell>
          <cell r="GP227">
            <v>121</v>
          </cell>
          <cell r="GQ227">
            <v>121</v>
          </cell>
          <cell r="GR227">
            <v>121</v>
          </cell>
          <cell r="GS227">
            <v>121</v>
          </cell>
          <cell r="GT227">
            <v>121</v>
          </cell>
          <cell r="GU227">
            <v>121</v>
          </cell>
          <cell r="GV227">
            <v>121</v>
          </cell>
          <cell r="GW227">
            <v>121</v>
          </cell>
          <cell r="GX227">
            <v>121</v>
          </cell>
          <cell r="GY227">
            <v>121</v>
          </cell>
          <cell r="GZ227">
            <v>121</v>
          </cell>
          <cell r="HA227">
            <v>121</v>
          </cell>
          <cell r="HB227">
            <v>121</v>
          </cell>
          <cell r="HC227">
            <v>121</v>
          </cell>
          <cell r="HD227">
            <v>121</v>
          </cell>
          <cell r="HE227">
            <v>121</v>
          </cell>
          <cell r="HF227">
            <v>121</v>
          </cell>
          <cell r="HG227">
            <v>121</v>
          </cell>
          <cell r="HH227">
            <v>121</v>
          </cell>
          <cell r="HI227">
            <v>121</v>
          </cell>
          <cell r="HJ227">
            <v>121</v>
          </cell>
        </row>
        <row r="256">
          <cell r="R256">
            <v>0</v>
          </cell>
          <cell r="S256">
            <v>0</v>
          </cell>
          <cell r="T256">
            <v>0</v>
          </cell>
          <cell r="U256">
            <v>0</v>
          </cell>
          <cell r="V256">
            <v>0</v>
          </cell>
          <cell r="W256">
            <v>0</v>
          </cell>
          <cell r="X256">
            <v>0</v>
          </cell>
          <cell r="Y256">
            <v>0</v>
          </cell>
          <cell r="Z256">
            <v>0</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cell r="AN256">
            <v>0</v>
          </cell>
          <cell r="AO256">
            <v>0</v>
          </cell>
          <cell r="AP256">
            <v>0</v>
          </cell>
          <cell r="AQ256">
            <v>0</v>
          </cell>
          <cell r="AR256">
            <v>0</v>
          </cell>
          <cell r="AS256">
            <v>0</v>
          </cell>
          <cell r="AT256">
            <v>0</v>
          </cell>
          <cell r="AU256">
            <v>0</v>
          </cell>
          <cell r="AV256">
            <v>0</v>
          </cell>
          <cell r="AW256">
            <v>0</v>
          </cell>
          <cell r="AX256">
            <v>0</v>
          </cell>
          <cell r="AY256">
            <v>0</v>
          </cell>
          <cell r="AZ256">
            <v>0</v>
          </cell>
          <cell r="BA256">
            <v>0</v>
          </cell>
          <cell r="BB256">
            <v>0</v>
          </cell>
          <cell r="BC256">
            <v>0</v>
          </cell>
          <cell r="BD256">
            <v>0</v>
          </cell>
          <cell r="BE256">
            <v>0</v>
          </cell>
          <cell r="BF256">
            <v>0</v>
          </cell>
          <cell r="BG256">
            <v>0</v>
          </cell>
          <cell r="BH256">
            <v>0</v>
          </cell>
          <cell r="BI256">
            <v>0</v>
          </cell>
          <cell r="BJ256">
            <v>0</v>
          </cell>
          <cell r="BK256">
            <v>0</v>
          </cell>
          <cell r="BL256">
            <v>0</v>
          </cell>
          <cell r="BM256">
            <v>0</v>
          </cell>
          <cell r="BN256">
            <v>0</v>
          </cell>
          <cell r="BO256">
            <v>0</v>
          </cell>
          <cell r="BP256">
            <v>0</v>
          </cell>
          <cell r="BQ256">
            <v>0</v>
          </cell>
          <cell r="BR256">
            <v>0</v>
          </cell>
          <cell r="BS256">
            <v>0</v>
          </cell>
          <cell r="BT256">
            <v>0</v>
          </cell>
          <cell r="BU256">
            <v>0</v>
          </cell>
          <cell r="BV256">
            <v>0</v>
          </cell>
          <cell r="BW256">
            <v>0</v>
          </cell>
          <cell r="BX256">
            <v>0</v>
          </cell>
          <cell r="BY256">
            <v>0</v>
          </cell>
          <cell r="BZ256">
            <v>0</v>
          </cell>
          <cell r="CA256">
            <v>0</v>
          </cell>
          <cell r="CB256">
            <v>0</v>
          </cell>
          <cell r="CC256">
            <v>0</v>
          </cell>
          <cell r="CD256">
            <v>0</v>
          </cell>
          <cell r="CE256">
            <v>0</v>
          </cell>
          <cell r="CF256">
            <v>0</v>
          </cell>
          <cell r="CG256">
            <v>0</v>
          </cell>
          <cell r="CH256">
            <v>0</v>
          </cell>
          <cell r="CI256">
            <v>0</v>
          </cell>
          <cell r="CJ256">
            <v>0</v>
          </cell>
          <cell r="CK256">
            <v>0</v>
          </cell>
          <cell r="CL256">
            <v>0</v>
          </cell>
          <cell r="CM256">
            <v>0</v>
          </cell>
          <cell r="CN256">
            <v>0</v>
          </cell>
          <cell r="CO256">
            <v>0</v>
          </cell>
          <cell r="CP256">
            <v>0</v>
          </cell>
          <cell r="CQ256">
            <v>0</v>
          </cell>
          <cell r="CR256">
            <v>0</v>
          </cell>
          <cell r="CS256">
            <v>0</v>
          </cell>
          <cell r="CT256">
            <v>0</v>
          </cell>
          <cell r="CU256">
            <v>0</v>
          </cell>
          <cell r="CV256">
            <v>0</v>
          </cell>
          <cell r="CW256">
            <v>0</v>
          </cell>
          <cell r="CX256">
            <v>0</v>
          </cell>
          <cell r="CY256">
            <v>0</v>
          </cell>
          <cell r="CZ256">
            <v>0</v>
          </cell>
          <cell r="DA256">
            <v>0</v>
          </cell>
          <cell r="DB256">
            <v>0</v>
          </cell>
          <cell r="DC256">
            <v>0</v>
          </cell>
          <cell r="DD256">
            <v>0</v>
          </cell>
          <cell r="DE256">
            <v>0</v>
          </cell>
          <cell r="DF256">
            <v>0</v>
          </cell>
          <cell r="DG256">
            <v>0</v>
          </cell>
          <cell r="DH256">
            <v>0</v>
          </cell>
          <cell r="DI256">
            <v>0</v>
          </cell>
          <cell r="DJ256">
            <v>0</v>
          </cell>
          <cell r="DK256">
            <v>0</v>
          </cell>
          <cell r="DL256">
            <v>0</v>
          </cell>
          <cell r="DM256">
            <v>0</v>
          </cell>
          <cell r="DN256">
            <v>0</v>
          </cell>
          <cell r="DO256">
            <v>0</v>
          </cell>
          <cell r="DP256">
            <v>0</v>
          </cell>
          <cell r="DQ256">
            <v>0</v>
          </cell>
          <cell r="DR256">
            <v>0</v>
          </cell>
          <cell r="DS256">
            <v>0</v>
          </cell>
          <cell r="DT256">
            <v>0</v>
          </cell>
          <cell r="DU256">
            <v>0</v>
          </cell>
          <cell r="DV256">
            <v>0</v>
          </cell>
          <cell r="DW256">
            <v>0</v>
          </cell>
          <cell r="DX256">
            <v>0</v>
          </cell>
          <cell r="DY256">
            <v>0</v>
          </cell>
          <cell r="DZ256">
            <v>0</v>
          </cell>
          <cell r="EA256">
            <v>0</v>
          </cell>
          <cell r="EB256">
            <v>0</v>
          </cell>
          <cell r="EC256">
            <v>0</v>
          </cell>
          <cell r="ED256">
            <v>0</v>
          </cell>
          <cell r="EE256">
            <v>0</v>
          </cell>
          <cell r="EF256">
            <v>0</v>
          </cell>
          <cell r="EG256">
            <v>0</v>
          </cell>
          <cell r="EH256">
            <v>0</v>
          </cell>
          <cell r="EI256">
            <v>0</v>
          </cell>
          <cell r="EJ256">
            <v>0</v>
          </cell>
          <cell r="EK256">
            <v>0</v>
          </cell>
          <cell r="EL256">
            <v>0</v>
          </cell>
          <cell r="EM256">
            <v>0</v>
          </cell>
          <cell r="EN256">
            <v>0</v>
          </cell>
          <cell r="EO256">
            <v>0</v>
          </cell>
          <cell r="EP256">
            <v>0</v>
          </cell>
          <cell r="EQ256">
            <v>0</v>
          </cell>
          <cell r="ER256">
            <v>0</v>
          </cell>
          <cell r="ES256">
            <v>0</v>
          </cell>
          <cell r="ET256">
            <v>0</v>
          </cell>
          <cell r="EU256">
            <v>0</v>
          </cell>
          <cell r="EV256">
            <v>0</v>
          </cell>
          <cell r="EW256">
            <v>0</v>
          </cell>
          <cell r="EX256">
            <v>0</v>
          </cell>
          <cell r="EY256">
            <v>0</v>
          </cell>
          <cell r="EZ256">
            <v>0</v>
          </cell>
          <cell r="FA256">
            <v>0</v>
          </cell>
          <cell r="FB256">
            <v>0</v>
          </cell>
          <cell r="FC256">
            <v>0</v>
          </cell>
          <cell r="FD256">
            <v>0</v>
          </cell>
          <cell r="FE256">
            <v>0</v>
          </cell>
          <cell r="FF256">
            <v>0</v>
          </cell>
          <cell r="FG256">
            <v>0</v>
          </cell>
          <cell r="FH256">
            <v>0</v>
          </cell>
          <cell r="FI256">
            <v>0</v>
          </cell>
          <cell r="FJ256">
            <v>0</v>
          </cell>
          <cell r="FK256">
            <v>0</v>
          </cell>
          <cell r="FL256">
            <v>0</v>
          </cell>
          <cell r="FM256">
            <v>0</v>
          </cell>
          <cell r="FN256">
            <v>0</v>
          </cell>
          <cell r="FO256">
            <v>0</v>
          </cell>
          <cell r="FP256">
            <v>0</v>
          </cell>
          <cell r="FQ256">
            <v>0</v>
          </cell>
          <cell r="FR256">
            <v>0</v>
          </cell>
          <cell r="FS256">
            <v>0</v>
          </cell>
          <cell r="FT256">
            <v>0</v>
          </cell>
          <cell r="FU256">
            <v>0</v>
          </cell>
          <cell r="FV256">
            <v>0</v>
          </cell>
          <cell r="FW256">
            <v>0</v>
          </cell>
          <cell r="FX256">
            <v>0</v>
          </cell>
          <cell r="FY256">
            <v>0</v>
          </cell>
          <cell r="FZ256">
            <v>0</v>
          </cell>
          <cell r="GA256">
            <v>0</v>
          </cell>
          <cell r="GB256">
            <v>0</v>
          </cell>
          <cell r="GC256">
            <v>0</v>
          </cell>
          <cell r="GD256">
            <v>0</v>
          </cell>
          <cell r="GE256">
            <v>0</v>
          </cell>
          <cell r="GF256">
            <v>0</v>
          </cell>
          <cell r="GG256">
            <v>0</v>
          </cell>
          <cell r="GH256">
            <v>0</v>
          </cell>
          <cell r="GI256">
            <v>0</v>
          </cell>
          <cell r="GJ256">
            <v>0</v>
          </cell>
          <cell r="GK256">
            <v>0</v>
          </cell>
          <cell r="GL256">
            <v>0</v>
          </cell>
          <cell r="GM256">
            <v>0</v>
          </cell>
          <cell r="GN256">
            <v>0</v>
          </cell>
          <cell r="GO256">
            <v>0</v>
          </cell>
          <cell r="GP256">
            <v>0</v>
          </cell>
          <cell r="GQ256">
            <v>0</v>
          </cell>
          <cell r="GR256">
            <v>0</v>
          </cell>
          <cell r="GS256">
            <v>0</v>
          </cell>
          <cell r="GT256">
            <v>0</v>
          </cell>
          <cell r="GU256">
            <v>0</v>
          </cell>
          <cell r="GV256">
            <v>0</v>
          </cell>
          <cell r="GW256">
            <v>0</v>
          </cell>
          <cell r="GX256">
            <v>0</v>
          </cell>
          <cell r="GY256">
            <v>0</v>
          </cell>
          <cell r="GZ256">
            <v>0</v>
          </cell>
          <cell r="HA256">
            <v>0</v>
          </cell>
          <cell r="HB256">
            <v>0</v>
          </cell>
          <cell r="HC256">
            <v>0</v>
          </cell>
          <cell r="HD256">
            <v>0</v>
          </cell>
          <cell r="HE256">
            <v>0</v>
          </cell>
          <cell r="HF256">
            <v>0</v>
          </cell>
          <cell r="HG256">
            <v>0</v>
          </cell>
          <cell r="HH256">
            <v>0</v>
          </cell>
          <cell r="HI256">
            <v>0</v>
          </cell>
          <cell r="HJ256">
            <v>0</v>
          </cell>
        </row>
        <row r="299">
          <cell r="R299">
            <v>0</v>
          </cell>
          <cell r="S299">
            <v>0</v>
          </cell>
          <cell r="T299">
            <v>0</v>
          </cell>
          <cell r="U299">
            <v>0</v>
          </cell>
          <cell r="V299">
            <v>0</v>
          </cell>
          <cell r="W299">
            <v>0</v>
          </cell>
          <cell r="X299">
            <v>0</v>
          </cell>
          <cell r="Y299">
            <v>0</v>
          </cell>
          <cell r="Z299">
            <v>0</v>
          </cell>
          <cell r="AA299">
            <v>0</v>
          </cell>
          <cell r="AB299">
            <v>0</v>
          </cell>
          <cell r="AC299">
            <v>0</v>
          </cell>
          <cell r="AD299">
            <v>0</v>
          </cell>
          <cell r="AE299">
            <v>0</v>
          </cell>
          <cell r="AF299">
            <v>0</v>
          </cell>
          <cell r="AG299">
            <v>0</v>
          </cell>
          <cell r="AH299">
            <v>0</v>
          </cell>
          <cell r="AI299">
            <v>0</v>
          </cell>
          <cell r="AJ299">
            <v>0</v>
          </cell>
          <cell r="AK299">
            <v>0</v>
          </cell>
          <cell r="AL299">
            <v>0</v>
          </cell>
          <cell r="AM299">
            <v>0</v>
          </cell>
          <cell r="AN299">
            <v>0</v>
          </cell>
          <cell r="AO299">
            <v>0</v>
          </cell>
          <cell r="AP299">
            <v>0</v>
          </cell>
          <cell r="AQ299">
            <v>0</v>
          </cell>
          <cell r="AR299">
            <v>0</v>
          </cell>
          <cell r="AS299">
            <v>0</v>
          </cell>
          <cell r="AT299">
            <v>0</v>
          </cell>
          <cell r="AU299">
            <v>0</v>
          </cell>
          <cell r="AV299">
            <v>0</v>
          </cell>
          <cell r="AW299">
            <v>0</v>
          </cell>
          <cell r="AX299">
            <v>0</v>
          </cell>
          <cell r="AY299">
            <v>0</v>
          </cell>
          <cell r="AZ299">
            <v>0</v>
          </cell>
          <cell r="BA299">
            <v>0</v>
          </cell>
          <cell r="BB299">
            <v>0</v>
          </cell>
          <cell r="BC299">
            <v>0</v>
          </cell>
          <cell r="BD299">
            <v>0</v>
          </cell>
          <cell r="BE299">
            <v>0</v>
          </cell>
          <cell r="BF299">
            <v>0</v>
          </cell>
          <cell r="BG299">
            <v>0</v>
          </cell>
          <cell r="BH299">
            <v>0</v>
          </cell>
          <cell r="BI299">
            <v>0</v>
          </cell>
          <cell r="BJ299">
            <v>0</v>
          </cell>
          <cell r="BK299">
            <v>0</v>
          </cell>
          <cell r="BL299">
            <v>0</v>
          </cell>
          <cell r="BM299">
            <v>0</v>
          </cell>
          <cell r="BN299">
            <v>0</v>
          </cell>
          <cell r="BO299">
            <v>0</v>
          </cell>
          <cell r="BP299">
            <v>0</v>
          </cell>
          <cell r="BQ299">
            <v>0</v>
          </cell>
          <cell r="BR299">
            <v>0</v>
          </cell>
          <cell r="BS299">
            <v>0</v>
          </cell>
          <cell r="BT299">
            <v>0</v>
          </cell>
          <cell r="BU299">
            <v>0</v>
          </cell>
          <cell r="BV299">
            <v>0</v>
          </cell>
          <cell r="BW299">
            <v>0</v>
          </cell>
          <cell r="BX299">
            <v>0</v>
          </cell>
          <cell r="BY299">
            <v>0</v>
          </cell>
          <cell r="BZ299">
            <v>0</v>
          </cell>
          <cell r="CA299">
            <v>0</v>
          </cell>
          <cell r="CB299">
            <v>0</v>
          </cell>
          <cell r="CC299">
            <v>0</v>
          </cell>
          <cell r="CD299">
            <v>0</v>
          </cell>
          <cell r="CE299">
            <v>0</v>
          </cell>
          <cell r="CF299">
            <v>0</v>
          </cell>
          <cell r="CG299">
            <v>0</v>
          </cell>
          <cell r="CH299">
            <v>0</v>
          </cell>
          <cell r="CI299">
            <v>0</v>
          </cell>
          <cell r="CJ299">
            <v>0</v>
          </cell>
          <cell r="CK299">
            <v>0</v>
          </cell>
          <cell r="CL299">
            <v>0</v>
          </cell>
          <cell r="CM299">
            <v>0</v>
          </cell>
          <cell r="CN299">
            <v>0</v>
          </cell>
          <cell r="CO299">
            <v>0</v>
          </cell>
          <cell r="CP299">
            <v>0</v>
          </cell>
          <cell r="CQ299">
            <v>0</v>
          </cell>
          <cell r="CR299">
            <v>0</v>
          </cell>
          <cell r="CS299">
            <v>0</v>
          </cell>
          <cell r="CT299">
            <v>0</v>
          </cell>
          <cell r="CU299">
            <v>0</v>
          </cell>
          <cell r="CV299">
            <v>0</v>
          </cell>
          <cell r="CW299">
            <v>0</v>
          </cell>
          <cell r="CX299">
            <v>0</v>
          </cell>
          <cell r="CY299">
            <v>0</v>
          </cell>
          <cell r="CZ299">
            <v>0</v>
          </cell>
          <cell r="DA299">
            <v>0</v>
          </cell>
          <cell r="DB299">
            <v>0</v>
          </cell>
          <cell r="DC299">
            <v>0</v>
          </cell>
          <cell r="DD299">
            <v>0</v>
          </cell>
          <cell r="DE299">
            <v>0</v>
          </cell>
          <cell r="DF299">
            <v>0</v>
          </cell>
          <cell r="DG299">
            <v>0</v>
          </cell>
          <cell r="DH299">
            <v>0</v>
          </cell>
          <cell r="DI299">
            <v>0</v>
          </cell>
          <cell r="DJ299">
            <v>0</v>
          </cell>
          <cell r="DK299">
            <v>0</v>
          </cell>
          <cell r="DL299">
            <v>0</v>
          </cell>
          <cell r="DM299">
            <v>0</v>
          </cell>
          <cell r="DN299">
            <v>0</v>
          </cell>
          <cell r="DO299">
            <v>0</v>
          </cell>
          <cell r="DP299">
            <v>0</v>
          </cell>
          <cell r="DQ299">
            <v>0</v>
          </cell>
          <cell r="DR299">
            <v>0</v>
          </cell>
          <cell r="DS299">
            <v>0</v>
          </cell>
          <cell r="DT299">
            <v>0</v>
          </cell>
          <cell r="DU299">
            <v>0</v>
          </cell>
          <cell r="DV299">
            <v>0</v>
          </cell>
          <cell r="DW299">
            <v>0</v>
          </cell>
          <cell r="DX299">
            <v>0</v>
          </cell>
          <cell r="DY299">
            <v>0</v>
          </cell>
          <cell r="DZ299">
            <v>0</v>
          </cell>
          <cell r="EA299">
            <v>0</v>
          </cell>
          <cell r="EB299">
            <v>0</v>
          </cell>
          <cell r="EC299">
            <v>0</v>
          </cell>
          <cell r="ED299">
            <v>0</v>
          </cell>
          <cell r="EE299">
            <v>0</v>
          </cell>
          <cell r="EF299">
            <v>0</v>
          </cell>
          <cell r="EG299">
            <v>0</v>
          </cell>
          <cell r="EH299">
            <v>0</v>
          </cell>
          <cell r="EI299">
            <v>0</v>
          </cell>
          <cell r="EJ299">
            <v>0</v>
          </cell>
          <cell r="EK299">
            <v>0</v>
          </cell>
          <cell r="EL299">
            <v>0</v>
          </cell>
          <cell r="EM299">
            <v>0</v>
          </cell>
          <cell r="EN299">
            <v>0</v>
          </cell>
          <cell r="EO299">
            <v>0</v>
          </cell>
          <cell r="EP299">
            <v>0</v>
          </cell>
          <cell r="EQ299">
            <v>0</v>
          </cell>
          <cell r="ER299">
            <v>0</v>
          </cell>
          <cell r="ES299">
            <v>0</v>
          </cell>
          <cell r="ET299">
            <v>0</v>
          </cell>
          <cell r="EU299">
            <v>0</v>
          </cell>
          <cell r="EV299">
            <v>0</v>
          </cell>
          <cell r="EW299">
            <v>0</v>
          </cell>
          <cell r="EX299">
            <v>0</v>
          </cell>
          <cell r="EY299">
            <v>0</v>
          </cell>
          <cell r="EZ299">
            <v>0</v>
          </cell>
          <cell r="FA299">
            <v>0</v>
          </cell>
          <cell r="FB299">
            <v>0</v>
          </cell>
          <cell r="FC299">
            <v>0</v>
          </cell>
          <cell r="FD299">
            <v>0</v>
          </cell>
          <cell r="FE299">
            <v>0</v>
          </cell>
          <cell r="FF299">
            <v>0</v>
          </cell>
          <cell r="FG299">
            <v>0</v>
          </cell>
          <cell r="FH299">
            <v>0</v>
          </cell>
          <cell r="FI299">
            <v>0</v>
          </cell>
          <cell r="FJ299">
            <v>0</v>
          </cell>
          <cell r="FK299">
            <v>0</v>
          </cell>
          <cell r="FL299">
            <v>0</v>
          </cell>
          <cell r="FM299">
            <v>0</v>
          </cell>
          <cell r="FN299">
            <v>0</v>
          </cell>
          <cell r="FO299">
            <v>0</v>
          </cell>
          <cell r="FP299">
            <v>0</v>
          </cell>
          <cell r="FQ299">
            <v>0</v>
          </cell>
          <cell r="FR299">
            <v>0</v>
          </cell>
          <cell r="FS299">
            <v>0</v>
          </cell>
          <cell r="FT299">
            <v>0</v>
          </cell>
          <cell r="FU299">
            <v>0</v>
          </cell>
          <cell r="FV299">
            <v>0</v>
          </cell>
          <cell r="FW299">
            <v>0</v>
          </cell>
          <cell r="FX299">
            <v>0</v>
          </cell>
          <cell r="FY299">
            <v>0</v>
          </cell>
          <cell r="FZ299">
            <v>0</v>
          </cell>
          <cell r="GA299">
            <v>0</v>
          </cell>
          <cell r="GB299">
            <v>0</v>
          </cell>
          <cell r="GC299">
            <v>0</v>
          </cell>
          <cell r="GD299">
            <v>0</v>
          </cell>
          <cell r="GE299">
            <v>0</v>
          </cell>
          <cell r="GF299">
            <v>0</v>
          </cell>
          <cell r="GG299">
            <v>0</v>
          </cell>
          <cell r="GH299">
            <v>0</v>
          </cell>
          <cell r="GI299">
            <v>0</v>
          </cell>
          <cell r="GJ299">
            <v>0</v>
          </cell>
          <cell r="GK299">
            <v>0</v>
          </cell>
          <cell r="GL299">
            <v>0</v>
          </cell>
          <cell r="GM299">
            <v>0</v>
          </cell>
          <cell r="GN299">
            <v>0</v>
          </cell>
          <cell r="GO299">
            <v>0</v>
          </cell>
          <cell r="GP299">
            <v>0</v>
          </cell>
          <cell r="GQ299">
            <v>0</v>
          </cell>
          <cell r="GR299">
            <v>0</v>
          </cell>
          <cell r="GS299">
            <v>0</v>
          </cell>
          <cell r="GT299">
            <v>0</v>
          </cell>
          <cell r="GU299">
            <v>0</v>
          </cell>
          <cell r="GV299">
            <v>0</v>
          </cell>
          <cell r="GW299">
            <v>0</v>
          </cell>
          <cell r="GX299">
            <v>0</v>
          </cell>
          <cell r="GY299">
            <v>0</v>
          </cell>
          <cell r="GZ299">
            <v>0</v>
          </cell>
          <cell r="HA299">
            <v>0</v>
          </cell>
          <cell r="HB299">
            <v>0</v>
          </cell>
          <cell r="HC299">
            <v>0</v>
          </cell>
          <cell r="HD299">
            <v>0</v>
          </cell>
          <cell r="HE299">
            <v>0</v>
          </cell>
          <cell r="HF299">
            <v>0</v>
          </cell>
          <cell r="HG299">
            <v>0</v>
          </cell>
          <cell r="HH299">
            <v>0</v>
          </cell>
          <cell r="HI299">
            <v>0</v>
          </cell>
          <cell r="HJ299">
            <v>0</v>
          </cell>
        </row>
        <row r="305">
          <cell r="R305">
            <v>0</v>
          </cell>
          <cell r="S305">
            <v>0</v>
          </cell>
          <cell r="T305">
            <v>0</v>
          </cell>
          <cell r="U305">
            <v>0</v>
          </cell>
          <cell r="V305">
            <v>0</v>
          </cell>
          <cell r="W305">
            <v>0</v>
          </cell>
          <cell r="X305">
            <v>0</v>
          </cell>
          <cell r="Y305">
            <v>0</v>
          </cell>
          <cell r="Z305">
            <v>0</v>
          </cell>
          <cell r="AA305">
            <v>0</v>
          </cell>
          <cell r="AB305">
            <v>0</v>
          </cell>
          <cell r="AC305">
            <v>0</v>
          </cell>
          <cell r="AD305">
            <v>0</v>
          </cell>
          <cell r="AE305">
            <v>0</v>
          </cell>
          <cell r="AF305">
            <v>0</v>
          </cell>
          <cell r="AG305">
            <v>0</v>
          </cell>
          <cell r="AH305">
            <v>0</v>
          </cell>
          <cell r="AI305">
            <v>0</v>
          </cell>
          <cell r="AJ305">
            <v>0</v>
          </cell>
          <cell r="AK305">
            <v>0</v>
          </cell>
          <cell r="AL305">
            <v>0</v>
          </cell>
          <cell r="AM305">
            <v>0</v>
          </cell>
          <cell r="AN305">
            <v>0</v>
          </cell>
          <cell r="AO305">
            <v>0</v>
          </cell>
          <cell r="AP305">
            <v>0</v>
          </cell>
          <cell r="AQ305">
            <v>0</v>
          </cell>
          <cell r="AR305">
            <v>0</v>
          </cell>
          <cell r="AS305">
            <v>0</v>
          </cell>
          <cell r="AT305">
            <v>0</v>
          </cell>
          <cell r="AU305">
            <v>0</v>
          </cell>
          <cell r="AV305">
            <v>0</v>
          </cell>
          <cell r="AW305">
            <v>0</v>
          </cell>
          <cell r="AX305">
            <v>0</v>
          </cell>
          <cell r="AY305">
            <v>0</v>
          </cell>
          <cell r="AZ305">
            <v>0</v>
          </cell>
          <cell r="BA305">
            <v>0</v>
          </cell>
          <cell r="BB305">
            <v>0</v>
          </cell>
          <cell r="BC305">
            <v>0</v>
          </cell>
          <cell r="BD305">
            <v>0</v>
          </cell>
          <cell r="BE305">
            <v>0</v>
          </cell>
          <cell r="BF305">
            <v>0</v>
          </cell>
          <cell r="BG305">
            <v>0</v>
          </cell>
          <cell r="BH305">
            <v>0</v>
          </cell>
          <cell r="BI305">
            <v>0</v>
          </cell>
          <cell r="BJ305">
            <v>0</v>
          </cell>
          <cell r="BK305">
            <v>0</v>
          </cell>
          <cell r="BL305">
            <v>0</v>
          </cell>
          <cell r="BM305">
            <v>0</v>
          </cell>
          <cell r="BN305">
            <v>0</v>
          </cell>
          <cell r="BO305">
            <v>0</v>
          </cell>
          <cell r="BP305">
            <v>0</v>
          </cell>
          <cell r="BQ305">
            <v>0</v>
          </cell>
          <cell r="BR305">
            <v>0</v>
          </cell>
          <cell r="BS305">
            <v>0</v>
          </cell>
          <cell r="BT305">
            <v>0</v>
          </cell>
          <cell r="BU305">
            <v>0</v>
          </cell>
          <cell r="BV305">
            <v>0</v>
          </cell>
          <cell r="BW305">
            <v>0</v>
          </cell>
          <cell r="BX305">
            <v>0</v>
          </cell>
          <cell r="BY305">
            <v>0</v>
          </cell>
          <cell r="BZ305">
            <v>0</v>
          </cell>
          <cell r="CA305">
            <v>0</v>
          </cell>
          <cell r="CB305">
            <v>0</v>
          </cell>
          <cell r="CC305">
            <v>0</v>
          </cell>
          <cell r="CD305">
            <v>0</v>
          </cell>
          <cell r="CE305">
            <v>0</v>
          </cell>
          <cell r="CF305">
            <v>0</v>
          </cell>
          <cell r="CG305">
            <v>0</v>
          </cell>
          <cell r="CH305">
            <v>0</v>
          </cell>
          <cell r="CI305">
            <v>0</v>
          </cell>
          <cell r="CJ305">
            <v>0</v>
          </cell>
          <cell r="CK305">
            <v>0</v>
          </cell>
          <cell r="CL305">
            <v>0</v>
          </cell>
          <cell r="CM305">
            <v>0</v>
          </cell>
          <cell r="CN305">
            <v>0</v>
          </cell>
          <cell r="CO305">
            <v>0</v>
          </cell>
          <cell r="CP305">
            <v>0</v>
          </cell>
          <cell r="CQ305">
            <v>0</v>
          </cell>
          <cell r="CR305">
            <v>0</v>
          </cell>
          <cell r="CS305">
            <v>0</v>
          </cell>
          <cell r="CT305">
            <v>0</v>
          </cell>
          <cell r="CU305">
            <v>0</v>
          </cell>
          <cell r="CV305">
            <v>0</v>
          </cell>
          <cell r="CW305">
            <v>0</v>
          </cell>
          <cell r="CX305">
            <v>0</v>
          </cell>
          <cell r="CY305">
            <v>0</v>
          </cell>
          <cell r="CZ305">
            <v>0</v>
          </cell>
          <cell r="DA305">
            <v>0</v>
          </cell>
          <cell r="DB305">
            <v>0</v>
          </cell>
          <cell r="DC305">
            <v>0</v>
          </cell>
          <cell r="DD305">
            <v>0</v>
          </cell>
          <cell r="DE305">
            <v>0</v>
          </cell>
          <cell r="DF305">
            <v>0</v>
          </cell>
          <cell r="DG305">
            <v>0</v>
          </cell>
          <cell r="DH305">
            <v>0</v>
          </cell>
          <cell r="DI305">
            <v>0</v>
          </cell>
          <cell r="DJ305">
            <v>0</v>
          </cell>
          <cell r="DK305">
            <v>0</v>
          </cell>
          <cell r="DL305">
            <v>0</v>
          </cell>
          <cell r="DM305">
            <v>0</v>
          </cell>
          <cell r="DN305">
            <v>0</v>
          </cell>
          <cell r="DO305">
            <v>0</v>
          </cell>
          <cell r="DP305">
            <v>0</v>
          </cell>
          <cell r="DQ305">
            <v>0</v>
          </cell>
          <cell r="DR305">
            <v>0</v>
          </cell>
          <cell r="DS305">
            <v>0</v>
          </cell>
          <cell r="DT305">
            <v>0</v>
          </cell>
          <cell r="DU305">
            <v>0</v>
          </cell>
          <cell r="DV305">
            <v>0</v>
          </cell>
          <cell r="DW305">
            <v>0</v>
          </cell>
          <cell r="DX305">
            <v>0</v>
          </cell>
          <cell r="DY305">
            <v>0</v>
          </cell>
          <cell r="DZ305">
            <v>0</v>
          </cell>
          <cell r="EA305">
            <v>0</v>
          </cell>
          <cell r="EB305">
            <v>0</v>
          </cell>
          <cell r="EC305">
            <v>0</v>
          </cell>
          <cell r="ED305">
            <v>0</v>
          </cell>
          <cell r="EE305">
            <v>0</v>
          </cell>
          <cell r="EF305">
            <v>0</v>
          </cell>
          <cell r="EG305">
            <v>0</v>
          </cell>
          <cell r="EH305">
            <v>0</v>
          </cell>
          <cell r="EI305">
            <v>0</v>
          </cell>
          <cell r="EJ305">
            <v>0</v>
          </cell>
          <cell r="EK305">
            <v>0</v>
          </cell>
          <cell r="EL305">
            <v>0</v>
          </cell>
          <cell r="EM305">
            <v>0</v>
          </cell>
          <cell r="EN305">
            <v>0</v>
          </cell>
          <cell r="EO305">
            <v>0</v>
          </cell>
          <cell r="EP305">
            <v>0</v>
          </cell>
          <cell r="EQ305">
            <v>0</v>
          </cell>
          <cell r="ER305">
            <v>0</v>
          </cell>
          <cell r="ES305">
            <v>0</v>
          </cell>
          <cell r="ET305">
            <v>0</v>
          </cell>
          <cell r="EU305">
            <v>0</v>
          </cell>
          <cell r="EV305">
            <v>0</v>
          </cell>
          <cell r="EW305">
            <v>0</v>
          </cell>
          <cell r="EX305">
            <v>0</v>
          </cell>
          <cell r="EY305">
            <v>0</v>
          </cell>
          <cell r="EZ305">
            <v>0</v>
          </cell>
          <cell r="FA305">
            <v>0</v>
          </cell>
          <cell r="FB305">
            <v>0</v>
          </cell>
          <cell r="FC305">
            <v>0</v>
          </cell>
          <cell r="FD305">
            <v>0</v>
          </cell>
          <cell r="FE305">
            <v>0</v>
          </cell>
          <cell r="FF305">
            <v>0</v>
          </cell>
          <cell r="FG305">
            <v>0</v>
          </cell>
          <cell r="FH305">
            <v>0</v>
          </cell>
          <cell r="FI305">
            <v>0</v>
          </cell>
          <cell r="FJ305">
            <v>0</v>
          </cell>
          <cell r="FK305">
            <v>0</v>
          </cell>
          <cell r="FL305">
            <v>0</v>
          </cell>
          <cell r="FM305">
            <v>0</v>
          </cell>
          <cell r="FN305">
            <v>0</v>
          </cell>
          <cell r="FO305">
            <v>0</v>
          </cell>
          <cell r="FP305">
            <v>0</v>
          </cell>
          <cell r="FQ305">
            <v>0</v>
          </cell>
          <cell r="FR305">
            <v>0</v>
          </cell>
          <cell r="FS305">
            <v>0</v>
          </cell>
          <cell r="FT305">
            <v>0</v>
          </cell>
          <cell r="FU305">
            <v>0</v>
          </cell>
          <cell r="FV305">
            <v>0</v>
          </cell>
          <cell r="FW305">
            <v>0</v>
          </cell>
          <cell r="FX305">
            <v>0</v>
          </cell>
          <cell r="FY305">
            <v>0</v>
          </cell>
          <cell r="FZ305">
            <v>0</v>
          </cell>
          <cell r="GA305">
            <v>0</v>
          </cell>
          <cell r="GB305">
            <v>0</v>
          </cell>
          <cell r="GC305">
            <v>0</v>
          </cell>
          <cell r="GD305">
            <v>0</v>
          </cell>
          <cell r="GE305">
            <v>0</v>
          </cell>
          <cell r="GF305">
            <v>0</v>
          </cell>
          <cell r="GG305">
            <v>0</v>
          </cell>
          <cell r="GH305">
            <v>0</v>
          </cell>
          <cell r="GI305">
            <v>0</v>
          </cell>
          <cell r="GJ305">
            <v>0</v>
          </cell>
          <cell r="GK305">
            <v>0</v>
          </cell>
          <cell r="GL305">
            <v>0</v>
          </cell>
          <cell r="GM305">
            <v>0</v>
          </cell>
          <cell r="GN305">
            <v>0</v>
          </cell>
          <cell r="GO305">
            <v>0</v>
          </cell>
          <cell r="GP305">
            <v>0</v>
          </cell>
          <cell r="GQ305">
            <v>0</v>
          </cell>
          <cell r="GR305">
            <v>0</v>
          </cell>
          <cell r="GS305">
            <v>0</v>
          </cell>
          <cell r="GT305">
            <v>0</v>
          </cell>
          <cell r="GU305">
            <v>0</v>
          </cell>
          <cell r="GV305">
            <v>0</v>
          </cell>
          <cell r="GW305">
            <v>0</v>
          </cell>
          <cell r="GX305">
            <v>0</v>
          </cell>
          <cell r="GY305">
            <v>0</v>
          </cell>
          <cell r="GZ305">
            <v>0</v>
          </cell>
          <cell r="HA305">
            <v>0</v>
          </cell>
          <cell r="HB305">
            <v>0</v>
          </cell>
          <cell r="HC305">
            <v>0</v>
          </cell>
          <cell r="HD305">
            <v>0</v>
          </cell>
          <cell r="HE305">
            <v>0</v>
          </cell>
          <cell r="HF305">
            <v>0</v>
          </cell>
          <cell r="HG305">
            <v>0</v>
          </cell>
          <cell r="HH305">
            <v>0</v>
          </cell>
          <cell r="HI305">
            <v>0</v>
          </cell>
          <cell r="HJ305">
            <v>0</v>
          </cell>
        </row>
        <row r="309">
          <cell r="R309">
            <v>0</v>
          </cell>
          <cell r="S309">
            <v>0</v>
          </cell>
          <cell r="T309">
            <v>0</v>
          </cell>
          <cell r="U309">
            <v>0</v>
          </cell>
          <cell r="V309">
            <v>0</v>
          </cell>
          <cell r="W309">
            <v>0</v>
          </cell>
          <cell r="X309">
            <v>0</v>
          </cell>
          <cell r="Y309">
            <v>0</v>
          </cell>
          <cell r="Z309">
            <v>0</v>
          </cell>
          <cell r="AA309">
            <v>0</v>
          </cell>
          <cell r="AB309">
            <v>0</v>
          </cell>
          <cell r="AC309">
            <v>0</v>
          </cell>
          <cell r="AD309">
            <v>0</v>
          </cell>
          <cell r="AE309">
            <v>0</v>
          </cell>
          <cell r="AF309">
            <v>0</v>
          </cell>
          <cell r="AG309">
            <v>0</v>
          </cell>
          <cell r="AH309">
            <v>0</v>
          </cell>
          <cell r="AI309">
            <v>0</v>
          </cell>
          <cell r="AJ309">
            <v>0</v>
          </cell>
          <cell r="AK309">
            <v>0</v>
          </cell>
          <cell r="AL309">
            <v>0</v>
          </cell>
          <cell r="AM309">
            <v>0</v>
          </cell>
          <cell r="AN309">
            <v>0</v>
          </cell>
          <cell r="AO309">
            <v>0</v>
          </cell>
          <cell r="AP309">
            <v>0</v>
          </cell>
          <cell r="AQ309">
            <v>0</v>
          </cell>
          <cell r="AR309">
            <v>0</v>
          </cell>
          <cell r="AS309">
            <v>0</v>
          </cell>
          <cell r="AT309">
            <v>0</v>
          </cell>
          <cell r="AU309">
            <v>0</v>
          </cell>
          <cell r="AV309">
            <v>0</v>
          </cell>
          <cell r="AW309">
            <v>0</v>
          </cell>
          <cell r="AX309">
            <v>0</v>
          </cell>
          <cell r="AY309">
            <v>0</v>
          </cell>
          <cell r="AZ309">
            <v>0</v>
          </cell>
          <cell r="BA309">
            <v>0</v>
          </cell>
          <cell r="BB309">
            <v>0</v>
          </cell>
          <cell r="BC309">
            <v>0</v>
          </cell>
          <cell r="BD309">
            <v>0</v>
          </cell>
          <cell r="BE309">
            <v>0</v>
          </cell>
          <cell r="BF309">
            <v>0</v>
          </cell>
          <cell r="BG309">
            <v>0</v>
          </cell>
          <cell r="BH309">
            <v>0</v>
          </cell>
          <cell r="BI309">
            <v>0</v>
          </cell>
          <cell r="BJ309">
            <v>0</v>
          </cell>
          <cell r="BK309">
            <v>0</v>
          </cell>
          <cell r="BL309">
            <v>0</v>
          </cell>
          <cell r="BM309">
            <v>0</v>
          </cell>
          <cell r="BN309">
            <v>0</v>
          </cell>
          <cell r="BO309">
            <v>0</v>
          </cell>
          <cell r="BP309">
            <v>0</v>
          </cell>
          <cell r="BQ309">
            <v>0</v>
          </cell>
          <cell r="BR309">
            <v>0</v>
          </cell>
          <cell r="BS309">
            <v>0</v>
          </cell>
          <cell r="BT309">
            <v>0</v>
          </cell>
          <cell r="BU309">
            <v>0</v>
          </cell>
          <cell r="BV309">
            <v>0</v>
          </cell>
          <cell r="BW309">
            <v>0</v>
          </cell>
          <cell r="BX309">
            <v>0</v>
          </cell>
          <cell r="BY309">
            <v>0</v>
          </cell>
          <cell r="BZ309">
            <v>0</v>
          </cell>
          <cell r="CA309">
            <v>0</v>
          </cell>
          <cell r="CB309">
            <v>0</v>
          </cell>
          <cell r="CC309">
            <v>0</v>
          </cell>
          <cell r="CD309">
            <v>0</v>
          </cell>
          <cell r="CE309">
            <v>0</v>
          </cell>
          <cell r="CF309">
            <v>0</v>
          </cell>
          <cell r="CG309">
            <v>0</v>
          </cell>
          <cell r="CH309">
            <v>0</v>
          </cell>
          <cell r="CI309">
            <v>0</v>
          </cell>
          <cell r="CJ309">
            <v>0</v>
          </cell>
          <cell r="CK309">
            <v>0</v>
          </cell>
          <cell r="CL309">
            <v>0</v>
          </cell>
          <cell r="CM309">
            <v>0</v>
          </cell>
          <cell r="CN309">
            <v>0</v>
          </cell>
          <cell r="CO309">
            <v>0</v>
          </cell>
          <cell r="CP309">
            <v>0</v>
          </cell>
          <cell r="CQ309">
            <v>0</v>
          </cell>
          <cell r="CR309">
            <v>0</v>
          </cell>
          <cell r="CS309">
            <v>0</v>
          </cell>
          <cell r="CT309">
            <v>0</v>
          </cell>
          <cell r="CU309">
            <v>0</v>
          </cell>
          <cell r="CV309">
            <v>0</v>
          </cell>
          <cell r="CW309">
            <v>0</v>
          </cell>
          <cell r="CX309">
            <v>0</v>
          </cell>
          <cell r="CY309">
            <v>0</v>
          </cell>
          <cell r="CZ309">
            <v>0</v>
          </cell>
          <cell r="DA309">
            <v>0</v>
          </cell>
          <cell r="DB309">
            <v>0</v>
          </cell>
          <cell r="DC309">
            <v>0</v>
          </cell>
          <cell r="DD309">
            <v>0</v>
          </cell>
          <cell r="DE309">
            <v>0</v>
          </cell>
          <cell r="DF309">
            <v>0</v>
          </cell>
          <cell r="DG309">
            <v>0</v>
          </cell>
          <cell r="DH309">
            <v>0</v>
          </cell>
          <cell r="DI309">
            <v>0</v>
          </cell>
          <cell r="DJ309">
            <v>0</v>
          </cell>
          <cell r="DK309">
            <v>0</v>
          </cell>
          <cell r="DL309">
            <v>0</v>
          </cell>
          <cell r="DM309">
            <v>0</v>
          </cell>
          <cell r="DN309">
            <v>0</v>
          </cell>
          <cell r="DO309">
            <v>0</v>
          </cell>
          <cell r="DP309">
            <v>0</v>
          </cell>
          <cell r="DQ309">
            <v>0</v>
          </cell>
          <cell r="DR309">
            <v>0</v>
          </cell>
          <cell r="DS309">
            <v>0</v>
          </cell>
          <cell r="DT309">
            <v>0</v>
          </cell>
          <cell r="DU309">
            <v>0</v>
          </cell>
          <cell r="DV309">
            <v>0</v>
          </cell>
          <cell r="DW309">
            <v>0</v>
          </cell>
          <cell r="DX309">
            <v>0</v>
          </cell>
          <cell r="DY309">
            <v>0</v>
          </cell>
          <cell r="DZ309">
            <v>0</v>
          </cell>
          <cell r="EA309">
            <v>0</v>
          </cell>
          <cell r="EB309">
            <v>0</v>
          </cell>
          <cell r="EC309">
            <v>0</v>
          </cell>
          <cell r="ED309">
            <v>0</v>
          </cell>
          <cell r="EE309">
            <v>0</v>
          </cell>
          <cell r="EF309">
            <v>0</v>
          </cell>
          <cell r="EG309">
            <v>0</v>
          </cell>
          <cell r="EH309">
            <v>0</v>
          </cell>
          <cell r="EI309">
            <v>0</v>
          </cell>
          <cell r="EJ309">
            <v>0</v>
          </cell>
          <cell r="EK309">
            <v>0</v>
          </cell>
          <cell r="EL309">
            <v>0</v>
          </cell>
          <cell r="EM309">
            <v>0</v>
          </cell>
          <cell r="EN309">
            <v>0</v>
          </cell>
          <cell r="EO309">
            <v>0</v>
          </cell>
          <cell r="EP309">
            <v>0</v>
          </cell>
          <cell r="EQ309">
            <v>0</v>
          </cell>
          <cell r="ER309">
            <v>0</v>
          </cell>
          <cell r="ES309">
            <v>0</v>
          </cell>
          <cell r="ET309">
            <v>0</v>
          </cell>
          <cell r="EU309">
            <v>0</v>
          </cell>
          <cell r="EV309">
            <v>0</v>
          </cell>
          <cell r="EW309">
            <v>0</v>
          </cell>
          <cell r="EX309">
            <v>0</v>
          </cell>
          <cell r="EY309">
            <v>0</v>
          </cell>
          <cell r="EZ309">
            <v>0</v>
          </cell>
          <cell r="FA309">
            <v>0</v>
          </cell>
          <cell r="FB309">
            <v>0</v>
          </cell>
          <cell r="FC309">
            <v>0</v>
          </cell>
          <cell r="FD309">
            <v>0</v>
          </cell>
          <cell r="FE309">
            <v>0</v>
          </cell>
          <cell r="FF309">
            <v>0</v>
          </cell>
          <cell r="FG309">
            <v>0</v>
          </cell>
          <cell r="FH309">
            <v>0</v>
          </cell>
          <cell r="FI309">
            <v>0</v>
          </cell>
          <cell r="FJ309">
            <v>0</v>
          </cell>
          <cell r="FK309">
            <v>0</v>
          </cell>
          <cell r="FL309">
            <v>0</v>
          </cell>
          <cell r="FM309">
            <v>0</v>
          </cell>
          <cell r="FN309">
            <v>0</v>
          </cell>
          <cell r="FO309">
            <v>0</v>
          </cell>
          <cell r="FP309">
            <v>0</v>
          </cell>
          <cell r="FQ309">
            <v>0</v>
          </cell>
          <cell r="FR309">
            <v>0</v>
          </cell>
          <cell r="FS309">
            <v>0</v>
          </cell>
          <cell r="FT309">
            <v>0</v>
          </cell>
          <cell r="FU309">
            <v>0</v>
          </cell>
          <cell r="FV309">
            <v>0</v>
          </cell>
          <cell r="FW309">
            <v>0</v>
          </cell>
          <cell r="FX309">
            <v>0</v>
          </cell>
          <cell r="FY309">
            <v>0</v>
          </cell>
          <cell r="FZ309">
            <v>0</v>
          </cell>
          <cell r="GA309">
            <v>0</v>
          </cell>
          <cell r="GB309">
            <v>0</v>
          </cell>
          <cell r="GC309">
            <v>0</v>
          </cell>
          <cell r="GD309">
            <v>0</v>
          </cell>
          <cell r="GE309">
            <v>0</v>
          </cell>
          <cell r="GF309">
            <v>0</v>
          </cell>
          <cell r="GG309">
            <v>0</v>
          </cell>
          <cell r="GH309">
            <v>0</v>
          </cell>
          <cell r="GI309">
            <v>0</v>
          </cell>
          <cell r="GJ309">
            <v>0</v>
          </cell>
          <cell r="GK309">
            <v>0</v>
          </cell>
          <cell r="GL309">
            <v>0</v>
          </cell>
          <cell r="GM309">
            <v>0</v>
          </cell>
          <cell r="GN309">
            <v>0</v>
          </cell>
          <cell r="GO309">
            <v>0</v>
          </cell>
          <cell r="GP309">
            <v>0</v>
          </cell>
          <cell r="GQ309">
            <v>0</v>
          </cell>
          <cell r="GR309">
            <v>0</v>
          </cell>
          <cell r="GS309">
            <v>0</v>
          </cell>
          <cell r="GT309">
            <v>0</v>
          </cell>
          <cell r="GU309">
            <v>0</v>
          </cell>
          <cell r="GV309">
            <v>0</v>
          </cell>
          <cell r="GW309">
            <v>0</v>
          </cell>
          <cell r="GX309">
            <v>0</v>
          </cell>
          <cell r="GY309">
            <v>0</v>
          </cell>
          <cell r="GZ309">
            <v>0</v>
          </cell>
          <cell r="HA309">
            <v>0</v>
          </cell>
          <cell r="HB309">
            <v>0</v>
          </cell>
          <cell r="HC309">
            <v>0</v>
          </cell>
          <cell r="HD309">
            <v>0</v>
          </cell>
          <cell r="HE309">
            <v>0</v>
          </cell>
          <cell r="HF309">
            <v>0</v>
          </cell>
          <cell r="HG309">
            <v>0</v>
          </cell>
          <cell r="HH309">
            <v>0</v>
          </cell>
          <cell r="HI309">
            <v>0</v>
          </cell>
          <cell r="HJ309">
            <v>0</v>
          </cell>
        </row>
        <row r="313">
          <cell r="R313">
            <v>0</v>
          </cell>
          <cell r="S313">
            <v>0</v>
          </cell>
          <cell r="T313">
            <v>0</v>
          </cell>
          <cell r="U313">
            <v>0</v>
          </cell>
          <cell r="V313">
            <v>0</v>
          </cell>
          <cell r="W313">
            <v>0</v>
          </cell>
          <cell r="X313">
            <v>0</v>
          </cell>
          <cell r="Y313">
            <v>0</v>
          </cell>
          <cell r="Z313">
            <v>0</v>
          </cell>
          <cell r="AA313">
            <v>0</v>
          </cell>
          <cell r="AB313">
            <v>0</v>
          </cell>
          <cell r="AC313">
            <v>0</v>
          </cell>
          <cell r="AD313">
            <v>0</v>
          </cell>
          <cell r="AE313">
            <v>0</v>
          </cell>
          <cell r="AF313">
            <v>0</v>
          </cell>
          <cell r="AG313">
            <v>0</v>
          </cell>
          <cell r="AH313">
            <v>0</v>
          </cell>
          <cell r="AI313">
            <v>0</v>
          </cell>
          <cell r="AJ313">
            <v>0</v>
          </cell>
          <cell r="AK313">
            <v>0</v>
          </cell>
          <cell r="AL313">
            <v>0</v>
          </cell>
          <cell r="AM313">
            <v>0</v>
          </cell>
          <cell r="AN313">
            <v>0</v>
          </cell>
          <cell r="AO313">
            <v>0</v>
          </cell>
          <cell r="AP313">
            <v>0</v>
          </cell>
          <cell r="AQ313">
            <v>0</v>
          </cell>
          <cell r="AR313">
            <v>0</v>
          </cell>
          <cell r="AS313">
            <v>0</v>
          </cell>
          <cell r="AT313">
            <v>0</v>
          </cell>
          <cell r="AU313">
            <v>0</v>
          </cell>
          <cell r="AV313">
            <v>0</v>
          </cell>
          <cell r="AW313">
            <v>0</v>
          </cell>
          <cell r="AX313">
            <v>0</v>
          </cell>
          <cell r="AY313">
            <v>0</v>
          </cell>
          <cell r="AZ313">
            <v>0</v>
          </cell>
          <cell r="BA313">
            <v>0</v>
          </cell>
          <cell r="BB313">
            <v>0</v>
          </cell>
          <cell r="BC313">
            <v>0</v>
          </cell>
          <cell r="BD313">
            <v>0</v>
          </cell>
          <cell r="BE313">
            <v>0</v>
          </cell>
          <cell r="BF313">
            <v>0</v>
          </cell>
          <cell r="BG313">
            <v>0</v>
          </cell>
          <cell r="BH313">
            <v>0</v>
          </cell>
          <cell r="BI313">
            <v>0</v>
          </cell>
          <cell r="BJ313">
            <v>0</v>
          </cell>
          <cell r="BK313">
            <v>0</v>
          </cell>
          <cell r="BL313">
            <v>0</v>
          </cell>
          <cell r="BM313">
            <v>0</v>
          </cell>
          <cell r="BN313">
            <v>0</v>
          </cell>
          <cell r="BO313">
            <v>0</v>
          </cell>
          <cell r="BP313">
            <v>0</v>
          </cell>
          <cell r="BQ313">
            <v>0</v>
          </cell>
          <cell r="BR313">
            <v>0</v>
          </cell>
          <cell r="BS313">
            <v>0</v>
          </cell>
          <cell r="BT313">
            <v>0</v>
          </cell>
          <cell r="BU313">
            <v>0</v>
          </cell>
          <cell r="BV313">
            <v>0</v>
          </cell>
          <cell r="BW313">
            <v>0</v>
          </cell>
          <cell r="BX313">
            <v>0</v>
          </cell>
          <cell r="BY313">
            <v>0</v>
          </cell>
          <cell r="BZ313">
            <v>0</v>
          </cell>
          <cell r="CA313">
            <v>0</v>
          </cell>
          <cell r="CB313">
            <v>0</v>
          </cell>
          <cell r="CC313">
            <v>0</v>
          </cell>
          <cell r="CD313">
            <v>0</v>
          </cell>
          <cell r="CE313">
            <v>0</v>
          </cell>
          <cell r="CF313">
            <v>0</v>
          </cell>
          <cell r="CG313">
            <v>0</v>
          </cell>
          <cell r="CH313">
            <v>0</v>
          </cell>
          <cell r="CI313">
            <v>0</v>
          </cell>
          <cell r="CJ313">
            <v>0</v>
          </cell>
          <cell r="CK313">
            <v>0</v>
          </cell>
          <cell r="CL313">
            <v>0</v>
          </cell>
          <cell r="CM313">
            <v>0</v>
          </cell>
          <cell r="CN313">
            <v>0</v>
          </cell>
          <cell r="CO313">
            <v>0</v>
          </cell>
          <cell r="CP313">
            <v>0</v>
          </cell>
          <cell r="CQ313">
            <v>0</v>
          </cell>
          <cell r="CR313">
            <v>0</v>
          </cell>
          <cell r="CS313">
            <v>0</v>
          </cell>
          <cell r="CT313">
            <v>0</v>
          </cell>
          <cell r="CU313">
            <v>0</v>
          </cell>
          <cell r="CV313">
            <v>0</v>
          </cell>
          <cell r="CW313">
            <v>0</v>
          </cell>
          <cell r="CX313">
            <v>0</v>
          </cell>
          <cell r="CY313">
            <v>0</v>
          </cell>
          <cell r="CZ313">
            <v>0</v>
          </cell>
          <cell r="DA313">
            <v>0</v>
          </cell>
          <cell r="DB313">
            <v>0</v>
          </cell>
          <cell r="DC313">
            <v>0</v>
          </cell>
          <cell r="DD313">
            <v>0</v>
          </cell>
          <cell r="DE313">
            <v>0</v>
          </cell>
          <cell r="DF313">
            <v>0</v>
          </cell>
          <cell r="DG313">
            <v>0</v>
          </cell>
          <cell r="DH313">
            <v>0</v>
          </cell>
          <cell r="DI313">
            <v>0</v>
          </cell>
          <cell r="DJ313">
            <v>0</v>
          </cell>
          <cell r="DK313">
            <v>0</v>
          </cell>
          <cell r="DL313">
            <v>0</v>
          </cell>
          <cell r="DM313">
            <v>0</v>
          </cell>
          <cell r="DN313">
            <v>0</v>
          </cell>
          <cell r="DO313">
            <v>0</v>
          </cell>
          <cell r="DP313">
            <v>0</v>
          </cell>
          <cell r="DQ313">
            <v>0</v>
          </cell>
          <cell r="DR313">
            <v>0</v>
          </cell>
          <cell r="DS313">
            <v>0</v>
          </cell>
          <cell r="DT313">
            <v>0</v>
          </cell>
          <cell r="DU313">
            <v>0</v>
          </cell>
          <cell r="DV313">
            <v>0</v>
          </cell>
          <cell r="DW313">
            <v>0</v>
          </cell>
          <cell r="DX313">
            <v>0</v>
          </cell>
          <cell r="DY313">
            <v>0</v>
          </cell>
          <cell r="DZ313">
            <v>0</v>
          </cell>
          <cell r="EA313">
            <v>0</v>
          </cell>
          <cell r="EB313">
            <v>0</v>
          </cell>
          <cell r="EC313">
            <v>0</v>
          </cell>
          <cell r="ED313">
            <v>0</v>
          </cell>
          <cell r="EE313">
            <v>0</v>
          </cell>
          <cell r="EF313">
            <v>0</v>
          </cell>
          <cell r="EG313">
            <v>0</v>
          </cell>
          <cell r="EH313">
            <v>0</v>
          </cell>
          <cell r="EI313">
            <v>0</v>
          </cell>
          <cell r="EJ313">
            <v>0</v>
          </cell>
          <cell r="EK313">
            <v>0</v>
          </cell>
          <cell r="EL313">
            <v>0</v>
          </cell>
          <cell r="EM313">
            <v>0</v>
          </cell>
          <cell r="EN313">
            <v>0</v>
          </cell>
          <cell r="EO313">
            <v>0</v>
          </cell>
          <cell r="EP313">
            <v>0</v>
          </cell>
          <cell r="EQ313">
            <v>0</v>
          </cell>
          <cell r="ER313">
            <v>0</v>
          </cell>
          <cell r="ES313">
            <v>0</v>
          </cell>
          <cell r="ET313">
            <v>0</v>
          </cell>
          <cell r="EU313">
            <v>0</v>
          </cell>
          <cell r="EV313">
            <v>0</v>
          </cell>
          <cell r="EW313">
            <v>0</v>
          </cell>
          <cell r="EX313">
            <v>0</v>
          </cell>
          <cell r="EY313">
            <v>0</v>
          </cell>
          <cell r="EZ313">
            <v>0</v>
          </cell>
          <cell r="FA313">
            <v>0</v>
          </cell>
          <cell r="FB313">
            <v>0</v>
          </cell>
          <cell r="FC313">
            <v>0</v>
          </cell>
          <cell r="FD313">
            <v>0</v>
          </cell>
          <cell r="FE313">
            <v>0</v>
          </cell>
          <cell r="FF313">
            <v>0</v>
          </cell>
          <cell r="FG313">
            <v>0</v>
          </cell>
          <cell r="FH313">
            <v>0</v>
          </cell>
          <cell r="FI313">
            <v>0</v>
          </cell>
          <cell r="FJ313">
            <v>0</v>
          </cell>
          <cell r="FK313">
            <v>0</v>
          </cell>
          <cell r="FL313">
            <v>0</v>
          </cell>
          <cell r="FM313">
            <v>0</v>
          </cell>
          <cell r="FN313">
            <v>0</v>
          </cell>
          <cell r="FO313">
            <v>0</v>
          </cell>
          <cell r="FP313">
            <v>0</v>
          </cell>
          <cell r="FQ313">
            <v>0</v>
          </cell>
          <cell r="FR313">
            <v>0</v>
          </cell>
          <cell r="FS313">
            <v>0</v>
          </cell>
          <cell r="FT313">
            <v>0</v>
          </cell>
          <cell r="FU313">
            <v>0</v>
          </cell>
          <cell r="FV313">
            <v>0</v>
          </cell>
          <cell r="FW313">
            <v>0</v>
          </cell>
          <cell r="FX313">
            <v>0</v>
          </cell>
          <cell r="FY313">
            <v>0</v>
          </cell>
          <cell r="FZ313">
            <v>0</v>
          </cell>
          <cell r="GA313">
            <v>0</v>
          </cell>
          <cell r="GB313">
            <v>0</v>
          </cell>
          <cell r="GC313">
            <v>0</v>
          </cell>
          <cell r="GD313">
            <v>0</v>
          </cell>
          <cell r="GE313">
            <v>0</v>
          </cell>
          <cell r="GF313">
            <v>0</v>
          </cell>
          <cell r="GG313">
            <v>0</v>
          </cell>
          <cell r="GH313">
            <v>0</v>
          </cell>
          <cell r="GI313">
            <v>0</v>
          </cell>
          <cell r="GJ313">
            <v>0</v>
          </cell>
          <cell r="GK313">
            <v>0</v>
          </cell>
          <cell r="GL313">
            <v>0</v>
          </cell>
          <cell r="GM313">
            <v>0</v>
          </cell>
          <cell r="GN313">
            <v>0</v>
          </cell>
          <cell r="GO313">
            <v>0</v>
          </cell>
          <cell r="GP313">
            <v>0</v>
          </cell>
          <cell r="GQ313">
            <v>0</v>
          </cell>
          <cell r="GR313">
            <v>0</v>
          </cell>
          <cell r="GS313">
            <v>0</v>
          </cell>
          <cell r="GT313">
            <v>0</v>
          </cell>
          <cell r="GU313">
            <v>0</v>
          </cell>
          <cell r="GV313">
            <v>0</v>
          </cell>
          <cell r="GW313">
            <v>0</v>
          </cell>
          <cell r="GX313">
            <v>0</v>
          </cell>
          <cell r="GY313">
            <v>0</v>
          </cell>
          <cell r="GZ313">
            <v>0</v>
          </cell>
          <cell r="HA313">
            <v>0</v>
          </cell>
          <cell r="HB313">
            <v>0</v>
          </cell>
          <cell r="HC313">
            <v>0</v>
          </cell>
          <cell r="HD313">
            <v>0</v>
          </cell>
          <cell r="HE313">
            <v>0</v>
          </cell>
          <cell r="HF313">
            <v>0</v>
          </cell>
          <cell r="HG313">
            <v>0</v>
          </cell>
          <cell r="HH313">
            <v>0</v>
          </cell>
          <cell r="HI313">
            <v>0</v>
          </cell>
          <cell r="HJ313">
            <v>0</v>
          </cell>
        </row>
        <row r="316">
          <cell r="R316">
            <v>0</v>
          </cell>
          <cell r="S316">
            <v>0</v>
          </cell>
          <cell r="T316">
            <v>0</v>
          </cell>
          <cell r="U316">
            <v>0</v>
          </cell>
          <cell r="V316">
            <v>0</v>
          </cell>
          <cell r="W316">
            <v>0</v>
          </cell>
          <cell r="X316">
            <v>0</v>
          </cell>
          <cell r="Y316">
            <v>0</v>
          </cell>
          <cell r="Z316">
            <v>0</v>
          </cell>
          <cell r="AA316">
            <v>0</v>
          </cell>
          <cell r="AB316">
            <v>0</v>
          </cell>
          <cell r="AC316">
            <v>0</v>
          </cell>
          <cell r="AD316">
            <v>0</v>
          </cell>
          <cell r="AE316">
            <v>0</v>
          </cell>
          <cell r="AF316">
            <v>0</v>
          </cell>
          <cell r="AG316">
            <v>0</v>
          </cell>
          <cell r="AH316">
            <v>0</v>
          </cell>
          <cell r="AI316">
            <v>0</v>
          </cell>
          <cell r="AJ316">
            <v>0</v>
          </cell>
          <cell r="AK316">
            <v>0</v>
          </cell>
          <cell r="AL316">
            <v>0</v>
          </cell>
          <cell r="AM316">
            <v>0</v>
          </cell>
          <cell r="AN316">
            <v>0</v>
          </cell>
          <cell r="AO316">
            <v>0</v>
          </cell>
          <cell r="AP316">
            <v>0</v>
          </cell>
          <cell r="AQ316">
            <v>0</v>
          </cell>
          <cell r="AR316">
            <v>0</v>
          </cell>
          <cell r="AS316">
            <v>0</v>
          </cell>
          <cell r="AT316">
            <v>0</v>
          </cell>
          <cell r="AU316">
            <v>0</v>
          </cell>
          <cell r="AV316">
            <v>0</v>
          </cell>
          <cell r="AW316">
            <v>0</v>
          </cell>
          <cell r="AX316">
            <v>0</v>
          </cell>
          <cell r="AY316">
            <v>0</v>
          </cell>
          <cell r="AZ316">
            <v>0</v>
          </cell>
          <cell r="BA316">
            <v>0</v>
          </cell>
          <cell r="BB316">
            <v>0</v>
          </cell>
          <cell r="BC316">
            <v>0</v>
          </cell>
          <cell r="BD316">
            <v>0</v>
          </cell>
          <cell r="BE316">
            <v>0</v>
          </cell>
          <cell r="BF316">
            <v>0</v>
          </cell>
          <cell r="BG316">
            <v>0</v>
          </cell>
          <cell r="BH316">
            <v>0</v>
          </cell>
          <cell r="BI316">
            <v>0</v>
          </cell>
          <cell r="BJ316">
            <v>0</v>
          </cell>
          <cell r="BK316">
            <v>0</v>
          </cell>
          <cell r="BL316">
            <v>0</v>
          </cell>
          <cell r="BM316">
            <v>0</v>
          </cell>
          <cell r="BN316">
            <v>0</v>
          </cell>
          <cell r="BO316">
            <v>0</v>
          </cell>
          <cell r="BP316">
            <v>0</v>
          </cell>
          <cell r="BQ316">
            <v>0</v>
          </cell>
          <cell r="BR316">
            <v>0</v>
          </cell>
          <cell r="BS316">
            <v>0</v>
          </cell>
          <cell r="BT316">
            <v>0</v>
          </cell>
          <cell r="BU316">
            <v>0</v>
          </cell>
          <cell r="BV316">
            <v>0</v>
          </cell>
          <cell r="BW316">
            <v>0</v>
          </cell>
          <cell r="BX316">
            <v>0</v>
          </cell>
          <cell r="BY316">
            <v>0</v>
          </cell>
          <cell r="BZ316">
            <v>0</v>
          </cell>
          <cell r="CA316">
            <v>0</v>
          </cell>
          <cell r="CB316">
            <v>0</v>
          </cell>
          <cell r="CC316">
            <v>0</v>
          </cell>
          <cell r="CD316">
            <v>0</v>
          </cell>
          <cell r="CE316">
            <v>0</v>
          </cell>
          <cell r="CF316">
            <v>0</v>
          </cell>
          <cell r="CG316">
            <v>0</v>
          </cell>
          <cell r="CH316">
            <v>0</v>
          </cell>
          <cell r="CI316">
            <v>0</v>
          </cell>
          <cell r="CJ316">
            <v>0</v>
          </cell>
          <cell r="CK316">
            <v>0</v>
          </cell>
          <cell r="CL316">
            <v>0</v>
          </cell>
          <cell r="CM316">
            <v>0</v>
          </cell>
          <cell r="CN316">
            <v>0</v>
          </cell>
          <cell r="CO316">
            <v>0</v>
          </cell>
          <cell r="CP316">
            <v>0</v>
          </cell>
          <cell r="CQ316">
            <v>0</v>
          </cell>
          <cell r="CR316">
            <v>0</v>
          </cell>
          <cell r="CS316">
            <v>0</v>
          </cell>
          <cell r="CT316">
            <v>0</v>
          </cell>
          <cell r="CU316">
            <v>0</v>
          </cell>
          <cell r="CV316">
            <v>0</v>
          </cell>
          <cell r="CW316">
            <v>0</v>
          </cell>
          <cell r="CX316">
            <v>0</v>
          </cell>
          <cell r="CY316">
            <v>0</v>
          </cell>
          <cell r="CZ316">
            <v>0</v>
          </cell>
          <cell r="DA316">
            <v>0</v>
          </cell>
          <cell r="DB316">
            <v>0</v>
          </cell>
          <cell r="DC316">
            <v>0</v>
          </cell>
          <cell r="DD316">
            <v>0</v>
          </cell>
          <cell r="DE316">
            <v>0</v>
          </cell>
          <cell r="DF316">
            <v>0</v>
          </cell>
          <cell r="DG316">
            <v>0</v>
          </cell>
          <cell r="DH316">
            <v>0</v>
          </cell>
          <cell r="DI316">
            <v>0</v>
          </cell>
          <cell r="DJ316">
            <v>0</v>
          </cell>
          <cell r="DK316">
            <v>0</v>
          </cell>
          <cell r="DL316">
            <v>0</v>
          </cell>
          <cell r="DM316">
            <v>0</v>
          </cell>
          <cell r="DN316">
            <v>0</v>
          </cell>
          <cell r="DO316">
            <v>0</v>
          </cell>
          <cell r="DP316">
            <v>0</v>
          </cell>
          <cell r="DQ316">
            <v>0</v>
          </cell>
          <cell r="DR316">
            <v>0</v>
          </cell>
          <cell r="DS316">
            <v>0</v>
          </cell>
          <cell r="DT316">
            <v>0</v>
          </cell>
          <cell r="DU316">
            <v>0</v>
          </cell>
          <cell r="DV316">
            <v>0</v>
          </cell>
          <cell r="DW316">
            <v>0</v>
          </cell>
          <cell r="DX316">
            <v>0</v>
          </cell>
          <cell r="DY316">
            <v>0</v>
          </cell>
          <cell r="DZ316">
            <v>0</v>
          </cell>
          <cell r="EA316">
            <v>0</v>
          </cell>
          <cell r="EB316">
            <v>0</v>
          </cell>
          <cell r="EC316">
            <v>0</v>
          </cell>
          <cell r="ED316">
            <v>0</v>
          </cell>
          <cell r="EE316">
            <v>0</v>
          </cell>
          <cell r="EF316">
            <v>0</v>
          </cell>
          <cell r="EG316">
            <v>0</v>
          </cell>
          <cell r="EH316">
            <v>0</v>
          </cell>
          <cell r="EI316">
            <v>0</v>
          </cell>
          <cell r="EJ316">
            <v>0</v>
          </cell>
          <cell r="EK316">
            <v>0</v>
          </cell>
          <cell r="EL316">
            <v>0</v>
          </cell>
          <cell r="EM316">
            <v>0</v>
          </cell>
          <cell r="EN316">
            <v>0</v>
          </cell>
          <cell r="EO316">
            <v>0</v>
          </cell>
          <cell r="EP316">
            <v>0</v>
          </cell>
          <cell r="EQ316">
            <v>0</v>
          </cell>
          <cell r="ER316">
            <v>0</v>
          </cell>
          <cell r="ES316">
            <v>0</v>
          </cell>
          <cell r="ET316">
            <v>0</v>
          </cell>
          <cell r="EU316">
            <v>0</v>
          </cell>
          <cell r="EV316">
            <v>0</v>
          </cell>
          <cell r="EW316">
            <v>0</v>
          </cell>
          <cell r="EX316">
            <v>0</v>
          </cell>
          <cell r="EY316">
            <v>0</v>
          </cell>
          <cell r="EZ316">
            <v>0</v>
          </cell>
          <cell r="FA316">
            <v>0</v>
          </cell>
          <cell r="FB316">
            <v>0</v>
          </cell>
          <cell r="FC316">
            <v>0</v>
          </cell>
          <cell r="FD316">
            <v>0</v>
          </cell>
          <cell r="FE316">
            <v>0</v>
          </cell>
          <cell r="FF316">
            <v>0</v>
          </cell>
          <cell r="FG316">
            <v>0</v>
          </cell>
          <cell r="FH316">
            <v>0</v>
          </cell>
          <cell r="FI316">
            <v>0</v>
          </cell>
          <cell r="FJ316">
            <v>0</v>
          </cell>
          <cell r="FK316">
            <v>0</v>
          </cell>
          <cell r="FL316">
            <v>0</v>
          </cell>
          <cell r="FM316">
            <v>0</v>
          </cell>
          <cell r="FN316">
            <v>0</v>
          </cell>
          <cell r="FO316">
            <v>0</v>
          </cell>
          <cell r="FP316">
            <v>0</v>
          </cell>
          <cell r="FQ316">
            <v>0</v>
          </cell>
          <cell r="FR316">
            <v>0</v>
          </cell>
          <cell r="FS316">
            <v>0</v>
          </cell>
          <cell r="FT316">
            <v>0</v>
          </cell>
          <cell r="FU316">
            <v>0</v>
          </cell>
          <cell r="FV316">
            <v>0</v>
          </cell>
          <cell r="FW316">
            <v>0</v>
          </cell>
          <cell r="FX316">
            <v>0</v>
          </cell>
          <cell r="FY316">
            <v>0</v>
          </cell>
          <cell r="FZ316">
            <v>0</v>
          </cell>
          <cell r="GA316">
            <v>0</v>
          </cell>
          <cell r="GB316">
            <v>0</v>
          </cell>
          <cell r="GC316">
            <v>0</v>
          </cell>
          <cell r="GD316">
            <v>0</v>
          </cell>
          <cell r="GE316">
            <v>0</v>
          </cell>
          <cell r="GF316">
            <v>0</v>
          </cell>
          <cell r="GG316">
            <v>0</v>
          </cell>
          <cell r="GH316">
            <v>0</v>
          </cell>
          <cell r="GI316">
            <v>0</v>
          </cell>
          <cell r="GJ316">
            <v>0</v>
          </cell>
          <cell r="GK316">
            <v>0</v>
          </cell>
          <cell r="GL316">
            <v>0</v>
          </cell>
          <cell r="GM316">
            <v>0</v>
          </cell>
          <cell r="GN316">
            <v>0</v>
          </cell>
          <cell r="GO316">
            <v>0</v>
          </cell>
          <cell r="GP316">
            <v>0</v>
          </cell>
          <cell r="GQ316">
            <v>0</v>
          </cell>
          <cell r="GR316">
            <v>0</v>
          </cell>
          <cell r="GS316">
            <v>0</v>
          </cell>
          <cell r="GT316">
            <v>0</v>
          </cell>
          <cell r="GU316">
            <v>0</v>
          </cell>
          <cell r="GV316">
            <v>0</v>
          </cell>
          <cell r="GW316">
            <v>0</v>
          </cell>
          <cell r="GX316">
            <v>0</v>
          </cell>
          <cell r="GY316">
            <v>0</v>
          </cell>
          <cell r="GZ316">
            <v>0</v>
          </cell>
          <cell r="HA316">
            <v>0</v>
          </cell>
          <cell r="HB316">
            <v>0</v>
          </cell>
          <cell r="HC316">
            <v>0</v>
          </cell>
          <cell r="HD316">
            <v>0</v>
          </cell>
          <cell r="HE316">
            <v>0</v>
          </cell>
          <cell r="HF316">
            <v>0</v>
          </cell>
          <cell r="HG316">
            <v>0</v>
          </cell>
          <cell r="HH316">
            <v>0</v>
          </cell>
          <cell r="HI316">
            <v>0</v>
          </cell>
          <cell r="HJ316">
            <v>0</v>
          </cell>
        </row>
        <row r="318">
          <cell r="R318">
            <v>0</v>
          </cell>
          <cell r="S318">
            <v>0</v>
          </cell>
          <cell r="T318">
            <v>0</v>
          </cell>
          <cell r="U318">
            <v>0</v>
          </cell>
          <cell r="V318">
            <v>0</v>
          </cell>
          <cell r="W318">
            <v>0</v>
          </cell>
          <cell r="X318">
            <v>0</v>
          </cell>
          <cell r="Y318">
            <v>0</v>
          </cell>
          <cell r="Z318">
            <v>0</v>
          </cell>
          <cell r="AA318">
            <v>0</v>
          </cell>
          <cell r="AB318">
            <v>0</v>
          </cell>
          <cell r="AC318">
            <v>0</v>
          </cell>
          <cell r="AD318">
            <v>0</v>
          </cell>
          <cell r="AE318">
            <v>0</v>
          </cell>
          <cell r="AF318">
            <v>0</v>
          </cell>
          <cell r="AG318">
            <v>0</v>
          </cell>
          <cell r="AH318">
            <v>0</v>
          </cell>
          <cell r="AI318">
            <v>0</v>
          </cell>
          <cell r="AJ318">
            <v>0</v>
          </cell>
          <cell r="AK318">
            <v>0</v>
          </cell>
          <cell r="AL318">
            <v>0</v>
          </cell>
          <cell r="AM318">
            <v>0</v>
          </cell>
          <cell r="AN318">
            <v>0</v>
          </cell>
          <cell r="AO318">
            <v>0</v>
          </cell>
          <cell r="AP318">
            <v>0</v>
          </cell>
          <cell r="AQ318">
            <v>0</v>
          </cell>
          <cell r="AR318">
            <v>0</v>
          </cell>
          <cell r="AS318">
            <v>0</v>
          </cell>
          <cell r="AT318">
            <v>0</v>
          </cell>
          <cell r="AU318">
            <v>0</v>
          </cell>
          <cell r="AV318">
            <v>0</v>
          </cell>
          <cell r="AW318">
            <v>0</v>
          </cell>
          <cell r="AX318">
            <v>0</v>
          </cell>
          <cell r="AY318">
            <v>0</v>
          </cell>
          <cell r="AZ318">
            <v>0</v>
          </cell>
          <cell r="BA318">
            <v>0</v>
          </cell>
          <cell r="BB318">
            <v>0</v>
          </cell>
          <cell r="BC318">
            <v>0</v>
          </cell>
          <cell r="BD318">
            <v>0</v>
          </cell>
          <cell r="BE318">
            <v>0</v>
          </cell>
          <cell r="BF318">
            <v>0</v>
          </cell>
          <cell r="BG318">
            <v>0</v>
          </cell>
          <cell r="BH318">
            <v>0</v>
          </cell>
          <cell r="BI318">
            <v>0</v>
          </cell>
          <cell r="BJ318">
            <v>0</v>
          </cell>
          <cell r="BK318">
            <v>0</v>
          </cell>
          <cell r="BL318">
            <v>0</v>
          </cell>
          <cell r="BM318">
            <v>0</v>
          </cell>
          <cell r="BN318">
            <v>0</v>
          </cell>
          <cell r="BO318">
            <v>0</v>
          </cell>
          <cell r="BP318">
            <v>0</v>
          </cell>
          <cell r="BQ318">
            <v>0</v>
          </cell>
          <cell r="BR318">
            <v>0</v>
          </cell>
          <cell r="BS318">
            <v>0</v>
          </cell>
          <cell r="BT318">
            <v>0</v>
          </cell>
          <cell r="BU318">
            <v>0</v>
          </cell>
          <cell r="BV318">
            <v>0</v>
          </cell>
          <cell r="BW318">
            <v>0</v>
          </cell>
          <cell r="BX318">
            <v>0</v>
          </cell>
          <cell r="BY318">
            <v>0</v>
          </cell>
          <cell r="BZ318">
            <v>0</v>
          </cell>
          <cell r="CA318">
            <v>0</v>
          </cell>
          <cell r="CB318">
            <v>0</v>
          </cell>
          <cell r="CC318">
            <v>0</v>
          </cell>
          <cell r="CD318">
            <v>0</v>
          </cell>
          <cell r="CE318">
            <v>0</v>
          </cell>
          <cell r="CF318">
            <v>0</v>
          </cell>
          <cell r="CG318">
            <v>0</v>
          </cell>
          <cell r="CH318">
            <v>0</v>
          </cell>
          <cell r="CI318">
            <v>0</v>
          </cell>
          <cell r="CJ318">
            <v>0</v>
          </cell>
          <cell r="CK318">
            <v>0</v>
          </cell>
          <cell r="CL318">
            <v>0</v>
          </cell>
          <cell r="CM318">
            <v>0</v>
          </cell>
          <cell r="CN318">
            <v>0</v>
          </cell>
          <cell r="CO318">
            <v>0</v>
          </cell>
          <cell r="CP318">
            <v>0</v>
          </cell>
          <cell r="CQ318">
            <v>0</v>
          </cell>
          <cell r="CR318">
            <v>0</v>
          </cell>
          <cell r="CS318">
            <v>0</v>
          </cell>
          <cell r="CT318">
            <v>0</v>
          </cell>
          <cell r="CU318">
            <v>0</v>
          </cell>
          <cell r="CV318">
            <v>0</v>
          </cell>
          <cell r="CW318">
            <v>0</v>
          </cell>
          <cell r="CX318">
            <v>0</v>
          </cell>
          <cell r="CY318">
            <v>0</v>
          </cell>
          <cell r="CZ318">
            <v>0</v>
          </cell>
          <cell r="DA318">
            <v>0</v>
          </cell>
          <cell r="DB318">
            <v>0</v>
          </cell>
          <cell r="DC318">
            <v>0</v>
          </cell>
          <cell r="DD318">
            <v>0</v>
          </cell>
          <cell r="DE318">
            <v>0</v>
          </cell>
          <cell r="DF318">
            <v>0</v>
          </cell>
          <cell r="DG318">
            <v>0</v>
          </cell>
          <cell r="DH318">
            <v>0</v>
          </cell>
          <cell r="DI318">
            <v>0</v>
          </cell>
          <cell r="DJ318">
            <v>0</v>
          </cell>
          <cell r="DK318">
            <v>0</v>
          </cell>
          <cell r="DL318">
            <v>0</v>
          </cell>
          <cell r="DM318">
            <v>0</v>
          </cell>
          <cell r="DN318">
            <v>0</v>
          </cell>
          <cell r="DO318">
            <v>0</v>
          </cell>
          <cell r="DP318">
            <v>0</v>
          </cell>
          <cell r="DQ318">
            <v>0</v>
          </cell>
          <cell r="DR318">
            <v>0</v>
          </cell>
          <cell r="DS318">
            <v>0</v>
          </cell>
          <cell r="DT318">
            <v>0</v>
          </cell>
          <cell r="DU318">
            <v>0</v>
          </cell>
          <cell r="DV318">
            <v>0</v>
          </cell>
          <cell r="DW318">
            <v>0</v>
          </cell>
          <cell r="DX318">
            <v>0</v>
          </cell>
          <cell r="DY318">
            <v>0</v>
          </cell>
          <cell r="DZ318">
            <v>0</v>
          </cell>
          <cell r="EA318">
            <v>0</v>
          </cell>
          <cell r="EB318">
            <v>0</v>
          </cell>
          <cell r="EC318">
            <v>0</v>
          </cell>
          <cell r="ED318">
            <v>0</v>
          </cell>
          <cell r="EE318">
            <v>0</v>
          </cell>
          <cell r="EF318">
            <v>0</v>
          </cell>
          <cell r="EG318">
            <v>0</v>
          </cell>
          <cell r="EH318">
            <v>0</v>
          </cell>
          <cell r="EI318">
            <v>0</v>
          </cell>
          <cell r="EJ318">
            <v>0</v>
          </cell>
          <cell r="EK318">
            <v>0</v>
          </cell>
          <cell r="EL318">
            <v>0</v>
          </cell>
          <cell r="EM318">
            <v>0</v>
          </cell>
          <cell r="EN318">
            <v>0</v>
          </cell>
          <cell r="EO318">
            <v>0</v>
          </cell>
          <cell r="EP318">
            <v>0</v>
          </cell>
          <cell r="EQ318">
            <v>0</v>
          </cell>
          <cell r="ER318">
            <v>0</v>
          </cell>
          <cell r="ES318">
            <v>0</v>
          </cell>
          <cell r="ET318">
            <v>0</v>
          </cell>
          <cell r="EU318">
            <v>0</v>
          </cell>
          <cell r="EV318">
            <v>0</v>
          </cell>
          <cell r="EW318">
            <v>0</v>
          </cell>
          <cell r="EX318">
            <v>0</v>
          </cell>
          <cell r="EY318">
            <v>0</v>
          </cell>
          <cell r="EZ318">
            <v>0</v>
          </cell>
          <cell r="FA318">
            <v>0</v>
          </cell>
          <cell r="FB318">
            <v>0</v>
          </cell>
          <cell r="FC318">
            <v>0</v>
          </cell>
          <cell r="FD318">
            <v>0</v>
          </cell>
          <cell r="FE318">
            <v>0</v>
          </cell>
          <cell r="FF318">
            <v>0</v>
          </cell>
          <cell r="FG318">
            <v>0</v>
          </cell>
          <cell r="FH318">
            <v>0</v>
          </cell>
          <cell r="FI318">
            <v>0</v>
          </cell>
          <cell r="FJ318">
            <v>0</v>
          </cell>
          <cell r="FK318">
            <v>0</v>
          </cell>
          <cell r="FL318">
            <v>0</v>
          </cell>
          <cell r="FM318">
            <v>0</v>
          </cell>
          <cell r="FN318">
            <v>0</v>
          </cell>
          <cell r="FO318">
            <v>0</v>
          </cell>
          <cell r="FP318">
            <v>0</v>
          </cell>
          <cell r="FQ318">
            <v>0</v>
          </cell>
          <cell r="FR318">
            <v>0</v>
          </cell>
          <cell r="FS318">
            <v>0</v>
          </cell>
          <cell r="FT318">
            <v>0</v>
          </cell>
          <cell r="FU318">
            <v>0</v>
          </cell>
          <cell r="FV318">
            <v>0</v>
          </cell>
          <cell r="FW318">
            <v>0</v>
          </cell>
          <cell r="FX318">
            <v>0</v>
          </cell>
          <cell r="FY318">
            <v>0</v>
          </cell>
          <cell r="FZ318">
            <v>0</v>
          </cell>
          <cell r="GA318">
            <v>0</v>
          </cell>
          <cell r="GB318">
            <v>0</v>
          </cell>
          <cell r="GC318">
            <v>0</v>
          </cell>
          <cell r="GD318">
            <v>0</v>
          </cell>
          <cell r="GE318">
            <v>0</v>
          </cell>
          <cell r="GF318">
            <v>0</v>
          </cell>
          <cell r="GG318">
            <v>0</v>
          </cell>
          <cell r="GH318">
            <v>0</v>
          </cell>
          <cell r="GI318">
            <v>0</v>
          </cell>
          <cell r="GJ318">
            <v>0</v>
          </cell>
          <cell r="GK318">
            <v>0</v>
          </cell>
          <cell r="GL318">
            <v>0</v>
          </cell>
          <cell r="GM318">
            <v>0</v>
          </cell>
          <cell r="GN318">
            <v>0</v>
          </cell>
          <cell r="GO318">
            <v>0</v>
          </cell>
          <cell r="GP318">
            <v>0</v>
          </cell>
          <cell r="GQ318">
            <v>0</v>
          </cell>
          <cell r="GR318">
            <v>0</v>
          </cell>
          <cell r="GS318">
            <v>0</v>
          </cell>
          <cell r="GT318">
            <v>0</v>
          </cell>
          <cell r="GU318">
            <v>0</v>
          </cell>
          <cell r="GV318">
            <v>0</v>
          </cell>
          <cell r="GW318">
            <v>0</v>
          </cell>
          <cell r="GX318">
            <v>0</v>
          </cell>
          <cell r="GY318">
            <v>0</v>
          </cell>
          <cell r="GZ318">
            <v>0</v>
          </cell>
          <cell r="HA318">
            <v>0</v>
          </cell>
          <cell r="HB318">
            <v>0</v>
          </cell>
          <cell r="HC318">
            <v>0</v>
          </cell>
          <cell r="HD318">
            <v>0</v>
          </cell>
          <cell r="HE318">
            <v>0</v>
          </cell>
          <cell r="HF318">
            <v>0</v>
          </cell>
          <cell r="HG318">
            <v>0</v>
          </cell>
          <cell r="HH318">
            <v>0</v>
          </cell>
          <cell r="HI318">
            <v>0</v>
          </cell>
          <cell r="HJ318">
            <v>0</v>
          </cell>
        </row>
        <row r="325">
          <cell r="R325">
            <v>1600</v>
          </cell>
          <cell r="S325">
            <v>1600</v>
          </cell>
          <cell r="T325">
            <v>1600</v>
          </cell>
          <cell r="U325">
            <v>1600</v>
          </cell>
          <cell r="V325">
            <v>1600</v>
          </cell>
          <cell r="W325">
            <v>1600</v>
          </cell>
          <cell r="X325">
            <v>1600</v>
          </cell>
          <cell r="Y325">
            <v>1600</v>
          </cell>
          <cell r="Z325">
            <v>1600</v>
          </cell>
          <cell r="AA325">
            <v>1600</v>
          </cell>
          <cell r="AB325">
            <v>1600</v>
          </cell>
          <cell r="AC325">
            <v>1600</v>
          </cell>
          <cell r="AD325">
            <v>1600</v>
          </cell>
          <cell r="AE325">
            <v>1600</v>
          </cell>
          <cell r="AF325">
            <v>1600</v>
          </cell>
          <cell r="AG325">
            <v>1600</v>
          </cell>
          <cell r="AH325">
            <v>1600</v>
          </cell>
          <cell r="AI325">
            <v>1600</v>
          </cell>
          <cell r="AJ325">
            <v>1600</v>
          </cell>
          <cell r="AK325">
            <v>1600</v>
          </cell>
          <cell r="AL325">
            <v>1600</v>
          </cell>
          <cell r="AM325">
            <v>1600</v>
          </cell>
          <cell r="AN325">
            <v>1600</v>
          </cell>
          <cell r="AO325">
            <v>1600</v>
          </cell>
          <cell r="AP325">
            <v>1600</v>
          </cell>
          <cell r="AQ325">
            <v>1600</v>
          </cell>
          <cell r="AR325">
            <v>1600</v>
          </cell>
          <cell r="AS325">
            <v>1600</v>
          </cell>
          <cell r="AT325">
            <v>1600</v>
          </cell>
          <cell r="AU325">
            <v>1600</v>
          </cell>
          <cell r="AV325">
            <v>1600</v>
          </cell>
          <cell r="AW325">
            <v>1600</v>
          </cell>
          <cell r="AX325">
            <v>1600</v>
          </cell>
          <cell r="AY325">
            <v>1600</v>
          </cell>
          <cell r="AZ325">
            <v>1600</v>
          </cell>
          <cell r="BA325">
            <v>1600</v>
          </cell>
          <cell r="BB325">
            <v>1600</v>
          </cell>
          <cell r="BC325">
            <v>1600</v>
          </cell>
          <cell r="BD325">
            <v>1600</v>
          </cell>
          <cell r="BE325">
            <v>1600</v>
          </cell>
          <cell r="BF325">
            <v>1600</v>
          </cell>
          <cell r="BG325">
            <v>1600</v>
          </cell>
          <cell r="BH325">
            <v>1600</v>
          </cell>
          <cell r="BI325">
            <v>1600</v>
          </cell>
          <cell r="BJ325">
            <v>1600</v>
          </cell>
          <cell r="BK325">
            <v>1600</v>
          </cell>
          <cell r="BL325">
            <v>1600</v>
          </cell>
          <cell r="BM325">
            <v>1600</v>
          </cell>
          <cell r="BN325">
            <v>1600</v>
          </cell>
          <cell r="BO325">
            <v>1600</v>
          </cell>
          <cell r="BP325">
            <v>1600</v>
          </cell>
          <cell r="BQ325">
            <v>1600</v>
          </cell>
          <cell r="BR325">
            <v>1600</v>
          </cell>
          <cell r="BS325">
            <v>1600</v>
          </cell>
          <cell r="BT325">
            <v>1600</v>
          </cell>
          <cell r="BU325">
            <v>1600</v>
          </cell>
          <cell r="BV325">
            <v>1600</v>
          </cell>
          <cell r="BW325">
            <v>1600</v>
          </cell>
          <cell r="BX325">
            <v>1600</v>
          </cell>
          <cell r="BY325">
            <v>1600</v>
          </cell>
          <cell r="BZ325">
            <v>1600</v>
          </cell>
          <cell r="CA325">
            <v>1600</v>
          </cell>
          <cell r="CB325">
            <v>1600</v>
          </cell>
          <cell r="CC325">
            <v>1600</v>
          </cell>
          <cell r="CD325">
            <v>1600</v>
          </cell>
          <cell r="CE325">
            <v>1600</v>
          </cell>
          <cell r="CF325">
            <v>1600</v>
          </cell>
          <cell r="CG325">
            <v>1600</v>
          </cell>
          <cell r="CH325">
            <v>1600</v>
          </cell>
          <cell r="CI325">
            <v>1600</v>
          </cell>
          <cell r="CJ325">
            <v>1600</v>
          </cell>
          <cell r="CK325">
            <v>1600</v>
          </cell>
          <cell r="CL325">
            <v>1600</v>
          </cell>
          <cell r="CM325">
            <v>1600</v>
          </cell>
          <cell r="CN325">
            <v>1600</v>
          </cell>
          <cell r="CO325">
            <v>1600</v>
          </cell>
          <cell r="CP325">
            <v>1600</v>
          </cell>
          <cell r="CQ325">
            <v>1600</v>
          </cell>
          <cell r="CR325">
            <v>1600</v>
          </cell>
          <cell r="CS325">
            <v>1600</v>
          </cell>
          <cell r="CT325">
            <v>1600</v>
          </cell>
          <cell r="CU325">
            <v>1600</v>
          </cell>
          <cell r="CV325">
            <v>1600</v>
          </cell>
          <cell r="CW325">
            <v>1600</v>
          </cell>
          <cell r="CX325">
            <v>1600</v>
          </cell>
          <cell r="CY325">
            <v>1600</v>
          </cell>
          <cell r="CZ325">
            <v>0</v>
          </cell>
          <cell r="DA325">
            <v>0</v>
          </cell>
          <cell r="DB325">
            <v>0</v>
          </cell>
          <cell r="DC325">
            <v>0</v>
          </cell>
          <cell r="DD325">
            <v>0</v>
          </cell>
          <cell r="DE325">
            <v>0</v>
          </cell>
          <cell r="DF325">
            <v>0</v>
          </cell>
          <cell r="DG325">
            <v>0</v>
          </cell>
          <cell r="DH325">
            <v>0</v>
          </cell>
          <cell r="DI325">
            <v>0</v>
          </cell>
          <cell r="DJ325">
            <v>0</v>
          </cell>
          <cell r="DK325">
            <v>0</v>
          </cell>
          <cell r="DL325">
            <v>0</v>
          </cell>
          <cell r="DM325">
            <v>0</v>
          </cell>
          <cell r="DN325">
            <v>0</v>
          </cell>
          <cell r="DO325">
            <v>0</v>
          </cell>
          <cell r="DP325">
            <v>0</v>
          </cell>
          <cell r="DQ325">
            <v>0</v>
          </cell>
          <cell r="DR325">
            <v>0</v>
          </cell>
          <cell r="DS325">
            <v>0</v>
          </cell>
          <cell r="DT325">
            <v>0</v>
          </cell>
          <cell r="DU325">
            <v>0</v>
          </cell>
          <cell r="DV325">
            <v>0</v>
          </cell>
          <cell r="DW325">
            <v>0</v>
          </cell>
          <cell r="DX325">
            <v>0</v>
          </cell>
          <cell r="DY325">
            <v>0</v>
          </cell>
          <cell r="DZ325">
            <v>0</v>
          </cell>
          <cell r="EA325">
            <v>0</v>
          </cell>
          <cell r="EB325">
            <v>0</v>
          </cell>
          <cell r="EC325">
            <v>0</v>
          </cell>
          <cell r="ED325">
            <v>0</v>
          </cell>
          <cell r="EE325">
            <v>0</v>
          </cell>
          <cell r="EF325">
            <v>0</v>
          </cell>
          <cell r="EG325">
            <v>0</v>
          </cell>
          <cell r="EH325">
            <v>0</v>
          </cell>
          <cell r="EI325">
            <v>0</v>
          </cell>
          <cell r="EJ325">
            <v>0</v>
          </cell>
          <cell r="EK325">
            <v>0</v>
          </cell>
          <cell r="EL325">
            <v>0</v>
          </cell>
          <cell r="EM325">
            <v>0</v>
          </cell>
          <cell r="EN325">
            <v>0</v>
          </cell>
          <cell r="EO325">
            <v>0</v>
          </cell>
          <cell r="EP325">
            <v>0</v>
          </cell>
          <cell r="EQ325">
            <v>0</v>
          </cell>
          <cell r="ER325">
            <v>0</v>
          </cell>
          <cell r="ES325">
            <v>0</v>
          </cell>
          <cell r="ET325">
            <v>0</v>
          </cell>
          <cell r="EU325">
            <v>0</v>
          </cell>
          <cell r="EV325">
            <v>0</v>
          </cell>
          <cell r="EW325">
            <v>0</v>
          </cell>
          <cell r="EX325">
            <v>0</v>
          </cell>
          <cell r="EY325">
            <v>0</v>
          </cell>
          <cell r="EZ325">
            <v>0</v>
          </cell>
          <cell r="FA325">
            <v>0</v>
          </cell>
          <cell r="FB325">
            <v>0</v>
          </cell>
          <cell r="FC325">
            <v>0</v>
          </cell>
          <cell r="FD325">
            <v>0</v>
          </cell>
          <cell r="FE325">
            <v>0</v>
          </cell>
          <cell r="FF325">
            <v>0</v>
          </cell>
          <cell r="FG325">
            <v>0</v>
          </cell>
          <cell r="FH325">
            <v>0</v>
          </cell>
          <cell r="FI325">
            <v>0</v>
          </cell>
          <cell r="FJ325">
            <v>0</v>
          </cell>
          <cell r="FK325">
            <v>0</v>
          </cell>
          <cell r="FL325">
            <v>0</v>
          </cell>
          <cell r="FM325">
            <v>0</v>
          </cell>
          <cell r="FN325">
            <v>0</v>
          </cell>
          <cell r="FO325">
            <v>0</v>
          </cell>
          <cell r="FP325">
            <v>0</v>
          </cell>
          <cell r="FQ325">
            <v>0</v>
          </cell>
          <cell r="FR325">
            <v>0</v>
          </cell>
          <cell r="FS325">
            <v>0</v>
          </cell>
          <cell r="FT325">
            <v>0</v>
          </cell>
          <cell r="FU325">
            <v>0</v>
          </cell>
          <cell r="FV325">
            <v>0</v>
          </cell>
          <cell r="FW325">
            <v>0</v>
          </cell>
          <cell r="FX325">
            <v>0</v>
          </cell>
          <cell r="FY325">
            <v>0</v>
          </cell>
          <cell r="FZ325">
            <v>0</v>
          </cell>
          <cell r="GA325">
            <v>0</v>
          </cell>
          <cell r="GB325">
            <v>0</v>
          </cell>
          <cell r="GC325">
            <v>0</v>
          </cell>
          <cell r="GD325">
            <v>0</v>
          </cell>
          <cell r="GE325">
            <v>0</v>
          </cell>
          <cell r="GF325">
            <v>0</v>
          </cell>
          <cell r="GG325">
            <v>0</v>
          </cell>
          <cell r="GH325">
            <v>0</v>
          </cell>
          <cell r="GI325">
            <v>0</v>
          </cell>
          <cell r="GJ325">
            <v>0</v>
          </cell>
          <cell r="GK325">
            <v>0</v>
          </cell>
          <cell r="GL325">
            <v>0</v>
          </cell>
          <cell r="GM325">
            <v>0</v>
          </cell>
          <cell r="GN325">
            <v>0</v>
          </cell>
          <cell r="GO325">
            <v>0</v>
          </cell>
          <cell r="GP325">
            <v>0</v>
          </cell>
          <cell r="GQ325">
            <v>0</v>
          </cell>
          <cell r="GR325">
            <v>0</v>
          </cell>
          <cell r="GS325">
            <v>0</v>
          </cell>
          <cell r="GT325">
            <v>0</v>
          </cell>
          <cell r="GU325">
            <v>0</v>
          </cell>
          <cell r="GV325">
            <v>0</v>
          </cell>
          <cell r="GW325">
            <v>0</v>
          </cell>
          <cell r="GX325">
            <v>0</v>
          </cell>
          <cell r="GY325">
            <v>0</v>
          </cell>
          <cell r="GZ325">
            <v>0</v>
          </cell>
          <cell r="HA325">
            <v>0</v>
          </cell>
          <cell r="HB325">
            <v>0</v>
          </cell>
          <cell r="HC325">
            <v>0</v>
          </cell>
          <cell r="HD325">
            <v>0</v>
          </cell>
          <cell r="HE325">
            <v>0</v>
          </cell>
          <cell r="HF325">
            <v>0</v>
          </cell>
          <cell r="HG325">
            <v>0</v>
          </cell>
          <cell r="HH325">
            <v>0</v>
          </cell>
          <cell r="HI325">
            <v>0</v>
          </cell>
          <cell r="HJ325">
            <v>0</v>
          </cell>
        </row>
        <row r="352">
          <cell r="R352" t="str">
            <v/>
          </cell>
          <cell r="S352">
            <v>7.5999999999999956E-2</v>
          </cell>
          <cell r="T352">
            <v>7.7999999999999958E-2</v>
          </cell>
          <cell r="U352">
            <v>7.5999999999999956E-2</v>
          </cell>
          <cell r="V352">
            <v>7.5999999999999956E-2</v>
          </cell>
          <cell r="W352">
            <v>7.5999999999999956E-2</v>
          </cell>
          <cell r="X352">
            <v>7.7999999999999958E-2</v>
          </cell>
          <cell r="Y352">
            <v>7.5999999999999956E-2</v>
          </cell>
          <cell r="Z352">
            <v>7.5999999999999956E-2</v>
          </cell>
          <cell r="AA352">
            <v>7.5999999999999956E-2</v>
          </cell>
          <cell r="AB352">
            <v>7.7999999999999958E-2</v>
          </cell>
          <cell r="AC352">
            <v>7.5999999999999956E-2</v>
          </cell>
          <cell r="AD352">
            <v>7.5999999999999956E-2</v>
          </cell>
          <cell r="AE352">
            <v>7.5999999999999956E-2</v>
          </cell>
          <cell r="AF352">
            <v>7.7999999999999958E-2</v>
          </cell>
          <cell r="AG352">
            <v>7.5999999999999956E-2</v>
          </cell>
          <cell r="AH352">
            <v>7.5999999999999956E-2</v>
          </cell>
          <cell r="AI352">
            <v>7.5999999999999956E-2</v>
          </cell>
          <cell r="AJ352">
            <v>7.7999999999999958E-2</v>
          </cell>
          <cell r="AK352">
            <v>7.5999999999999956E-2</v>
          </cell>
          <cell r="AL352">
            <v>7.5999999999999956E-2</v>
          </cell>
          <cell r="AM352">
            <v>7.5999999999999956E-2</v>
          </cell>
          <cell r="AN352">
            <v>7.7999999999999958E-2</v>
          </cell>
          <cell r="AO352">
            <v>7.5999999999999956E-2</v>
          </cell>
          <cell r="AP352">
            <v>7.5999999999999956E-2</v>
          </cell>
          <cell r="AQ352">
            <v>7.5999999999999956E-2</v>
          </cell>
          <cell r="AR352">
            <v>7.7999999999999958E-2</v>
          </cell>
          <cell r="AS352">
            <v>7.5999999999999956E-2</v>
          </cell>
          <cell r="AT352">
            <v>7.5999999999999956E-2</v>
          </cell>
          <cell r="AU352">
            <v>7.5999999999999956E-2</v>
          </cell>
          <cell r="AV352">
            <v>7.7999999999999958E-2</v>
          </cell>
          <cell r="AW352">
            <v>7.5999999999999956E-2</v>
          </cell>
          <cell r="AX352">
            <v>7.5999999999999956E-2</v>
          </cell>
          <cell r="AY352">
            <v>7.5999999999999956E-2</v>
          </cell>
          <cell r="AZ352">
            <v>7.7999999999999958E-2</v>
          </cell>
          <cell r="BA352">
            <v>7.5999999999999956E-2</v>
          </cell>
          <cell r="BB352">
            <v>7.5999999999999956E-2</v>
          </cell>
          <cell r="BC352">
            <v>7.5999999999999956E-2</v>
          </cell>
          <cell r="BD352">
            <v>7.7999999999999958E-2</v>
          </cell>
          <cell r="BE352">
            <v>7.5999999999999956E-2</v>
          </cell>
          <cell r="BF352">
            <v>7.5999999999999956E-2</v>
          </cell>
          <cell r="BG352">
            <v>7.5999999999999956E-2</v>
          </cell>
          <cell r="BH352">
            <v>7.7999999999999958E-2</v>
          </cell>
          <cell r="BI352">
            <v>7.5999999999999956E-2</v>
          </cell>
          <cell r="BJ352">
            <v>7.5999999999999956E-2</v>
          </cell>
          <cell r="BK352">
            <v>7.5999999999999956E-2</v>
          </cell>
          <cell r="BL352">
            <v>7.7999999999999958E-2</v>
          </cell>
          <cell r="BM352">
            <v>7.5999999999999956E-2</v>
          </cell>
          <cell r="BN352">
            <v>7.5999999999999956E-2</v>
          </cell>
          <cell r="BO352">
            <v>7.5999999999999956E-2</v>
          </cell>
          <cell r="BP352">
            <v>7.7999999999999958E-2</v>
          </cell>
          <cell r="BQ352">
            <v>7.5999999999999956E-2</v>
          </cell>
          <cell r="BR352">
            <v>7.5999999999999956E-2</v>
          </cell>
          <cell r="BS352">
            <v>7.5999999999999956E-2</v>
          </cell>
          <cell r="BT352">
            <v>7.7999999999999958E-2</v>
          </cell>
          <cell r="BU352">
            <v>7.5999999999999956E-2</v>
          </cell>
          <cell r="BV352">
            <v>7.5999999999999956E-2</v>
          </cell>
          <cell r="BW352">
            <v>7.5999999999999956E-2</v>
          </cell>
          <cell r="BX352">
            <v>7.7999999999999958E-2</v>
          </cell>
          <cell r="BY352">
            <v>7.5999999999999956E-2</v>
          </cell>
          <cell r="BZ352">
            <v>7.5999999999999956E-2</v>
          </cell>
          <cell r="CA352">
            <v>7.5999999999999956E-2</v>
          </cell>
          <cell r="CB352">
            <v>7.7999999999999958E-2</v>
          </cell>
          <cell r="CC352">
            <v>7.5999999999999956E-2</v>
          </cell>
          <cell r="CD352">
            <v>7.5999999999999956E-2</v>
          </cell>
          <cell r="CE352">
            <v>7.5999999999999956E-2</v>
          </cell>
          <cell r="CF352">
            <v>7.7999999999999958E-2</v>
          </cell>
          <cell r="CG352">
            <v>7.5999999999999956E-2</v>
          </cell>
          <cell r="CH352">
            <v>7.5999999999999956E-2</v>
          </cell>
          <cell r="CI352">
            <v>7.5999999999999956E-2</v>
          </cell>
          <cell r="CJ352">
            <v>7.7999999999999958E-2</v>
          </cell>
          <cell r="CK352">
            <v>7.5999999999999956E-2</v>
          </cell>
          <cell r="CL352">
            <v>7.5999999999999956E-2</v>
          </cell>
          <cell r="CM352">
            <v>7.5999999999999956E-2</v>
          </cell>
          <cell r="CN352">
            <v>7.7999999999999958E-2</v>
          </cell>
          <cell r="CO352">
            <v>7.5999999999999956E-2</v>
          </cell>
          <cell r="CP352">
            <v>7.5999999999999956E-2</v>
          </cell>
          <cell r="CQ352">
            <v>7.5999999999999956E-2</v>
          </cell>
          <cell r="CR352">
            <v>7.7999999999999958E-2</v>
          </cell>
          <cell r="CS352">
            <v>7.5999999999999956E-2</v>
          </cell>
          <cell r="CT352">
            <v>7.5999999999999956E-2</v>
          </cell>
          <cell r="CU352">
            <v>7.5999999999999956E-2</v>
          </cell>
          <cell r="CV352">
            <v>7.7999999999999958E-2</v>
          </cell>
          <cell r="CW352">
            <v>7.5999999999999956E-2</v>
          </cell>
          <cell r="CX352">
            <v>7.5999999999999956E-2</v>
          </cell>
          <cell r="CY352">
            <v>7.5999999999999956E-2</v>
          </cell>
          <cell r="CZ352">
            <v>7.7999999999999958E-2</v>
          </cell>
          <cell r="DA352">
            <v>7.5999999999999956E-2</v>
          </cell>
          <cell r="DB352">
            <v>7.5999999999999956E-2</v>
          </cell>
          <cell r="DC352">
            <v>7.5999999999999956E-2</v>
          </cell>
          <cell r="DD352">
            <v>7.7999999999999958E-2</v>
          </cell>
          <cell r="DE352">
            <v>7.5999999999999956E-2</v>
          </cell>
          <cell r="DF352">
            <v>7.5999999999999956E-2</v>
          </cell>
          <cell r="DG352">
            <v>7.5999999999999956E-2</v>
          </cell>
          <cell r="DH352">
            <v>7.7999999999999958E-2</v>
          </cell>
          <cell r="DI352">
            <v>7.5999999999999956E-2</v>
          </cell>
          <cell r="DJ352">
            <v>7.5999999999999956E-2</v>
          </cell>
          <cell r="DK352">
            <v>7.5999999999999956E-2</v>
          </cell>
          <cell r="DL352">
            <v>7.5999999999999956E-2</v>
          </cell>
          <cell r="DM352">
            <v>7.7999999999999958E-2</v>
          </cell>
          <cell r="DN352">
            <v>7.5999999999999956E-2</v>
          </cell>
          <cell r="DO352">
            <v>7.5999999999999956E-2</v>
          </cell>
          <cell r="DP352">
            <v>7.7999999999999958E-2</v>
          </cell>
          <cell r="DQ352">
            <v>7.5999999999999956E-2</v>
          </cell>
          <cell r="DR352">
            <v>7.5999999999999956E-2</v>
          </cell>
          <cell r="DS352">
            <v>7.5999999999999956E-2</v>
          </cell>
          <cell r="DT352">
            <v>7.7999999999999958E-2</v>
          </cell>
          <cell r="DU352">
            <v>7.5999999999999956E-2</v>
          </cell>
          <cell r="DV352">
            <v>7.5999999999999956E-2</v>
          </cell>
          <cell r="DW352">
            <v>7.5999999999999956E-2</v>
          </cell>
          <cell r="DX352">
            <v>7.7999999999999958E-2</v>
          </cell>
          <cell r="DY352">
            <v>7.5999999999999956E-2</v>
          </cell>
          <cell r="DZ352">
            <v>7.5999999999999956E-2</v>
          </cell>
          <cell r="EA352">
            <v>7.5999999999999956E-2</v>
          </cell>
          <cell r="EB352">
            <v>0.13800000000000001</v>
          </cell>
          <cell r="EC352">
            <v>0.19599999999999995</v>
          </cell>
          <cell r="ED352">
            <v>0.19599999999999995</v>
          </cell>
          <cell r="EE352">
            <v>0.19599999999999995</v>
          </cell>
          <cell r="EF352">
            <v>0.19799999999999995</v>
          </cell>
          <cell r="EG352">
            <v>0.19599999999999995</v>
          </cell>
          <cell r="EH352">
            <v>0.19599999999999995</v>
          </cell>
          <cell r="EI352">
            <v>0.19599999999999995</v>
          </cell>
          <cell r="EJ352">
            <v>0.19799999999999995</v>
          </cell>
          <cell r="EK352">
            <v>0.19599999999999995</v>
          </cell>
          <cell r="EL352">
            <v>0.19599999999999995</v>
          </cell>
          <cell r="EM352">
            <v>0.19599999999999995</v>
          </cell>
          <cell r="EN352">
            <v>0.19799999999999995</v>
          </cell>
          <cell r="EO352">
            <v>0.19599999999999995</v>
          </cell>
          <cell r="EP352">
            <v>0.19599999999999995</v>
          </cell>
          <cell r="EQ352">
            <v>0.19599999999999995</v>
          </cell>
          <cell r="ER352">
            <v>0.19799999999999995</v>
          </cell>
          <cell r="ES352">
            <v>0.19599999999999995</v>
          </cell>
          <cell r="ET352">
            <v>0.19599999999999995</v>
          </cell>
          <cell r="EU352">
            <v>0.19599999999999995</v>
          </cell>
          <cell r="EV352">
            <v>0.19799999999999995</v>
          </cell>
          <cell r="EW352">
            <v>0.19599999999999995</v>
          </cell>
          <cell r="EX352">
            <v>0.19599999999999995</v>
          </cell>
          <cell r="EY352">
            <v>0.19599999999999995</v>
          </cell>
          <cell r="EZ352">
            <v>0.19799999999999995</v>
          </cell>
          <cell r="FA352">
            <v>0.19599999999999995</v>
          </cell>
          <cell r="FB352">
            <v>0.19599999999999995</v>
          </cell>
          <cell r="FC352">
            <v>0.19599999999999995</v>
          </cell>
          <cell r="FD352">
            <v>0.19799999999999995</v>
          </cell>
          <cell r="FE352">
            <v>0.19599999999999995</v>
          </cell>
          <cell r="FF352">
            <v>0.19599999999999995</v>
          </cell>
          <cell r="FG352">
            <v>0.19599999999999995</v>
          </cell>
          <cell r="FH352">
            <v>0.19799999999999995</v>
          </cell>
          <cell r="FI352">
            <v>0.19599999999999995</v>
          </cell>
          <cell r="FJ352">
            <v>0.19599999999999995</v>
          </cell>
          <cell r="FK352">
            <v>0.19599999999999995</v>
          </cell>
          <cell r="FL352">
            <v>0.19799999999999995</v>
          </cell>
          <cell r="FM352">
            <v>0.19599999999999995</v>
          </cell>
          <cell r="FN352">
            <v>0.19599999999999995</v>
          </cell>
          <cell r="FO352">
            <v>0.19599999999999995</v>
          </cell>
          <cell r="FP352">
            <v>0.19799999999999995</v>
          </cell>
          <cell r="FQ352">
            <v>0.19599999999999995</v>
          </cell>
          <cell r="FR352">
            <v>0.19599999999999995</v>
          </cell>
          <cell r="FS352">
            <v>0.19599999999999995</v>
          </cell>
          <cell r="FT352">
            <v>0.19799999999999995</v>
          </cell>
          <cell r="FU352">
            <v>0.19599999999999995</v>
          </cell>
          <cell r="FV352">
            <v>0.19599999999999995</v>
          </cell>
          <cell r="FW352">
            <v>0.19599999999999995</v>
          </cell>
          <cell r="FX352">
            <v>0.26800000000000002</v>
          </cell>
          <cell r="FY352">
            <v>0.29600000000000004</v>
          </cell>
          <cell r="FZ352">
            <v>0.29600000000000004</v>
          </cell>
          <cell r="GA352">
            <v>0.29600000000000004</v>
          </cell>
          <cell r="GB352">
            <v>0.29800000000000004</v>
          </cell>
          <cell r="GC352">
            <v>0.29600000000000004</v>
          </cell>
          <cell r="GD352">
            <v>0.29600000000000004</v>
          </cell>
          <cell r="GE352">
            <v>0.29600000000000004</v>
          </cell>
          <cell r="GF352">
            <v>0.29800000000000004</v>
          </cell>
          <cell r="GG352">
            <v>0.29600000000000004</v>
          </cell>
          <cell r="GH352">
            <v>0.29600000000000004</v>
          </cell>
          <cell r="GI352">
            <v>0.29600000000000004</v>
          </cell>
          <cell r="GJ352">
            <v>0.29800000000000004</v>
          </cell>
          <cell r="GK352">
            <v>0.29600000000000004</v>
          </cell>
          <cell r="GL352">
            <v>0.29600000000000004</v>
          </cell>
          <cell r="GM352">
            <v>0.29600000000000004</v>
          </cell>
          <cell r="GN352">
            <v>0.29800000000000004</v>
          </cell>
          <cell r="GO352">
            <v>0.29600000000000004</v>
          </cell>
          <cell r="GP352">
            <v>0.29600000000000004</v>
          </cell>
          <cell r="GQ352">
            <v>0.29600000000000004</v>
          </cell>
          <cell r="GR352">
            <v>0.29800000000000004</v>
          </cell>
          <cell r="GS352">
            <v>0.29600000000000004</v>
          </cell>
          <cell r="GT352">
            <v>0.29600000000000004</v>
          </cell>
          <cell r="GU352">
            <v>0.29600000000000004</v>
          </cell>
          <cell r="GV352">
            <v>0.29800000000000004</v>
          </cell>
          <cell r="GW352">
            <v>0.29600000000000004</v>
          </cell>
          <cell r="GX352">
            <v>0.29600000000000004</v>
          </cell>
          <cell r="GY352">
            <v>0.29600000000000004</v>
          </cell>
          <cell r="GZ352">
            <v>0.29800000000000004</v>
          </cell>
          <cell r="HA352">
            <v>0.29600000000000004</v>
          </cell>
          <cell r="HB352">
            <v>0.29600000000000004</v>
          </cell>
          <cell r="HC352">
            <v>0.29600000000000004</v>
          </cell>
          <cell r="HD352">
            <v>0.29800000000000004</v>
          </cell>
          <cell r="HE352">
            <v>0.29600000000000004</v>
          </cell>
          <cell r="HF352">
            <v>0.29600000000000004</v>
          </cell>
          <cell r="HG352">
            <v>0.29600000000000004</v>
          </cell>
          <cell r="HH352">
            <v>0.29800000000000004</v>
          </cell>
          <cell r="HI352">
            <v>0.29600000000000004</v>
          </cell>
          <cell r="HJ352">
            <v>0.29600000000000004</v>
          </cell>
        </row>
        <row r="358">
          <cell r="R358" t="str">
            <v/>
          </cell>
          <cell r="S358">
            <v>-0.34400000000000008</v>
          </cell>
          <cell r="T358">
            <v>-0.32200000000000006</v>
          </cell>
          <cell r="U358">
            <v>-0.32400000000000007</v>
          </cell>
          <cell r="V358">
            <v>-0.32400000000000007</v>
          </cell>
          <cell r="W358">
            <v>-0.32400000000000007</v>
          </cell>
          <cell r="X358">
            <v>-0.47199999999999998</v>
          </cell>
          <cell r="Y358">
            <v>-0.47399999999999998</v>
          </cell>
          <cell r="Z358">
            <v>-0.47399999999999998</v>
          </cell>
          <cell r="AA358">
            <v>-0.47399999999999998</v>
          </cell>
          <cell r="AB358">
            <v>-0.47199999999999998</v>
          </cell>
          <cell r="AC358">
            <v>-0.47399999999999998</v>
          </cell>
          <cell r="AD358">
            <v>-0.47399999999999998</v>
          </cell>
          <cell r="AE358">
            <v>-0.47399999999999998</v>
          </cell>
          <cell r="AF358">
            <v>-0.47199999999999998</v>
          </cell>
          <cell r="AG358">
            <v>-0.47399999999999998</v>
          </cell>
          <cell r="AH358">
            <v>-0.47399999999999998</v>
          </cell>
          <cell r="AI358">
            <v>-0.47399999999999998</v>
          </cell>
          <cell r="AJ358">
            <v>-0.47199999999999998</v>
          </cell>
          <cell r="AK358">
            <v>-0.47399999999999998</v>
          </cell>
          <cell r="AL358">
            <v>-0.47399999999999998</v>
          </cell>
          <cell r="AM358">
            <v>-0.47399999999999998</v>
          </cell>
          <cell r="AN358">
            <v>-0.47199999999999998</v>
          </cell>
          <cell r="AO358">
            <v>-0.47399999999999998</v>
          </cell>
          <cell r="AP358">
            <v>-0.47399999999999998</v>
          </cell>
          <cell r="AQ358">
            <v>-0.35600000000000009</v>
          </cell>
          <cell r="AR358">
            <v>-0.23199999999999998</v>
          </cell>
          <cell r="AS358">
            <v>-0.23399999999999999</v>
          </cell>
          <cell r="AT358">
            <v>-0.23399999999999999</v>
          </cell>
          <cell r="AU358">
            <v>-0.23399999999999999</v>
          </cell>
          <cell r="AV358">
            <v>-0.17799999999999994</v>
          </cell>
          <cell r="AW358">
            <v>-0.1140000000000001</v>
          </cell>
          <cell r="AX358">
            <v>-0.1140000000000001</v>
          </cell>
          <cell r="AY358">
            <v>-0.10200000000000009</v>
          </cell>
          <cell r="AZ358">
            <v>0.28800000000000003</v>
          </cell>
          <cell r="BA358">
            <v>0.28600000000000003</v>
          </cell>
          <cell r="BB358">
            <v>0.28600000000000003</v>
          </cell>
          <cell r="BC358">
            <v>0.28600000000000003</v>
          </cell>
          <cell r="BD358">
            <v>0.28800000000000003</v>
          </cell>
          <cell r="BE358">
            <v>0.28600000000000003</v>
          </cell>
          <cell r="BF358">
            <v>0.28600000000000003</v>
          </cell>
          <cell r="BG358">
            <v>0.28600000000000003</v>
          </cell>
          <cell r="BH358">
            <v>0.28800000000000003</v>
          </cell>
          <cell r="BI358">
            <v>0.28600000000000003</v>
          </cell>
          <cell r="BJ358">
            <v>0.48199999999999998</v>
          </cell>
          <cell r="BK358">
            <v>0.496</v>
          </cell>
          <cell r="BL358">
            <v>0.69</v>
          </cell>
          <cell r="BM358">
            <v>0.746</v>
          </cell>
          <cell r="BN358">
            <v>0.746</v>
          </cell>
          <cell r="BO358">
            <v>0.746</v>
          </cell>
          <cell r="BP358">
            <v>0.75</v>
          </cell>
          <cell r="BQ358">
            <v>0.746</v>
          </cell>
          <cell r="BR358">
            <v>0.746</v>
          </cell>
          <cell r="BS358">
            <v>0.748</v>
          </cell>
          <cell r="BT358">
            <v>0.748</v>
          </cell>
          <cell r="BU358">
            <v>0.746</v>
          </cell>
          <cell r="BV358">
            <v>0.748</v>
          </cell>
          <cell r="BW358">
            <v>0.746</v>
          </cell>
          <cell r="BX358">
            <v>0.748</v>
          </cell>
          <cell r="BY358">
            <v>0.746</v>
          </cell>
          <cell r="BZ358">
            <v>6.3360000000000003</v>
          </cell>
          <cell r="CA358">
            <v>0.38600000000000001</v>
          </cell>
          <cell r="CB358">
            <v>0.38800000000000001</v>
          </cell>
          <cell r="CC358">
            <v>0.61199999999999999</v>
          </cell>
          <cell r="CD358">
            <v>0.38600000000000001</v>
          </cell>
          <cell r="CE358">
            <v>0.38600000000000001</v>
          </cell>
          <cell r="CF358">
            <v>0.39</v>
          </cell>
          <cell r="CG358">
            <v>0.38600000000000001</v>
          </cell>
          <cell r="CH358">
            <v>0.38600000000000001</v>
          </cell>
          <cell r="CI358">
            <v>0.38600000000000001</v>
          </cell>
          <cell r="CJ358">
            <v>0.39</v>
          </cell>
          <cell r="CK358">
            <v>0.38600000000000001</v>
          </cell>
          <cell r="CL358">
            <v>0.38600000000000001</v>
          </cell>
          <cell r="CM358">
            <v>0.38800000000000001</v>
          </cell>
          <cell r="CN358">
            <v>1.722</v>
          </cell>
          <cell r="CO358">
            <v>0.40600000000000003</v>
          </cell>
          <cell r="CP358">
            <v>0.40800000000000003</v>
          </cell>
          <cell r="CQ358">
            <v>0.40600000000000003</v>
          </cell>
          <cell r="CR358">
            <v>0.40800000000000003</v>
          </cell>
          <cell r="CS358">
            <v>0.40600000000000003</v>
          </cell>
          <cell r="CT358">
            <v>0.40800000000000003</v>
          </cell>
          <cell r="CU358">
            <v>0.40600000000000003</v>
          </cell>
          <cell r="CV358">
            <v>0.40800000000000003</v>
          </cell>
          <cell r="CW358">
            <v>0.40800000000000003</v>
          </cell>
          <cell r="CX358">
            <v>0.40600000000000003</v>
          </cell>
          <cell r="CY358">
            <v>0.40600000000000003</v>
          </cell>
          <cell r="CZ358">
            <v>3.61</v>
          </cell>
          <cell r="DA358">
            <v>0.40600000000000003</v>
          </cell>
          <cell r="DB358">
            <v>0.40600000000000003</v>
          </cell>
          <cell r="DC358">
            <v>1.948</v>
          </cell>
          <cell r="DD358">
            <v>0.41000000000000003</v>
          </cell>
          <cell r="DE358">
            <v>0.40600000000000003</v>
          </cell>
          <cell r="DF358">
            <v>0.40600000000000003</v>
          </cell>
          <cell r="DG358">
            <v>0.40800000000000003</v>
          </cell>
          <cell r="DH358">
            <v>0.40800000000000003</v>
          </cell>
          <cell r="DI358">
            <v>0.40600000000000003</v>
          </cell>
          <cell r="DJ358">
            <v>0.40800000000000003</v>
          </cell>
          <cell r="DK358">
            <v>0.40600000000000003</v>
          </cell>
          <cell r="DL358">
            <v>0.40600000000000003</v>
          </cell>
          <cell r="DM358">
            <v>0.40800000000000003</v>
          </cell>
          <cell r="DN358">
            <v>0.40800000000000003</v>
          </cell>
          <cell r="DO358">
            <v>0.30600000000000005</v>
          </cell>
          <cell r="DP358">
            <v>0.28800000000000003</v>
          </cell>
          <cell r="DQ358">
            <v>0.28800000000000003</v>
          </cell>
          <cell r="DR358">
            <v>0.28600000000000003</v>
          </cell>
          <cell r="DS358">
            <v>0.28600000000000003</v>
          </cell>
          <cell r="DT358">
            <v>0.24399999999999999</v>
          </cell>
          <cell r="DU358">
            <v>7.5999999999999956E-2</v>
          </cell>
          <cell r="DV358">
            <v>7.5999999999999956E-2</v>
          </cell>
          <cell r="DW358">
            <v>7.5999999999999956E-2</v>
          </cell>
          <cell r="DX358">
            <v>7.7999999999999958E-2</v>
          </cell>
          <cell r="DY358">
            <v>7.5999999999999956E-2</v>
          </cell>
          <cell r="DZ358">
            <v>7.5999999999999956E-2</v>
          </cell>
          <cell r="EA358">
            <v>7.5999999999999956E-2</v>
          </cell>
          <cell r="EB358">
            <v>0.13800000000000001</v>
          </cell>
          <cell r="EC358">
            <v>0.19599999999999995</v>
          </cell>
          <cell r="ED358">
            <v>0.19599999999999995</v>
          </cell>
          <cell r="EE358">
            <v>0.19599999999999995</v>
          </cell>
          <cell r="EF358">
            <v>0.19799999999999995</v>
          </cell>
          <cell r="EG358">
            <v>0.19599999999999995</v>
          </cell>
          <cell r="EH358">
            <v>0.19599999999999995</v>
          </cell>
          <cell r="EI358">
            <v>0.19599999999999995</v>
          </cell>
          <cell r="EJ358">
            <v>0.19799999999999995</v>
          </cell>
          <cell r="EK358">
            <v>0.19599999999999995</v>
          </cell>
          <cell r="EL358">
            <v>0.19599999999999995</v>
          </cell>
          <cell r="EM358">
            <v>0.19599999999999995</v>
          </cell>
          <cell r="EN358">
            <v>0.19799999999999995</v>
          </cell>
          <cell r="EO358">
            <v>0.19599999999999995</v>
          </cell>
          <cell r="EP358">
            <v>0.19599999999999995</v>
          </cell>
          <cell r="EQ358">
            <v>0.19599999999999995</v>
          </cell>
          <cell r="ER358">
            <v>0.19799999999999995</v>
          </cell>
          <cell r="ES358">
            <v>0.19599999999999995</v>
          </cell>
          <cell r="ET358">
            <v>0.19599999999999995</v>
          </cell>
          <cell r="EU358">
            <v>0.19599999999999995</v>
          </cell>
          <cell r="EV358">
            <v>0.19799999999999995</v>
          </cell>
          <cell r="EW358">
            <v>0.19599999999999995</v>
          </cell>
          <cell r="EX358">
            <v>0.19599999999999995</v>
          </cell>
          <cell r="EY358">
            <v>0.19599999999999995</v>
          </cell>
          <cell r="EZ358">
            <v>0.19799999999999995</v>
          </cell>
          <cell r="FA358">
            <v>0.19599999999999995</v>
          </cell>
          <cell r="FB358">
            <v>0.19599999999999995</v>
          </cell>
          <cell r="FC358">
            <v>0.19599999999999995</v>
          </cell>
          <cell r="FD358">
            <v>0.19799999999999995</v>
          </cell>
          <cell r="FE358">
            <v>0.19599999999999995</v>
          </cell>
          <cell r="FF358">
            <v>0.19599999999999995</v>
          </cell>
          <cell r="FG358">
            <v>0.19599999999999995</v>
          </cell>
          <cell r="FH358">
            <v>0.19799999999999995</v>
          </cell>
          <cell r="FI358">
            <v>0.19599999999999995</v>
          </cell>
          <cell r="FJ358">
            <v>0.19599999999999995</v>
          </cell>
          <cell r="FK358">
            <v>0.19599999999999995</v>
          </cell>
          <cell r="FL358">
            <v>0.19799999999999995</v>
          </cell>
          <cell r="FM358">
            <v>0.19599999999999995</v>
          </cell>
          <cell r="FN358">
            <v>0.19599999999999995</v>
          </cell>
          <cell r="FO358">
            <v>0.19599999999999995</v>
          </cell>
          <cell r="FP358">
            <v>0.19799999999999995</v>
          </cell>
          <cell r="FQ358">
            <v>0.19599999999999995</v>
          </cell>
          <cell r="FR358">
            <v>0.19599999999999995</v>
          </cell>
          <cell r="FS358">
            <v>0.19599999999999995</v>
          </cell>
          <cell r="FT358">
            <v>0.19799999999999995</v>
          </cell>
          <cell r="FU358">
            <v>0.19599999999999995</v>
          </cell>
          <cell r="FV358">
            <v>0.19599999999999995</v>
          </cell>
          <cell r="FW358">
            <v>0.19599999999999995</v>
          </cell>
          <cell r="FX358">
            <v>0.26800000000000002</v>
          </cell>
          <cell r="FY358">
            <v>0.29600000000000004</v>
          </cell>
          <cell r="FZ358">
            <v>0.29600000000000004</v>
          </cell>
          <cell r="GA358">
            <v>0.29600000000000004</v>
          </cell>
          <cell r="GB358">
            <v>0.29800000000000004</v>
          </cell>
          <cell r="GC358">
            <v>0.29600000000000004</v>
          </cell>
          <cell r="GD358">
            <v>0.29600000000000004</v>
          </cell>
          <cell r="GE358">
            <v>0.29600000000000004</v>
          </cell>
          <cell r="GF358">
            <v>0.29800000000000004</v>
          </cell>
          <cell r="GG358">
            <v>0.29600000000000004</v>
          </cell>
          <cell r="GH358">
            <v>0.29600000000000004</v>
          </cell>
          <cell r="GI358">
            <v>0.29600000000000004</v>
          </cell>
          <cell r="GJ358">
            <v>0.29800000000000004</v>
          </cell>
          <cell r="GK358">
            <v>0.29600000000000004</v>
          </cell>
          <cell r="GL358">
            <v>0.29600000000000004</v>
          </cell>
          <cell r="GM358">
            <v>0.29600000000000004</v>
          </cell>
          <cell r="GN358">
            <v>0.29800000000000004</v>
          </cell>
          <cell r="GO358">
            <v>0.29600000000000004</v>
          </cell>
          <cell r="GP358">
            <v>0.29600000000000004</v>
          </cell>
          <cell r="GQ358">
            <v>0.29600000000000004</v>
          </cell>
          <cell r="GR358">
            <v>0.29800000000000004</v>
          </cell>
          <cell r="GS358">
            <v>0.29600000000000004</v>
          </cell>
          <cell r="GT358">
            <v>0.29600000000000004</v>
          </cell>
          <cell r="GU358">
            <v>0.29600000000000004</v>
          </cell>
          <cell r="GV358">
            <v>0.29800000000000004</v>
          </cell>
          <cell r="GW358">
            <v>0.29600000000000004</v>
          </cell>
          <cell r="GX358">
            <v>0.29600000000000004</v>
          </cell>
          <cell r="GY358">
            <v>0.29600000000000004</v>
          </cell>
          <cell r="GZ358">
            <v>0.29800000000000004</v>
          </cell>
          <cell r="HA358">
            <v>0.29600000000000004</v>
          </cell>
          <cell r="HB358">
            <v>0.29600000000000004</v>
          </cell>
          <cell r="HC358">
            <v>0.29600000000000004</v>
          </cell>
          <cell r="HD358">
            <v>0.29800000000000004</v>
          </cell>
          <cell r="HE358">
            <v>0.29600000000000004</v>
          </cell>
          <cell r="HF358">
            <v>0.29600000000000004</v>
          </cell>
          <cell r="HG358">
            <v>0.29600000000000004</v>
          </cell>
          <cell r="HH358">
            <v>0.29800000000000004</v>
          </cell>
          <cell r="HI358">
            <v>0.29600000000000004</v>
          </cell>
          <cell r="HJ358">
            <v>0.29600000000000004</v>
          </cell>
        </row>
        <row r="363">
          <cell r="R363">
            <v>-12141</v>
          </cell>
          <cell r="S363">
            <v>-12351</v>
          </cell>
          <cell r="T363">
            <v>-12551</v>
          </cell>
          <cell r="U363">
            <v>-12751</v>
          </cell>
          <cell r="V363">
            <v>-12951</v>
          </cell>
          <cell r="W363">
            <v>-13151</v>
          </cell>
          <cell r="X363">
            <v>-13426</v>
          </cell>
          <cell r="Y363">
            <v>-13701</v>
          </cell>
          <cell r="Z363">
            <v>-13976</v>
          </cell>
          <cell r="AA363">
            <v>-14251</v>
          </cell>
          <cell r="AB363">
            <v>-14526</v>
          </cell>
          <cell r="AC363">
            <v>-14801</v>
          </cell>
          <cell r="AD363">
            <v>-15076</v>
          </cell>
          <cell r="AE363">
            <v>-15351</v>
          </cell>
          <cell r="AF363">
            <v>-15626</v>
          </cell>
          <cell r="AG363">
            <v>-15901</v>
          </cell>
          <cell r="AH363">
            <v>-16176</v>
          </cell>
          <cell r="AI363">
            <v>-16451</v>
          </cell>
          <cell r="AJ363">
            <v>-16726</v>
          </cell>
          <cell r="AK363">
            <v>-17001</v>
          </cell>
          <cell r="AL363">
            <v>-17276</v>
          </cell>
          <cell r="AM363">
            <v>-17551</v>
          </cell>
          <cell r="AN363">
            <v>-17826</v>
          </cell>
          <cell r="AO363">
            <v>-18101</v>
          </cell>
          <cell r="AP363">
            <v>-18376</v>
          </cell>
          <cell r="AQ363">
            <v>-18592</v>
          </cell>
          <cell r="AR363">
            <v>-18747</v>
          </cell>
          <cell r="AS363">
            <v>-18902</v>
          </cell>
          <cell r="AT363">
            <v>-19057</v>
          </cell>
          <cell r="AU363">
            <v>-19212</v>
          </cell>
          <cell r="AV363">
            <v>-19340</v>
          </cell>
          <cell r="AW363">
            <v>-19435</v>
          </cell>
          <cell r="AX363">
            <v>-19530</v>
          </cell>
          <cell r="AY363">
            <v>-19619</v>
          </cell>
          <cell r="AZ363">
            <v>-19514</v>
          </cell>
          <cell r="BA363">
            <v>-19409</v>
          </cell>
          <cell r="BB363">
            <v>-19304</v>
          </cell>
          <cell r="BC363">
            <v>-19199</v>
          </cell>
          <cell r="BD363">
            <v>-19094</v>
          </cell>
          <cell r="BE363">
            <v>-18989</v>
          </cell>
          <cell r="BF363">
            <v>-18884</v>
          </cell>
          <cell r="BG363">
            <v>-18779</v>
          </cell>
          <cell r="BH363">
            <v>-18674</v>
          </cell>
          <cell r="BI363">
            <v>-18569</v>
          </cell>
          <cell r="BJ363">
            <v>-18366</v>
          </cell>
          <cell r="BK363">
            <v>-18156</v>
          </cell>
          <cell r="BL363">
            <v>-17850</v>
          </cell>
          <cell r="BM363">
            <v>-17515</v>
          </cell>
          <cell r="BN363">
            <v>-17180</v>
          </cell>
          <cell r="BO363">
            <v>-16845</v>
          </cell>
          <cell r="BP363">
            <v>-16509</v>
          </cell>
          <cell r="BQ363">
            <v>-16174</v>
          </cell>
          <cell r="BR363">
            <v>-15839</v>
          </cell>
          <cell r="BS363">
            <v>-15503</v>
          </cell>
          <cell r="BT363">
            <v>-15168</v>
          </cell>
          <cell r="BU363">
            <v>-14833</v>
          </cell>
          <cell r="BV363">
            <v>-14497</v>
          </cell>
          <cell r="BW363">
            <v>-14162</v>
          </cell>
          <cell r="BX363">
            <v>-13827</v>
          </cell>
          <cell r="BY363">
            <v>-13492</v>
          </cell>
          <cell r="BZ363">
            <v>-10362</v>
          </cell>
          <cell r="CA363">
            <v>-10207</v>
          </cell>
          <cell r="CB363">
            <v>-10052</v>
          </cell>
          <cell r="CC363">
            <v>-9784</v>
          </cell>
          <cell r="CD363">
            <v>-9629</v>
          </cell>
          <cell r="CE363">
            <v>-9474</v>
          </cell>
          <cell r="CF363">
            <v>-9318</v>
          </cell>
          <cell r="CG363">
            <v>-9163</v>
          </cell>
          <cell r="CH363">
            <v>-9008</v>
          </cell>
          <cell r="CI363">
            <v>-8853</v>
          </cell>
          <cell r="CJ363">
            <v>-8697</v>
          </cell>
          <cell r="CK363">
            <v>-8542</v>
          </cell>
          <cell r="CL363">
            <v>-8387</v>
          </cell>
          <cell r="CM363">
            <v>-8231</v>
          </cell>
          <cell r="CN363">
            <v>-7409</v>
          </cell>
          <cell r="CO363">
            <v>-7244</v>
          </cell>
          <cell r="CP363">
            <v>-7078</v>
          </cell>
          <cell r="CQ363">
            <v>-6913</v>
          </cell>
          <cell r="CR363">
            <v>-6748</v>
          </cell>
          <cell r="CS363">
            <v>-6583</v>
          </cell>
          <cell r="CT363">
            <v>-6417</v>
          </cell>
          <cell r="CU363">
            <v>-6252</v>
          </cell>
          <cell r="CV363">
            <v>-6087</v>
          </cell>
          <cell r="CW363">
            <v>-5921</v>
          </cell>
          <cell r="CX363">
            <v>-5756</v>
          </cell>
          <cell r="CY363">
            <v>-5591</v>
          </cell>
          <cell r="CZ363">
            <v>-3825</v>
          </cell>
          <cell r="DA363">
            <v>-3660</v>
          </cell>
          <cell r="DB363">
            <v>-3495</v>
          </cell>
          <cell r="DC363">
            <v>-2559</v>
          </cell>
          <cell r="DD363">
            <v>-2393</v>
          </cell>
          <cell r="DE363">
            <v>-2228</v>
          </cell>
          <cell r="DF363">
            <v>-2063</v>
          </cell>
          <cell r="DG363">
            <v>-1897</v>
          </cell>
          <cell r="DH363">
            <v>-1732</v>
          </cell>
          <cell r="DI363">
            <v>-1567</v>
          </cell>
          <cell r="DJ363">
            <v>-1401</v>
          </cell>
          <cell r="DK363">
            <v>-1236</v>
          </cell>
          <cell r="DL363">
            <v>-1071</v>
          </cell>
          <cell r="DM363">
            <v>-906</v>
          </cell>
          <cell r="DN363">
            <v>-740</v>
          </cell>
          <cell r="DO363">
            <v>-625</v>
          </cell>
          <cell r="DP363">
            <v>-520</v>
          </cell>
          <cell r="DQ363">
            <v>-414</v>
          </cell>
          <cell r="DR363">
            <v>-309</v>
          </cell>
          <cell r="DS363">
            <v>-204</v>
          </cell>
          <cell r="DT363">
            <v>-121</v>
          </cell>
          <cell r="DU363">
            <v>-121</v>
          </cell>
          <cell r="DV363">
            <v>-121</v>
          </cell>
          <cell r="DW363">
            <v>-121</v>
          </cell>
          <cell r="DX363">
            <v>-121</v>
          </cell>
          <cell r="DY363">
            <v>-121</v>
          </cell>
          <cell r="DZ363">
            <v>-121</v>
          </cell>
          <cell r="EA363">
            <v>-121</v>
          </cell>
          <cell r="EB363">
            <v>-91</v>
          </cell>
          <cell r="EC363">
            <v>-31</v>
          </cell>
          <cell r="ED363">
            <v>29</v>
          </cell>
          <cell r="EE363">
            <v>89</v>
          </cell>
          <cell r="EF363">
            <v>149</v>
          </cell>
          <cell r="EG363">
            <v>209</v>
          </cell>
          <cell r="EH363">
            <v>269</v>
          </cell>
          <cell r="EI363">
            <v>329</v>
          </cell>
          <cell r="EJ363">
            <v>389</v>
          </cell>
          <cell r="EK363">
            <v>449</v>
          </cell>
          <cell r="EL363">
            <v>509</v>
          </cell>
          <cell r="EM363">
            <v>569</v>
          </cell>
          <cell r="EN363">
            <v>629</v>
          </cell>
          <cell r="EO363">
            <v>689</v>
          </cell>
          <cell r="EP363">
            <v>749</v>
          </cell>
          <cell r="EQ363">
            <v>809</v>
          </cell>
          <cell r="ER363">
            <v>869</v>
          </cell>
          <cell r="ES363">
            <v>929</v>
          </cell>
          <cell r="ET363">
            <v>989</v>
          </cell>
          <cell r="EU363">
            <v>1049</v>
          </cell>
          <cell r="EV363">
            <v>1109</v>
          </cell>
          <cell r="EW363">
            <v>1169</v>
          </cell>
          <cell r="EX363">
            <v>1229</v>
          </cell>
          <cell r="EY363">
            <v>1289</v>
          </cell>
          <cell r="EZ363">
            <v>1349</v>
          </cell>
          <cell r="FA363">
            <v>1409</v>
          </cell>
          <cell r="FB363">
            <v>1469</v>
          </cell>
          <cell r="FC363">
            <v>1529</v>
          </cell>
          <cell r="FD363">
            <v>1589</v>
          </cell>
          <cell r="FE363">
            <v>1649</v>
          </cell>
          <cell r="FF363">
            <v>1709</v>
          </cell>
          <cell r="FG363">
            <v>1769</v>
          </cell>
          <cell r="FH363">
            <v>1829</v>
          </cell>
          <cell r="FI363">
            <v>1889</v>
          </cell>
          <cell r="FJ363">
            <v>1949</v>
          </cell>
          <cell r="FK363">
            <v>2009</v>
          </cell>
          <cell r="FL363">
            <v>2069</v>
          </cell>
          <cell r="FM363">
            <v>2129</v>
          </cell>
          <cell r="FN363">
            <v>2189</v>
          </cell>
          <cell r="FO363">
            <v>2249</v>
          </cell>
          <cell r="FP363">
            <v>2309</v>
          </cell>
          <cell r="FQ363">
            <v>2369</v>
          </cell>
          <cell r="FR363">
            <v>2429</v>
          </cell>
          <cell r="FS363">
            <v>2489</v>
          </cell>
          <cell r="FT363">
            <v>2549</v>
          </cell>
          <cell r="FU363">
            <v>2609</v>
          </cell>
          <cell r="FV363">
            <v>2669</v>
          </cell>
          <cell r="FW363">
            <v>2729</v>
          </cell>
          <cell r="FX363">
            <v>2824</v>
          </cell>
          <cell r="FY363">
            <v>2934</v>
          </cell>
          <cell r="FZ363">
            <v>3044</v>
          </cell>
          <cell r="GA363">
            <v>3154</v>
          </cell>
          <cell r="GB363">
            <v>3264</v>
          </cell>
          <cell r="GC363">
            <v>3374</v>
          </cell>
          <cell r="GD363">
            <v>3484</v>
          </cell>
          <cell r="GE363">
            <v>3594</v>
          </cell>
          <cell r="GF363">
            <v>3704</v>
          </cell>
          <cell r="GG363">
            <v>3814</v>
          </cell>
          <cell r="GH363">
            <v>3924</v>
          </cell>
          <cell r="GI363">
            <v>4034</v>
          </cell>
          <cell r="GJ363">
            <v>4144</v>
          </cell>
          <cell r="GK363">
            <v>4254</v>
          </cell>
          <cell r="GL363">
            <v>4364</v>
          </cell>
          <cell r="GM363">
            <v>4474</v>
          </cell>
          <cell r="GN363">
            <v>4584</v>
          </cell>
          <cell r="GO363">
            <v>4694</v>
          </cell>
          <cell r="GP363">
            <v>4804</v>
          </cell>
          <cell r="GQ363">
            <v>4914</v>
          </cell>
          <cell r="GR363">
            <v>5024</v>
          </cell>
          <cell r="GS363">
            <v>5134</v>
          </cell>
          <cell r="GT363">
            <v>5244</v>
          </cell>
          <cell r="GU363">
            <v>5354</v>
          </cell>
          <cell r="GV363">
            <v>5464</v>
          </cell>
          <cell r="GW363">
            <v>5574</v>
          </cell>
          <cell r="GX363">
            <v>5684</v>
          </cell>
          <cell r="GY363">
            <v>5794</v>
          </cell>
          <cell r="GZ363">
            <v>5904</v>
          </cell>
          <cell r="HA363">
            <v>6014</v>
          </cell>
          <cell r="HB363">
            <v>6124</v>
          </cell>
          <cell r="HC363">
            <v>6234</v>
          </cell>
          <cell r="HD363">
            <v>6344</v>
          </cell>
          <cell r="HE363">
            <v>6454</v>
          </cell>
          <cell r="HF363">
            <v>6564</v>
          </cell>
          <cell r="HG363">
            <v>6674</v>
          </cell>
          <cell r="HH363">
            <v>6784</v>
          </cell>
          <cell r="HI363">
            <v>6894</v>
          </cell>
          <cell r="HJ363">
            <v>7004</v>
          </cell>
        </row>
      </sheetData>
      <sheetData sheetId="14"/>
      <sheetData sheetId="15"/>
      <sheetData sheetId="16"/>
      <sheetData sheetId="17"/>
      <sheetData sheetId="18"/>
      <sheetData sheetId="19"/>
      <sheetData sheetId="20"/>
      <sheetData sheetId="21"/>
      <sheetData sheetId="22"/>
      <sheetData sheetId="23"/>
      <sheetData sheetId="24"/>
      <sheetData sheetId="25">
        <row r="55">
          <cell r="F55">
            <v>0.5</v>
          </cell>
        </row>
        <row r="56">
          <cell r="F56">
            <v>32000</v>
          </cell>
        </row>
        <row r="57">
          <cell r="F57">
            <v>12000</v>
          </cell>
        </row>
      </sheetData>
      <sheetData sheetId="26"/>
      <sheetData sheetId="27">
        <row r="5">
          <cell r="R5">
            <v>15060</v>
          </cell>
        </row>
      </sheetData>
      <sheetData sheetId="28"/>
      <sheetData sheetId="29">
        <row r="5">
          <cell r="C5" t="str">
            <v>Single</v>
          </cell>
        </row>
        <row r="6">
          <cell r="C6" t="str">
            <v>Married Filing Separately</v>
          </cell>
        </row>
        <row r="7">
          <cell r="C7" t="str">
            <v>Married Filing Jointly</v>
          </cell>
        </row>
        <row r="8">
          <cell r="C8" t="str">
            <v>Head of Household</v>
          </cell>
        </row>
      </sheetData>
      <sheetData sheetId="30"/>
      <sheetData sheetId="31"/>
      <sheetData sheetId="32"/>
      <sheetData sheetId="33"/>
      <sheetData sheetId="34"/>
      <sheetData sheetId="35"/>
      <sheetData sheetId="36"/>
      <sheetData sheetId="37"/>
      <sheetData sheetId="38"/>
      <sheetData sheetId="39"/>
      <sheetData sheetId="40"/>
      <sheetData sheetId="41">
        <row r="10">
          <cell r="D10" t="str">
            <v>Yes</v>
          </cell>
          <cell r="F10">
            <v>16</v>
          </cell>
          <cell r="H10">
            <v>0</v>
          </cell>
        </row>
        <row r="11">
          <cell r="B11">
            <v>2020</v>
          </cell>
          <cell r="D11" t="str">
            <v>No</v>
          </cell>
          <cell r="F11">
            <v>17</v>
          </cell>
          <cell r="H11">
            <v>1</v>
          </cell>
        </row>
        <row r="12">
          <cell r="B12">
            <v>2021</v>
          </cell>
          <cell r="F12">
            <v>18</v>
          </cell>
          <cell r="H12">
            <v>2</v>
          </cell>
        </row>
        <row r="13">
          <cell r="B13">
            <v>2022</v>
          </cell>
          <cell r="F13">
            <v>19</v>
          </cell>
          <cell r="H13">
            <v>3</v>
          </cell>
        </row>
        <row r="14">
          <cell r="B14">
            <v>2023</v>
          </cell>
          <cell r="F14">
            <v>20</v>
          </cell>
          <cell r="H14">
            <v>4</v>
          </cell>
        </row>
        <row r="15">
          <cell r="B15">
            <v>2024</v>
          </cell>
          <cell r="F15">
            <v>21</v>
          </cell>
          <cell r="H15">
            <v>5</v>
          </cell>
        </row>
        <row r="16">
          <cell r="F16">
            <v>22</v>
          </cell>
          <cell r="H16">
            <v>6</v>
          </cell>
        </row>
        <row r="17">
          <cell r="F17">
            <v>23</v>
          </cell>
          <cell r="H17">
            <v>7</v>
          </cell>
        </row>
        <row r="18">
          <cell r="F18">
            <v>24</v>
          </cell>
          <cell r="H18">
            <v>8</v>
          </cell>
        </row>
        <row r="19">
          <cell r="F19">
            <v>25</v>
          </cell>
          <cell r="H19">
            <v>9</v>
          </cell>
        </row>
        <row r="20">
          <cell r="F20">
            <v>26</v>
          </cell>
          <cell r="H20">
            <v>10</v>
          </cell>
        </row>
        <row r="21">
          <cell r="F21">
            <v>27</v>
          </cell>
          <cell r="H21">
            <v>11</v>
          </cell>
        </row>
        <row r="22">
          <cell r="F22">
            <v>28</v>
          </cell>
          <cell r="H22">
            <v>12</v>
          </cell>
        </row>
        <row r="23">
          <cell r="F23">
            <v>29</v>
          </cell>
          <cell r="H23">
            <v>13</v>
          </cell>
        </row>
        <row r="24">
          <cell r="F24">
            <v>30</v>
          </cell>
          <cell r="H24">
            <v>14</v>
          </cell>
        </row>
        <row r="25">
          <cell r="F25">
            <v>31</v>
          </cell>
          <cell r="H25">
            <v>15</v>
          </cell>
        </row>
        <row r="26">
          <cell r="F26">
            <v>32</v>
          </cell>
          <cell r="H26">
            <v>16</v>
          </cell>
        </row>
        <row r="27">
          <cell r="F27">
            <v>33</v>
          </cell>
          <cell r="H27">
            <v>17</v>
          </cell>
        </row>
        <row r="28">
          <cell r="F28">
            <v>34</v>
          </cell>
          <cell r="H28">
            <v>18</v>
          </cell>
        </row>
        <row r="29">
          <cell r="F29">
            <v>35</v>
          </cell>
          <cell r="H29">
            <v>19</v>
          </cell>
        </row>
        <row r="30">
          <cell r="F30">
            <v>36</v>
          </cell>
          <cell r="H30">
            <v>20</v>
          </cell>
        </row>
        <row r="31">
          <cell r="F31">
            <v>37</v>
          </cell>
          <cell r="H31">
            <v>21</v>
          </cell>
        </row>
        <row r="32">
          <cell r="F32">
            <v>38</v>
          </cell>
          <cell r="H32">
            <v>22</v>
          </cell>
        </row>
        <row r="33">
          <cell r="F33">
            <v>39</v>
          </cell>
          <cell r="H33">
            <v>23</v>
          </cell>
        </row>
        <row r="34">
          <cell r="F34">
            <v>40</v>
          </cell>
        </row>
        <row r="35">
          <cell r="F35">
            <v>41</v>
          </cell>
        </row>
        <row r="36">
          <cell r="F36">
            <v>42</v>
          </cell>
        </row>
        <row r="37">
          <cell r="F37">
            <v>43</v>
          </cell>
        </row>
        <row r="38">
          <cell r="F38">
            <v>44</v>
          </cell>
        </row>
        <row r="39">
          <cell r="F39">
            <v>45</v>
          </cell>
        </row>
        <row r="40">
          <cell r="F40">
            <v>46</v>
          </cell>
        </row>
        <row r="41">
          <cell r="F41">
            <v>47</v>
          </cell>
        </row>
        <row r="42">
          <cell r="F42">
            <v>48</v>
          </cell>
        </row>
        <row r="43">
          <cell r="F43">
            <v>49</v>
          </cell>
        </row>
        <row r="44">
          <cell r="F44">
            <v>50</v>
          </cell>
        </row>
        <row r="45">
          <cell r="F45">
            <v>51</v>
          </cell>
        </row>
        <row r="46">
          <cell r="F46">
            <v>52</v>
          </cell>
        </row>
        <row r="47">
          <cell r="F47">
            <v>53</v>
          </cell>
        </row>
        <row r="48">
          <cell r="F48">
            <v>54</v>
          </cell>
        </row>
        <row r="49">
          <cell r="F49">
            <v>55</v>
          </cell>
        </row>
        <row r="50">
          <cell r="F50">
            <v>56</v>
          </cell>
        </row>
        <row r="51">
          <cell r="F51">
            <v>57</v>
          </cell>
        </row>
        <row r="52">
          <cell r="F52">
            <v>58</v>
          </cell>
        </row>
        <row r="53">
          <cell r="F53">
            <v>59</v>
          </cell>
        </row>
        <row r="54">
          <cell r="F54">
            <v>60</v>
          </cell>
        </row>
        <row r="55">
          <cell r="F55">
            <v>61</v>
          </cell>
        </row>
        <row r="56">
          <cell r="F56">
            <v>62</v>
          </cell>
        </row>
        <row r="57">
          <cell r="F57">
            <v>63</v>
          </cell>
        </row>
        <row r="58">
          <cell r="F58">
            <v>64</v>
          </cell>
        </row>
        <row r="59">
          <cell r="F59">
            <v>65</v>
          </cell>
        </row>
      </sheetData>
      <sheetData sheetId="42"/>
      <sheetData sheetId="43"/>
      <sheetData sheetId="44"/>
      <sheetData sheetId="45"/>
      <sheetData sheetId="4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alysis"/>
      <sheetName val="Ch4Prt"/>
      <sheetName val="Ch3Prt"/>
      <sheetName val="Ch2Prt"/>
      <sheetName val="Ch1-1c Prt"/>
      <sheetName val="Ch1-1Prt"/>
      <sheetName val="Chart1"/>
      <sheetName val="Export2"/>
      <sheetName val="Export1"/>
      <sheetName val="T-2"/>
      <sheetName val="MarriagePenalty"/>
      <sheetName val="T-Marriage"/>
      <sheetName val="CountyCompare"/>
      <sheetName val="Chart2"/>
      <sheetName val="Chart3"/>
      <sheetName val="Chart4"/>
      <sheetName val="Chart5"/>
      <sheetName val="Chart6"/>
      <sheetName val="T1"/>
      <sheetName val="T2"/>
      <sheetName val="Tb2"/>
      <sheetName val="Tb1"/>
      <sheetName val="Table1"/>
      <sheetName val="Calc1"/>
      <sheetName val="Calc2"/>
      <sheetName val="Calc2b"/>
      <sheetName val="Calc2c"/>
      <sheetName val="Calc0"/>
      <sheetName val="Counties"/>
      <sheetName val="FPIG"/>
      <sheetName val="PayrollTaxes"/>
      <sheetName val="IncomeTax"/>
      <sheetName val="TaxRates"/>
      <sheetName val="ChildDepCare"/>
      <sheetName val="GAIncTax"/>
      <sheetName val="EITC"/>
      <sheetName val="ACTC"/>
      <sheetName val="TANF"/>
      <sheetName val="SSI"/>
      <sheetName val="State SSI"/>
      <sheetName val="T-SNAP"/>
      <sheetName val="SNAP"/>
      <sheetName val="SNAPBenTable"/>
      <sheetName val="T-SBP"/>
      <sheetName val="NSLP"/>
      <sheetName val="NSLP-old"/>
      <sheetName val="WIC"/>
      <sheetName val="HCV"/>
      <sheetName val="Ch-HCV"/>
      <sheetName val="HCVIncome"/>
      <sheetName val="FairMarketRent"/>
      <sheetName val="T-Chs-CAPS"/>
      <sheetName val="CAPSPayRates"/>
      <sheetName val="CAPS"/>
      <sheetName val="Medicaid"/>
      <sheetName val="PeachCare"/>
      <sheetName val="T-HIX"/>
      <sheetName val="Ch-HIX"/>
      <sheetName val="Exchange"/>
      <sheetName val="Lists"/>
      <sheetName val="Cohabiting"/>
      <sheetName val="Intervals"/>
      <sheetName val="WageConversion"/>
      <sheetName val="Chart7"/>
      <sheetName val="Chart8"/>
      <sheetName val="Chart9"/>
      <sheetName val="Chart10"/>
      <sheetName val="Chart11"/>
      <sheetName val="Chart12"/>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efreshError="1"/>
      <sheetData sheetId="14" refreshError="1"/>
      <sheetData sheetId="15" refreshError="1"/>
      <sheetData sheetId="16" refreshError="1"/>
      <sheetData sheetId="17" refreshError="1"/>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71">
          <cell r="B71" t="str">
            <v>Bracket 1</v>
          </cell>
          <cell r="C71">
            <v>6000</v>
          </cell>
          <cell r="D71">
            <v>26</v>
          </cell>
          <cell r="E71">
            <v>6000</v>
          </cell>
          <cell r="F71">
            <v>26</v>
          </cell>
          <cell r="G71">
            <v>6000</v>
          </cell>
          <cell r="H71">
            <v>26</v>
          </cell>
          <cell r="I71"/>
          <cell r="J71"/>
        </row>
        <row r="72">
          <cell r="B72" t="str">
            <v>Bracket 2</v>
          </cell>
          <cell r="C72">
            <v>8000</v>
          </cell>
          <cell r="D72">
            <v>20</v>
          </cell>
          <cell r="E72">
            <v>8000</v>
          </cell>
          <cell r="F72">
            <v>20</v>
          </cell>
          <cell r="G72">
            <v>8000</v>
          </cell>
          <cell r="H72">
            <v>20</v>
          </cell>
          <cell r="I72"/>
          <cell r="J72"/>
        </row>
        <row r="73">
          <cell r="B73" t="str">
            <v>Bracket 3</v>
          </cell>
          <cell r="C73">
            <v>10000</v>
          </cell>
          <cell r="D73">
            <v>14</v>
          </cell>
          <cell r="E73">
            <v>10000</v>
          </cell>
          <cell r="F73">
            <v>14</v>
          </cell>
          <cell r="G73">
            <v>10000</v>
          </cell>
          <cell r="H73">
            <v>14</v>
          </cell>
          <cell r="I73"/>
          <cell r="J73"/>
        </row>
        <row r="74">
          <cell r="B74" t="str">
            <v>Bracket 4</v>
          </cell>
          <cell r="C74">
            <v>15000</v>
          </cell>
          <cell r="D74">
            <v>8</v>
          </cell>
          <cell r="E74">
            <v>15000</v>
          </cell>
          <cell r="F74">
            <v>8</v>
          </cell>
          <cell r="G74">
            <v>15000</v>
          </cell>
          <cell r="H74">
            <v>8</v>
          </cell>
          <cell r="I74"/>
          <cell r="J74"/>
        </row>
        <row r="75">
          <cell r="B75" t="str">
            <v>Bracket 5</v>
          </cell>
          <cell r="C75">
            <v>20000</v>
          </cell>
          <cell r="D75">
            <v>5</v>
          </cell>
          <cell r="E75">
            <v>20000</v>
          </cell>
          <cell r="F75">
            <v>5</v>
          </cell>
          <cell r="G75">
            <v>20000</v>
          </cell>
          <cell r="H75">
            <v>5</v>
          </cell>
          <cell r="I75"/>
          <cell r="J75"/>
        </row>
        <row r="76">
          <cell r="B76"/>
          <cell r="C76"/>
          <cell r="D76"/>
          <cell r="E76"/>
          <cell r="F76"/>
          <cell r="G76"/>
          <cell r="H76"/>
          <cell r="I76"/>
          <cell r="J76"/>
        </row>
      </sheetData>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efreshError="1"/>
      <sheetData sheetId="64" refreshError="1"/>
      <sheetData sheetId="65" refreshError="1"/>
      <sheetData sheetId="66" refreshError="1"/>
      <sheetData sheetId="67" refreshError="1"/>
      <sheetData sheetId="68" refreshError="1"/>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ABEC03-F097-4AA4-A958-F28475F81080}" name="CCA_PayRatesGA" displayName="CCA_PayRatesGA" ref="C3:N1443" totalsRowShown="0" headerRowDxfId="13" dataDxfId="12">
  <tableColumns count="12">
    <tableColumn id="1" xr3:uid="{3D8841EA-9D27-409D-9409-9FB47223018C}" name="State" dataDxfId="11"/>
    <tableColumn id="17" xr3:uid="{266DE7F6-38A4-4067-9F15-2E0AE26D619C}" name="Year" dataDxfId="10"/>
    <tableColumn id="2" xr3:uid="{B6FEF644-3336-4061-BF7D-1D6432F117E2}" name="Zone" dataDxfId="9"/>
    <tableColumn id="3" xr3:uid="{6DA4CC85-2D43-4904-B7B5-DC129D3F7991}" name="Zone Name" dataDxfId="8"/>
    <tableColumn id="4" xr3:uid="{AB1F7311-CBBC-42B7-B95C-333634E25035}" name="Setting" dataDxfId="7"/>
    <tableColumn id="5" xr3:uid="{C2B0F647-E2FD-49AB-9C15-D17EB567743B}" name="Age Group" dataDxfId="6"/>
    <tableColumn id="6" xr3:uid="{68C8A57B-03A3-4CB1-88AE-32B43A5BCE63}" name="Rate Category" dataDxfId="5"/>
    <tableColumn id="10" xr3:uid="{9204C3F7-7939-4057-85A3-3D43BC2FBAA1}" name="Duration" dataDxfId="4"/>
    <tableColumn id="12" xr3:uid="{2A9ADFC1-D6E9-400B-A019-654598D5FB86}" name="Special Needs Rate" dataDxfId="3"/>
    <tableColumn id="8" xr3:uid="{1B2FB30A-FD30-42F0-9C0A-5C1B3A530760}" name="Rate" dataDxfId="2"/>
    <tableColumn id="9" xr3:uid="{BFD11042-5AF2-45DC-9861-38CA499F5358}" name="Weighting" dataDxfId="1"/>
    <tableColumn id="11" xr3:uid="{5D7F7FC7-8402-4B68-B2AC-5617AEE8F048}" name="Com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cf.hhs.gov/occ/data/fy-2021-ccdf-data-tables-preliminary"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cf.hhs.gov/occ/data/fy-2021-ccdf-data-tables-preliminary"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2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226A9-B6A2-4B55-8CF2-659D1D549D82}">
  <sheetPr codeName="Sheet1"/>
  <dimension ref="B2:C19"/>
  <sheetViews>
    <sheetView workbookViewId="0">
      <selection activeCell="C15" sqref="C15"/>
    </sheetView>
  </sheetViews>
  <sheetFormatPr defaultRowHeight="14.5"/>
  <cols>
    <col min="2" max="2" width="4.81640625" customWidth="1"/>
  </cols>
  <sheetData>
    <row r="2" spans="2:3">
      <c r="B2" s="35" t="s">
        <v>122</v>
      </c>
    </row>
    <row r="3" spans="2:3">
      <c r="C3" t="s">
        <v>114</v>
      </c>
    </row>
    <row r="4" spans="2:3">
      <c r="C4" t="s">
        <v>115</v>
      </c>
    </row>
    <row r="5" spans="2:3" ht="22.5">
      <c r="C5" s="36" t="s">
        <v>116</v>
      </c>
    </row>
    <row r="6" spans="2:3">
      <c r="C6" t="s">
        <v>117</v>
      </c>
    </row>
    <row r="8" spans="2:3">
      <c r="C8" t="s">
        <v>118</v>
      </c>
    </row>
    <row r="9" spans="2:3">
      <c r="C9" t="s">
        <v>119</v>
      </c>
    </row>
    <row r="10" spans="2:3">
      <c r="C10" t="s">
        <v>120</v>
      </c>
    </row>
    <row r="12" spans="2:3">
      <c r="C12" t="s">
        <v>121</v>
      </c>
    </row>
    <row r="13" spans="2:3" ht="22.5">
      <c r="C13" s="36" t="s">
        <v>127</v>
      </c>
    </row>
    <row r="14" spans="2:3">
      <c r="C14" s="37" t="s">
        <v>109</v>
      </c>
    </row>
    <row r="15" spans="2:3">
      <c r="C15" t="s">
        <v>1661</v>
      </c>
    </row>
    <row r="16" spans="2:3">
      <c r="B16" s="35" t="s">
        <v>125</v>
      </c>
    </row>
    <row r="17" spans="3:3">
      <c r="C17" t="s">
        <v>126</v>
      </c>
    </row>
    <row r="18" spans="3:3">
      <c r="C18" s="35" t="s">
        <v>123</v>
      </c>
    </row>
    <row r="19" spans="3:3">
      <c r="C19" t="s">
        <v>124</v>
      </c>
    </row>
  </sheetData>
  <hyperlinks>
    <hyperlink ref="C14" r:id="rId1" display="https://www.acf.hhs.gov/occ/data/fy-2021-ccdf-data-tables-preliminary" xr:uid="{0A253122-A12C-4702-BB53-8397DE51A1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8FA86-7B80-456F-90F8-4F940F403B5E}">
  <sheetPr codeName="Sheet2">
    <tabColor rgb="FFC00000"/>
  </sheetPr>
  <dimension ref="B1:K180"/>
  <sheetViews>
    <sheetView zoomScale="60" zoomScaleNormal="60" workbookViewId="0">
      <pane ySplit="1" topLeftCell="A128" activePane="bottomLeft" state="frozen"/>
      <selection pane="bottomLeft" activeCell="C149" sqref="C149"/>
    </sheetView>
  </sheetViews>
  <sheetFormatPr defaultRowHeight="14.5"/>
  <cols>
    <col min="2" max="2" width="52.26953125" customWidth="1"/>
    <col min="3" max="3" width="64" style="193" customWidth="1"/>
  </cols>
  <sheetData>
    <row r="1" spans="2:3">
      <c r="C1" s="471" t="s">
        <v>541</v>
      </c>
    </row>
    <row r="2" spans="2:3">
      <c r="B2" s="337" t="s">
        <v>538</v>
      </c>
      <c r="C2" s="366">
        <f>Weights!S63</f>
        <v>793100</v>
      </c>
    </row>
    <row r="3" spans="2:3">
      <c r="B3" s="365" t="s">
        <v>535</v>
      </c>
      <c r="C3" s="367">
        <f>Weights!U63</f>
        <v>0.81430987821380241</v>
      </c>
    </row>
    <row r="4" spans="2:3">
      <c r="B4" s="365" t="s">
        <v>536</v>
      </c>
      <c r="C4" s="367">
        <f>Weights!V63</f>
        <v>0.11688742583532841</v>
      </c>
    </row>
    <row r="5" spans="2:3">
      <c r="B5" s="365" t="s">
        <v>537</v>
      </c>
      <c r="C5" s="367">
        <f>Weights!W63</f>
        <v>6.8803997085458521E-2</v>
      </c>
    </row>
    <row r="6" spans="2:3">
      <c r="B6" s="338" t="s">
        <v>539</v>
      </c>
      <c r="C6" s="366">
        <f>Weights!G63</f>
        <v>1307900</v>
      </c>
    </row>
    <row r="7" spans="2:3">
      <c r="B7" s="365" t="s">
        <v>540</v>
      </c>
      <c r="C7" s="367">
        <f>Weights!I63</f>
        <v>0.76603457357659344</v>
      </c>
    </row>
    <row r="8" spans="2:3">
      <c r="B8" s="338" t="s">
        <v>542</v>
      </c>
      <c r="C8" s="367"/>
    </row>
    <row r="9" spans="2:3">
      <c r="B9" s="365" t="s">
        <v>526</v>
      </c>
      <c r="C9" s="368">
        <f>MaxAge!B63</f>
        <v>12</v>
      </c>
    </row>
    <row r="10" spans="2:3">
      <c r="B10" s="365" t="s">
        <v>527</v>
      </c>
      <c r="C10" s="63" t="str">
        <f>MaxAge!B73</f>
        <v>Subsidy provided through the end of eligibility period if child ages out</v>
      </c>
    </row>
    <row r="11" spans="2:3">
      <c r="B11" s="365" t="s">
        <v>528</v>
      </c>
      <c r="C11" s="368">
        <f>MaxAge!B68</f>
        <v>18</v>
      </c>
    </row>
    <row r="12" spans="2:3" ht="29">
      <c r="B12" s="365" t="s">
        <v>529</v>
      </c>
      <c r="C12" s="63" t="str">
        <f>MaxAge!B74</f>
        <v>No exceptions</v>
      </c>
    </row>
    <row r="13" spans="2:3">
      <c r="B13" s="365" t="s">
        <v>530</v>
      </c>
      <c r="C13" s="368">
        <f>MaxAge!B63</f>
        <v>12</v>
      </c>
    </row>
    <row r="14" spans="2:3" ht="29">
      <c r="B14" s="365" t="s">
        <v>531</v>
      </c>
      <c r="C14" s="63" t="str">
        <f>MaxAge!B73</f>
        <v>Subsidy provided through the end of eligibility period if child ages out</v>
      </c>
    </row>
    <row r="15" spans="2:3">
      <c r="B15" s="338" t="s">
        <v>690</v>
      </c>
      <c r="C15" s="63"/>
    </row>
    <row r="16" spans="2:3">
      <c r="B16" s="365" t="s">
        <v>545</v>
      </c>
      <c r="C16" s="368" t="str">
        <f>Activities!B64</f>
        <v>Yes</v>
      </c>
    </row>
    <row r="17" spans="2:3">
      <c r="B17" s="365" t="s">
        <v>546</v>
      </c>
      <c r="C17" s="63" t="str">
        <f>Activities!B68</f>
        <v>Yes, only for continuing eligibility</v>
      </c>
    </row>
    <row r="18" spans="2:3">
      <c r="B18" s="365" t="s">
        <v>547</v>
      </c>
      <c r="C18" s="63" t="str">
        <f>Activities!B73</f>
        <v>3 months per job loss occurrence</v>
      </c>
    </row>
    <row r="19" spans="2:3" ht="29">
      <c r="B19" s="365" t="s">
        <v>548</v>
      </c>
      <c r="C19" s="368" t="str">
        <f>Activities!B64</f>
        <v>Yes</v>
      </c>
    </row>
    <row r="20" spans="2:3">
      <c r="B20" s="365" t="s">
        <v>549</v>
      </c>
      <c r="C20" s="368" t="str">
        <f>Activities!B65</f>
        <v>No</v>
      </c>
    </row>
    <row r="21" spans="2:3">
      <c r="B21" s="365" t="s">
        <v>550</v>
      </c>
      <c r="C21" s="368" t="str">
        <f>Activities!B64</f>
        <v>Yes</v>
      </c>
    </row>
    <row r="22" spans="2:3">
      <c r="B22" s="365" t="s">
        <v>551</v>
      </c>
      <c r="C22" s="368" t="str">
        <f>Activities!B64</f>
        <v>Yes</v>
      </c>
    </row>
    <row r="23" spans="2:3">
      <c r="B23" s="365" t="s">
        <v>683</v>
      </c>
      <c r="C23" s="368" t="str">
        <f>Activities!B64</f>
        <v>Yes</v>
      </c>
    </row>
    <row r="24" spans="2:3">
      <c r="B24" s="365" t="s">
        <v>684</v>
      </c>
      <c r="C24" s="368" t="str">
        <f>Activities!B64</f>
        <v>Yes</v>
      </c>
    </row>
    <row r="25" spans="2:3">
      <c r="B25" s="365" t="s">
        <v>685</v>
      </c>
      <c r="C25" s="368" t="str">
        <f>Activities!B64</f>
        <v>Yes</v>
      </c>
    </row>
    <row r="26" spans="2:3">
      <c r="B26" s="365" t="s">
        <v>686</v>
      </c>
      <c r="C26" s="368" t="str">
        <f>Activities!B64</f>
        <v>Yes</v>
      </c>
    </row>
    <row r="27" spans="2:3">
      <c r="B27" s="365" t="s">
        <v>687</v>
      </c>
      <c r="C27" s="368" t="str">
        <f>Activities!B64</f>
        <v>Yes</v>
      </c>
    </row>
    <row r="28" spans="2:3">
      <c r="B28" s="365" t="s">
        <v>688</v>
      </c>
      <c r="C28" s="368" t="str">
        <f>Activities!B64</f>
        <v>Yes</v>
      </c>
    </row>
    <row r="29" spans="2:3">
      <c r="B29" s="338" t="s">
        <v>1002</v>
      </c>
      <c r="C29" s="368"/>
    </row>
    <row r="30" spans="2:3">
      <c r="B30" s="365" t="s">
        <v>874</v>
      </c>
      <c r="C30" s="368" t="str">
        <f>SpecialAct!B63</f>
        <v>Same as other families</v>
      </c>
    </row>
    <row r="31" spans="2:3">
      <c r="B31" s="365" t="s">
        <v>875</v>
      </c>
      <c r="C31" s="368" t="str">
        <f>SpecialAct!B64</f>
        <v>No activity requirement</v>
      </c>
    </row>
    <row r="32" spans="2:3">
      <c r="B32" s="365" t="s">
        <v>876</v>
      </c>
      <c r="C32" s="368" t="str">
        <f>SpecialAct!B68</f>
        <v>Other</v>
      </c>
    </row>
    <row r="33" spans="2:3">
      <c r="B33" s="365" t="s">
        <v>877</v>
      </c>
      <c r="C33" s="368" t="str">
        <f>SpecialAct!B63</f>
        <v>Same as other families</v>
      </c>
    </row>
    <row r="34" spans="2:3">
      <c r="B34" s="338" t="s">
        <v>872</v>
      </c>
      <c r="C34" s="63"/>
    </row>
    <row r="35" spans="2:3">
      <c r="B35" s="365" t="s">
        <v>792</v>
      </c>
      <c r="C35" s="368">
        <f>WorkHours!B68</f>
        <v>20</v>
      </c>
    </row>
    <row r="36" spans="2:3">
      <c r="B36" s="365" t="s">
        <v>793</v>
      </c>
      <c r="C36" s="63" t="str">
        <f>WorkHours!B76</f>
        <v>Each parent must work 20 hours</v>
      </c>
    </row>
    <row r="37" spans="2:3" ht="30.75" customHeight="1">
      <c r="B37" s="365" t="s">
        <v>794</v>
      </c>
      <c r="C37" s="63" t="str">
        <f>WorkHours!B63</f>
        <v>No minimum</v>
      </c>
    </row>
    <row r="38" spans="2:3" ht="33.75" customHeight="1">
      <c r="B38" s="365" t="s">
        <v>795</v>
      </c>
      <c r="C38" s="63" t="str">
        <f>WorkHours!B63</f>
        <v>No minimum</v>
      </c>
    </row>
    <row r="39" spans="2:3">
      <c r="B39" s="338" t="s">
        <v>1066</v>
      </c>
      <c r="C39" s="63"/>
    </row>
    <row r="40" spans="2:3" ht="29">
      <c r="B40" s="365" t="s">
        <v>1004</v>
      </c>
      <c r="C40" s="368">
        <f>UnitsChild!B63</f>
        <v>17</v>
      </c>
    </row>
    <row r="41" spans="2:3" ht="29">
      <c r="B41" s="365" t="s">
        <v>1005</v>
      </c>
      <c r="C41" s="368">
        <f>UnitsChild!B64</f>
        <v>18</v>
      </c>
    </row>
    <row r="42" spans="2:3" ht="29">
      <c r="B42" s="365" t="s">
        <v>1006</v>
      </c>
      <c r="C42" s="63" t="str">
        <f>UnitsChild!B71</f>
        <v>Not counted</v>
      </c>
    </row>
    <row r="43" spans="2:3">
      <c r="B43" s="338" t="s">
        <v>1067</v>
      </c>
      <c r="C43" s="63"/>
    </row>
    <row r="44" spans="2:3">
      <c r="B44" s="365" t="s">
        <v>1069</v>
      </c>
      <c r="C44" s="368">
        <f>UnitsTeenPar!B63</f>
        <v>17</v>
      </c>
    </row>
    <row r="45" spans="2:3">
      <c r="B45" s="365" t="s">
        <v>1070</v>
      </c>
      <c r="C45" s="63" t="str">
        <f>UnitsTeenPar!B69</f>
        <v>Fully counted</v>
      </c>
    </row>
    <row r="46" spans="2:3" ht="29">
      <c r="B46" s="365" t="s">
        <v>1071</v>
      </c>
      <c r="C46" s="63" t="str">
        <f>UnitsTeenPar!B74</f>
        <v>Teen and child form one unit, and parent and siblings form another</v>
      </c>
    </row>
    <row r="47" spans="2:3" ht="29">
      <c r="B47" s="365" t="s">
        <v>1072</v>
      </c>
      <c r="C47" s="63" t="str">
        <f>UnitsTeenPar!B79</f>
        <v>Only teen parent and child(ren) included</v>
      </c>
    </row>
    <row r="48" spans="2:3">
      <c r="B48" s="338" t="s">
        <v>1224</v>
      </c>
      <c r="C48" s="63"/>
    </row>
    <row r="49" spans="2:3" ht="18.75" customHeight="1">
      <c r="B49" s="365" t="s">
        <v>1139</v>
      </c>
      <c r="C49" s="63" t="str">
        <f>UnitsNonParCar!B63</f>
        <v>Yes, all relative caretakers</v>
      </c>
    </row>
    <row r="50" spans="2:3" ht="29">
      <c r="B50" s="365" t="s">
        <v>1140</v>
      </c>
      <c r="C50" s="63" t="str">
        <f>UnitsNonParCar!B68</f>
        <v>Always included</v>
      </c>
    </row>
    <row r="51" spans="2:3" ht="29">
      <c r="B51" s="365" t="s">
        <v>1141</v>
      </c>
      <c r="C51" s="63" t="str">
        <f>UnitsNonParCar!B72</f>
        <v>Fully counted</v>
      </c>
    </row>
    <row r="52" spans="2:3">
      <c r="B52" s="365" t="s">
        <v>1142</v>
      </c>
      <c r="C52" s="63" t="str">
        <f>UnitsNonParCar!B65</f>
        <v>Yes, all non- relative caretakers</v>
      </c>
    </row>
    <row r="53" spans="2:3" ht="33" customHeight="1">
      <c r="B53" s="365" t="s">
        <v>1143</v>
      </c>
      <c r="C53" s="63" t="str">
        <f>UnitsNonParCar!B68</f>
        <v>Always included</v>
      </c>
    </row>
    <row r="54" spans="2:3" ht="29">
      <c r="B54" s="365" t="s">
        <v>1144</v>
      </c>
      <c r="C54" s="63" t="str">
        <f>UnitsNonParCar!B72</f>
        <v>Fully counted</v>
      </c>
    </row>
    <row r="55" spans="2:3">
      <c r="B55" s="338" t="s">
        <v>1225</v>
      </c>
      <c r="C55" s="63"/>
    </row>
    <row r="56" spans="2:3" ht="29">
      <c r="B56" s="365" t="s">
        <v>1227</v>
      </c>
      <c r="C56" s="63" t="str">
        <f>UnitsNonParNonCar!B63</f>
        <v>Never included</v>
      </c>
    </row>
    <row r="57" spans="2:3" ht="32.25" customHeight="1">
      <c r="B57" s="365" t="s">
        <v>1228</v>
      </c>
      <c r="C57" s="63" t="str">
        <f>UnitsNonParNonCar!B68</f>
        <v>NA</v>
      </c>
    </row>
    <row r="58" spans="2:3" ht="29">
      <c r="B58" s="365" t="s">
        <v>1229</v>
      </c>
      <c r="C58" s="63" t="str">
        <f>UnitsNonParNonCar!B63</f>
        <v>Never included</v>
      </c>
    </row>
    <row r="59" spans="2:3" ht="29">
      <c r="B59" s="365" t="s">
        <v>1230</v>
      </c>
      <c r="C59" s="63" t="str">
        <f>UnitsNonParNonCar!B68</f>
        <v>NA</v>
      </c>
    </row>
    <row r="60" spans="2:3">
      <c r="B60" s="338" t="s">
        <v>1250</v>
      </c>
      <c r="C60" s="63"/>
    </row>
    <row r="61" spans="2:3">
      <c r="B61" s="365" t="s">
        <v>1252</v>
      </c>
      <c r="C61" s="63" t="str">
        <f>IncomeBenefits!B67</f>
        <v>Fully counted</v>
      </c>
    </row>
    <row r="62" spans="2:3" ht="29">
      <c r="B62" s="365" t="s">
        <v>1253</v>
      </c>
      <c r="C62" s="63" t="s">
        <v>1400</v>
      </c>
    </row>
    <row r="63" spans="2:3">
      <c r="B63" s="365" t="s">
        <v>1254</v>
      </c>
      <c r="C63" s="193" t="str">
        <f>IncomeBenefits!B67</f>
        <v>Fully counted</v>
      </c>
    </row>
    <row r="64" spans="2:3">
      <c r="B64" s="365" t="s">
        <v>1255</v>
      </c>
      <c r="C64" s="193" t="str">
        <f>IncomeBenefits!B67</f>
        <v>Fully counted</v>
      </c>
    </row>
    <row r="65" spans="2:3">
      <c r="B65" s="365" t="s">
        <v>1256</v>
      </c>
      <c r="C65" s="193" t="str">
        <f>IncomeBenefits!B68</f>
        <v>Counted for all children in the unit</v>
      </c>
    </row>
    <row r="66" spans="2:3">
      <c r="B66" s="365" t="s">
        <v>1403</v>
      </c>
      <c r="C66" s="193" t="str">
        <f>IncomeBenefits!B64</f>
        <v>Not counted</v>
      </c>
    </row>
    <row r="67" spans="2:3">
      <c r="B67" s="365" t="s">
        <v>1258</v>
      </c>
      <c r="C67" s="193" t="str">
        <f>IncomeBenefits!B67</f>
        <v>Fully counted</v>
      </c>
    </row>
    <row r="68" spans="2:3">
      <c r="B68" s="365" t="s">
        <v>1381</v>
      </c>
      <c r="C68" s="193" t="str">
        <f>IncomeBenefits!B67</f>
        <v>Fully counted</v>
      </c>
    </row>
    <row r="69" spans="2:3">
      <c r="B69" s="365" t="s">
        <v>1382</v>
      </c>
      <c r="C69" s="193" t="str">
        <f>IncomeBenefits!B64</f>
        <v>Not counted</v>
      </c>
    </row>
    <row r="70" spans="2:3">
      <c r="B70" s="365" t="s">
        <v>1383</v>
      </c>
      <c r="C70" s="193" t="str">
        <f>IncomeBenefits!B64</f>
        <v>Not counted</v>
      </c>
    </row>
    <row r="71" spans="2:3">
      <c r="B71" s="365" t="s">
        <v>1384</v>
      </c>
      <c r="C71" s="193" t="str">
        <f>IncomeBenefits!B64</f>
        <v>Not counted</v>
      </c>
    </row>
    <row r="72" spans="2:3">
      <c r="B72" s="365" t="s">
        <v>1385</v>
      </c>
      <c r="C72" s="193" t="str">
        <f>IncomeBenefits!B64</f>
        <v>Not counted</v>
      </c>
    </row>
    <row r="73" spans="2:3" ht="29">
      <c r="B73" s="365" t="s">
        <v>1386</v>
      </c>
      <c r="C73" s="63" t="s">
        <v>1402</v>
      </c>
    </row>
    <row r="74" spans="2:3">
      <c r="B74" s="365" t="s">
        <v>1387</v>
      </c>
      <c r="C74" s="193" t="str">
        <f>IncomeBenefits!B64</f>
        <v>Not counted</v>
      </c>
    </row>
    <row r="75" spans="2:3">
      <c r="B75" s="338" t="s">
        <v>1437</v>
      </c>
    </row>
    <row r="76" spans="2:3">
      <c r="B76" s="365" t="s">
        <v>1405</v>
      </c>
      <c r="C76" s="472">
        <f>DisregardsAssets!B63</f>
        <v>0</v>
      </c>
    </row>
    <row r="77" spans="2:3" ht="29">
      <c r="B77" s="365" t="s">
        <v>1406</v>
      </c>
      <c r="C77" s="193" t="str">
        <f>DisregardsAssets!B69</f>
        <v>All</v>
      </c>
    </row>
    <row r="78" spans="2:3">
      <c r="B78" s="365" t="s">
        <v>1407</v>
      </c>
      <c r="C78" s="472">
        <f>DisregardsAssets!B74</f>
        <v>1000000</v>
      </c>
    </row>
    <row r="79" spans="2:3">
      <c r="B79" s="338" t="s">
        <v>1462</v>
      </c>
    </row>
    <row r="80" spans="2:3">
      <c r="B80" s="365" t="s">
        <v>1460</v>
      </c>
      <c r="C80" s="472">
        <f>InitialIncome!N64</f>
        <v>3193</v>
      </c>
    </row>
    <row r="81" spans="2:3">
      <c r="B81" s="365" t="s">
        <v>1440</v>
      </c>
      <c r="C81" s="472">
        <f>InitialIncome!O64</f>
        <v>3713</v>
      </c>
    </row>
    <row r="82" spans="2:3">
      <c r="B82" s="365" t="s">
        <v>1441</v>
      </c>
      <c r="C82" s="472">
        <f>InitialIncome!P64</f>
        <v>4546</v>
      </c>
    </row>
    <row r="83" spans="2:3">
      <c r="B83" s="365" t="s">
        <v>1442</v>
      </c>
      <c r="C83" s="472">
        <f>InitialIncome!Q64</f>
        <v>5414</v>
      </c>
    </row>
    <row r="84" spans="2:3">
      <c r="B84" s="365" t="s">
        <v>1443</v>
      </c>
      <c r="C84" s="472">
        <f>InitialIncome!R64</f>
        <v>6303</v>
      </c>
    </row>
    <row r="85" spans="2:3">
      <c r="B85" s="338" t="s">
        <v>1474</v>
      </c>
    </row>
    <row r="86" spans="2:3">
      <c r="B86" s="365" t="s">
        <v>1464</v>
      </c>
      <c r="C86" s="193" t="str">
        <f>IncomeContinue!B66</f>
        <v>Yes</v>
      </c>
    </row>
    <row r="87" spans="2:3">
      <c r="B87" s="365" t="s">
        <v>1465</v>
      </c>
      <c r="C87" s="193" t="str">
        <f>IncomeContinue!B67</f>
        <v>No</v>
      </c>
    </row>
    <row r="88" spans="2:3">
      <c r="B88" s="365" t="s">
        <v>1460</v>
      </c>
      <c r="C88" s="472">
        <f>IncomeContinue!P64</f>
        <v>3963</v>
      </c>
    </row>
    <row r="89" spans="2:3">
      <c r="B89" s="365" t="s">
        <v>1440</v>
      </c>
      <c r="C89" s="472">
        <f>IncomeContinue!Q64</f>
        <v>4689</v>
      </c>
    </row>
    <row r="90" spans="2:3">
      <c r="B90" s="365" t="s">
        <v>1441</v>
      </c>
      <c r="C90" s="472">
        <f>IncomeContinue!R64</f>
        <v>5729</v>
      </c>
    </row>
    <row r="91" spans="2:3">
      <c r="B91" s="365" t="s">
        <v>1442</v>
      </c>
      <c r="C91" s="472">
        <f>IncomeContinue!S64</f>
        <v>6803</v>
      </c>
    </row>
    <row r="92" spans="2:3">
      <c r="B92" s="365" t="s">
        <v>1443</v>
      </c>
      <c r="C92" s="472">
        <f>IncomeContinue!T64</f>
        <v>7879</v>
      </c>
    </row>
    <row r="93" spans="2:3">
      <c r="B93" s="338" t="s">
        <v>1488</v>
      </c>
    </row>
    <row r="94" spans="2:3">
      <c r="B94" s="365" t="s">
        <v>1464</v>
      </c>
      <c r="C94" s="193" t="str">
        <f>IncomeRedeter!B66</f>
        <v>Yes</v>
      </c>
    </row>
    <row r="95" spans="2:3">
      <c r="B95" s="365" t="s">
        <v>1476</v>
      </c>
      <c r="C95" s="193" t="str">
        <f>IncomeRedeter!B67</f>
        <v>No</v>
      </c>
    </row>
    <row r="96" spans="2:3">
      <c r="B96" s="365" t="s">
        <v>1460</v>
      </c>
      <c r="C96" s="472">
        <f>IncomeRedeter!P64</f>
        <v>3803</v>
      </c>
    </row>
    <row r="97" spans="2:3">
      <c r="B97" s="365" t="s">
        <v>1440</v>
      </c>
      <c r="C97" s="472">
        <f>IncomeRedeter!Q64</f>
        <v>4495</v>
      </c>
    </row>
    <row r="98" spans="2:3">
      <c r="B98" s="365" t="s">
        <v>1441</v>
      </c>
      <c r="C98" s="472">
        <f>IncomeRedeter!R64</f>
        <v>5506</v>
      </c>
    </row>
    <row r="99" spans="2:3">
      <c r="B99" s="365" t="s">
        <v>1442</v>
      </c>
      <c r="C99" s="472">
        <f>IncomeRedeter!S64</f>
        <v>6551</v>
      </c>
    </row>
    <row r="100" spans="2:3">
      <c r="B100" s="365" t="s">
        <v>1443</v>
      </c>
      <c r="C100" s="472">
        <f>IncomeRedeter!T64</f>
        <v>7597</v>
      </c>
    </row>
    <row r="101" spans="2:3">
      <c r="B101" s="338" t="s">
        <v>1490</v>
      </c>
    </row>
    <row r="102" spans="2:3" ht="29">
      <c r="B102" s="365" t="s">
        <v>274</v>
      </c>
      <c r="C102" s="193" t="str">
        <f>'Copay Exempt'!B64</f>
        <v>No</v>
      </c>
    </row>
    <row r="103" spans="2:3">
      <c r="B103" s="365" t="s">
        <v>275</v>
      </c>
      <c r="C103" s="193">
        <f>'Copay Exempt'!B69</f>
        <v>2022</v>
      </c>
    </row>
    <row r="104" spans="2:3">
      <c r="B104" s="365" t="s">
        <v>1491</v>
      </c>
      <c r="C104" s="193" t="str">
        <f>'Copay Exempt'!B64</f>
        <v>No</v>
      </c>
    </row>
    <row r="105" spans="2:3">
      <c r="B105" s="365" t="s">
        <v>277</v>
      </c>
      <c r="C105" s="193" t="str">
        <f>'Copay Exempt'!B63</f>
        <v>Yes</v>
      </c>
    </row>
    <row r="106" spans="2:3">
      <c r="B106" s="365" t="s">
        <v>1492</v>
      </c>
      <c r="C106" s="193" t="str">
        <f>'Copay Exempt'!B64</f>
        <v>No</v>
      </c>
    </row>
    <row r="107" spans="2:3">
      <c r="B107" s="365" t="s">
        <v>279</v>
      </c>
      <c r="C107" s="193" t="str">
        <f>'Copay Exempt'!B64</f>
        <v>No</v>
      </c>
    </row>
    <row r="108" spans="2:3">
      <c r="B108" s="365" t="s">
        <v>280</v>
      </c>
      <c r="C108" s="193" t="str">
        <f>'Copay Exempt'!B64</f>
        <v>No</v>
      </c>
    </row>
    <row r="109" spans="2:3">
      <c r="B109" s="365" t="s">
        <v>281</v>
      </c>
      <c r="C109" s="193" t="str">
        <f>'Copay Exempt'!B63</f>
        <v>Yes</v>
      </c>
    </row>
    <row r="110" spans="2:3">
      <c r="B110" s="365" t="s">
        <v>282</v>
      </c>
      <c r="C110" s="193" t="str">
        <f>'Copay Exempt'!B64</f>
        <v>No</v>
      </c>
    </row>
    <row r="111" spans="2:3">
      <c r="B111" s="338" t="s">
        <v>1493</v>
      </c>
    </row>
    <row r="112" spans="2:3">
      <c r="B112" s="365" t="s">
        <v>374</v>
      </c>
      <c r="C112" s="193" t="str">
        <f>TANF!B64</f>
        <v>No</v>
      </c>
    </row>
    <row r="113" spans="2:4">
      <c r="B113" s="365" t="s">
        <v>375</v>
      </c>
      <c r="C113" s="193" t="str">
        <f>TANF!B63</f>
        <v>Yes</v>
      </c>
    </row>
    <row r="114" spans="2:4" ht="29">
      <c r="B114" s="365" t="s">
        <v>376</v>
      </c>
      <c r="C114" s="193" t="str">
        <f>TANF!B64</f>
        <v>No</v>
      </c>
    </row>
    <row r="115" spans="2:4">
      <c r="B115" s="365" t="s">
        <v>377</v>
      </c>
      <c r="C115" s="193" t="str">
        <f>TANF!B63</f>
        <v>Yes</v>
      </c>
    </row>
    <row r="116" spans="2:4" ht="29">
      <c r="B116" s="365" t="s">
        <v>378</v>
      </c>
      <c r="C116" s="193" t="str">
        <f>TANF!B64</f>
        <v>No</v>
      </c>
    </row>
    <row r="117" spans="2:4">
      <c r="B117" s="365" t="s">
        <v>379</v>
      </c>
      <c r="C117" s="193" t="str">
        <f>TANF!B64</f>
        <v>No</v>
      </c>
    </row>
    <row r="118" spans="2:4">
      <c r="B118" s="365" t="s">
        <v>373</v>
      </c>
      <c r="C118" s="193" t="str">
        <f>TANF!B64</f>
        <v>No</v>
      </c>
    </row>
    <row r="119" spans="2:4">
      <c r="B119" s="338" t="s">
        <v>1494</v>
      </c>
    </row>
    <row r="120" spans="2:4">
      <c r="B120" s="365" t="s">
        <v>422</v>
      </c>
      <c r="C120" s="193" t="str">
        <f>CopayCalcs!B63</f>
        <v>Dollar amount</v>
      </c>
    </row>
    <row r="121" spans="2:4">
      <c r="B121" s="365" t="s">
        <v>423</v>
      </c>
      <c r="C121" s="193" t="str">
        <f>CopayCalcs!B69</f>
        <v>Same as for determining eligibility</v>
      </c>
    </row>
    <row r="122" spans="2:4">
      <c r="B122" s="365" t="s">
        <v>424</v>
      </c>
      <c r="C122" s="193" t="str">
        <f>CopayCalcs!B73</f>
        <v>NA</v>
      </c>
    </row>
    <row r="123" spans="2:4">
      <c r="B123" s="338" t="s">
        <v>1495</v>
      </c>
    </row>
    <row r="124" spans="2:4">
      <c r="B124" s="365" t="s">
        <v>460</v>
      </c>
      <c r="C124" s="193" t="str">
        <f>OtherCopayCalcs!B64</f>
        <v>Copayment is family level, does not vary by number of children in care</v>
      </c>
    </row>
    <row r="125" spans="2:4">
      <c r="B125" s="365" t="s">
        <v>461</v>
      </c>
      <c r="C125" s="193" t="str">
        <f>OtherCopayCalcs!B73</f>
        <v>Copayment is family level, does not vary by number of children in care</v>
      </c>
    </row>
    <row r="126" spans="2:4">
      <c r="B126" s="365" t="s">
        <v>462</v>
      </c>
      <c r="C126" s="193" t="str">
        <f>OtherCopayCalcs!B82</f>
        <v>No adjustment</v>
      </c>
    </row>
    <row r="127" spans="2:4" ht="30" customHeight="1">
      <c r="B127" s="365" t="s">
        <v>463</v>
      </c>
      <c r="C127" s="193" t="str">
        <f>OtherCopayCalcs!B90</f>
        <v>NA</v>
      </c>
      <c r="D127" s="66"/>
    </row>
    <row r="128" spans="2:4">
      <c r="B128" s="365" t="s">
        <v>464</v>
      </c>
      <c r="C128" s="193" t="str">
        <f>OtherCopayCalcs!B101</f>
        <v>No adjustment</v>
      </c>
    </row>
    <row r="129" spans="2:6">
      <c r="B129" s="35" t="s">
        <v>1522</v>
      </c>
    </row>
    <row r="130" spans="2:6">
      <c r="B130" s="433" t="s">
        <v>1547</v>
      </c>
    </row>
    <row r="131" spans="2:6">
      <c r="B131" s="365" t="s">
        <v>1497</v>
      </c>
      <c r="C131" s="472">
        <f>Copay1P1C!Q64</f>
        <v>51</v>
      </c>
      <c r="E131" s="488">
        <f>C131/(15000/12)</f>
        <v>4.0800000000000003E-2</v>
      </c>
    </row>
    <row r="132" spans="2:6">
      <c r="B132" s="365" t="s">
        <v>1498</v>
      </c>
      <c r="C132" s="472">
        <f>Copay1P1C!R64</f>
        <v>79</v>
      </c>
      <c r="E132" s="488">
        <f>C132/(20000/12)</f>
        <v>4.7399999999999998E-2</v>
      </c>
    </row>
    <row r="133" spans="2:6">
      <c r="B133" s="365" t="s">
        <v>1499</v>
      </c>
      <c r="C133" s="472">
        <f>Copay1P1C!S64</f>
        <v>112</v>
      </c>
      <c r="E133" s="488">
        <f>C133/(25000/12)</f>
        <v>5.3759999999999995E-2</v>
      </c>
    </row>
    <row r="134" spans="2:6">
      <c r="B134" s="365" t="s">
        <v>1500</v>
      </c>
      <c r="C134" s="472">
        <f>Copay1P1C!T64</f>
        <v>148</v>
      </c>
      <c r="E134" s="488">
        <f>C134/(30000/12)</f>
        <v>5.9200000000000003E-2</v>
      </c>
    </row>
    <row r="135" spans="2:6">
      <c r="B135" s="35" t="s">
        <v>1527</v>
      </c>
      <c r="E135" s="488">
        <f>AVERAGE(E131:E134)</f>
        <v>5.0290000000000001E-2</v>
      </c>
      <c r="F135" t="s">
        <v>1769</v>
      </c>
    </row>
    <row r="136" spans="2:6">
      <c r="B136" s="433" t="s">
        <v>1547</v>
      </c>
    </row>
    <row r="137" spans="2:6">
      <c r="B137" s="365" t="s">
        <v>1497</v>
      </c>
      <c r="C137" s="472">
        <f>Copay1P2C!Q64</f>
        <v>52</v>
      </c>
      <c r="E137" s="488">
        <f>C137/(15000/12)</f>
        <v>4.1599999999999998E-2</v>
      </c>
    </row>
    <row r="138" spans="2:6">
      <c r="B138" s="365" t="s">
        <v>1498</v>
      </c>
      <c r="C138" s="472">
        <f>Copay1P2C!R64</f>
        <v>81</v>
      </c>
      <c r="E138" s="488">
        <f>C138/(20000/12)</f>
        <v>4.8599999999999997E-2</v>
      </c>
    </row>
    <row r="139" spans="2:6">
      <c r="B139" s="365" t="s">
        <v>1499</v>
      </c>
      <c r="C139" s="472">
        <f>Copay1P2C!S64</f>
        <v>116</v>
      </c>
      <c r="E139" s="488">
        <f>C139/(25000/12)</f>
        <v>5.5679999999999993E-2</v>
      </c>
    </row>
    <row r="140" spans="2:6">
      <c r="B140" s="365" t="s">
        <v>1500</v>
      </c>
      <c r="C140" s="472">
        <f>Copay1P2C!T64</f>
        <v>155</v>
      </c>
      <c r="E140" s="488">
        <f>C140/(30000/12)</f>
        <v>6.2E-2</v>
      </c>
    </row>
    <row r="141" spans="2:6">
      <c r="B141" s="35" t="s">
        <v>1535</v>
      </c>
      <c r="E141" s="488">
        <f>AVERAGE(E137:E140)</f>
        <v>5.1970000000000002E-2</v>
      </c>
      <c r="F141" t="s">
        <v>1769</v>
      </c>
    </row>
    <row r="142" spans="2:6">
      <c r="B142" s="433" t="s">
        <v>1547</v>
      </c>
    </row>
    <row r="143" spans="2:6">
      <c r="B143" s="365" t="s">
        <v>1497</v>
      </c>
      <c r="C143" s="472">
        <f>Copay2P2C!Q64</f>
        <v>89</v>
      </c>
      <c r="E143" s="488">
        <f>C143/(15000/12)</f>
        <v>7.1199999999999999E-2</v>
      </c>
    </row>
    <row r="144" spans="2:6">
      <c r="B144" s="365" t="s">
        <v>1498</v>
      </c>
      <c r="C144" s="472">
        <f>Copay2P2C!R64</f>
        <v>129</v>
      </c>
      <c r="E144" s="488">
        <f>C144/(20000/12)</f>
        <v>7.7399999999999997E-2</v>
      </c>
    </row>
    <row r="145" spans="2:11">
      <c r="B145" s="365" t="s">
        <v>1499</v>
      </c>
      <c r="C145" s="472">
        <f>Copay2P2C!S64</f>
        <v>164</v>
      </c>
      <c r="E145" s="488">
        <f>C145/(25000/12)</f>
        <v>7.8719999999999998E-2</v>
      </c>
    </row>
    <row r="146" spans="2:11">
      <c r="B146" s="365" t="s">
        <v>1500</v>
      </c>
      <c r="C146" s="472">
        <f>Copay2P2C!T64</f>
        <v>191</v>
      </c>
      <c r="E146" s="488">
        <f>C146/(30000/12)</f>
        <v>7.6399999999999996E-2</v>
      </c>
    </row>
    <row r="147" spans="2:11">
      <c r="B147" s="35" t="s">
        <v>1545</v>
      </c>
      <c r="E147" s="488">
        <f>AVERAGE(E143:E146)</f>
        <v>7.5929999999999997E-2</v>
      </c>
      <c r="F147" t="s">
        <v>1769</v>
      </c>
    </row>
    <row r="148" spans="2:11">
      <c r="B148" s="433" t="s">
        <v>1546</v>
      </c>
    </row>
    <row r="149" spans="2:11">
      <c r="B149" s="365" t="s">
        <v>1537</v>
      </c>
      <c r="C149" s="472">
        <f>CenterRates!O64</f>
        <v>1237</v>
      </c>
      <c r="K149" s="384"/>
    </row>
    <row r="150" spans="2:11">
      <c r="B150" s="365" t="s">
        <v>1538</v>
      </c>
      <c r="C150" s="472">
        <f>CenterRates!P64</f>
        <v>1422</v>
      </c>
    </row>
    <row r="151" spans="2:11">
      <c r="B151" s="365" t="s">
        <v>1539</v>
      </c>
      <c r="C151" s="472">
        <f>CenterRates!Q64</f>
        <v>1010</v>
      </c>
    </row>
    <row r="152" spans="2:11">
      <c r="B152" s="365" t="s">
        <v>1540</v>
      </c>
      <c r="C152" s="472">
        <f>CenterRates!R64</f>
        <v>1157</v>
      </c>
    </row>
    <row r="153" spans="2:11">
      <c r="B153" s="365" t="s">
        <v>1541</v>
      </c>
      <c r="C153" s="472">
        <f>CenterRates!S64</f>
        <v>927</v>
      </c>
    </row>
    <row r="154" spans="2:11">
      <c r="B154" s="365" t="s">
        <v>1542</v>
      </c>
      <c r="C154" s="472">
        <f>CenterRates!T64</f>
        <v>1051</v>
      </c>
    </row>
    <row r="155" spans="2:11" ht="18" customHeight="1">
      <c r="B155" s="365" t="s">
        <v>1543</v>
      </c>
      <c r="C155" s="472">
        <f>CenterRates!U64</f>
        <v>516</v>
      </c>
    </row>
    <row r="156" spans="2:11">
      <c r="B156" s="365" t="s">
        <v>1544</v>
      </c>
      <c r="C156" s="472">
        <f>CenterRates!V64</f>
        <v>583</v>
      </c>
    </row>
    <row r="157" spans="2:11">
      <c r="B157" s="35" t="s">
        <v>1600</v>
      </c>
    </row>
    <row r="158" spans="2:11">
      <c r="B158" s="433" t="s">
        <v>1546</v>
      </c>
    </row>
    <row r="159" spans="2:11">
      <c r="B159" s="365" t="s">
        <v>1537</v>
      </c>
      <c r="C159" s="472">
        <f>FamilyRates!O64</f>
        <v>940</v>
      </c>
      <c r="K159" s="384"/>
    </row>
    <row r="160" spans="2:11">
      <c r="B160" s="365" t="s">
        <v>1538</v>
      </c>
      <c r="C160" s="472">
        <f>FamilyRates!P64</f>
        <v>1082</v>
      </c>
    </row>
    <row r="161" spans="2:11">
      <c r="B161" s="365" t="s">
        <v>1539</v>
      </c>
      <c r="C161" s="472">
        <f>FamilyRates!Q64</f>
        <v>823</v>
      </c>
    </row>
    <row r="162" spans="2:11">
      <c r="B162" s="365" t="s">
        <v>1540</v>
      </c>
      <c r="C162" s="472">
        <f>FamilyRates!R64</f>
        <v>950</v>
      </c>
    </row>
    <row r="163" spans="2:11">
      <c r="B163" s="365" t="s">
        <v>1541</v>
      </c>
      <c r="C163" s="472">
        <f>FamilyRates!S64</f>
        <v>774</v>
      </c>
    </row>
    <row r="164" spans="2:11">
      <c r="B164" s="365" t="s">
        <v>1542</v>
      </c>
      <c r="C164" s="472">
        <f>FamilyRates!T64</f>
        <v>878</v>
      </c>
    </row>
    <row r="165" spans="2:11">
      <c r="B165" s="365" t="s">
        <v>1543</v>
      </c>
      <c r="C165" s="472">
        <f>FamilyRates!U64</f>
        <v>490</v>
      </c>
    </row>
    <row r="166" spans="2:11">
      <c r="B166" s="365" t="s">
        <v>1544</v>
      </c>
      <c r="C166" s="472">
        <f>FamilyRates!V64</f>
        <v>549</v>
      </c>
    </row>
    <row r="167" spans="2:11">
      <c r="B167" s="35" t="s">
        <v>1600</v>
      </c>
    </row>
    <row r="168" spans="2:11">
      <c r="B168" s="433" t="s">
        <v>1546</v>
      </c>
    </row>
    <row r="169" spans="2:11">
      <c r="B169" s="365" t="s">
        <v>1537</v>
      </c>
      <c r="C169" s="472">
        <f>InHomeRates!O64</f>
        <v>671</v>
      </c>
      <c r="K169" s="384"/>
    </row>
    <row r="170" spans="2:11">
      <c r="B170" s="365" t="s">
        <v>1538</v>
      </c>
      <c r="C170" s="472">
        <f>InHomeRates!P64</f>
        <v>720</v>
      </c>
    </row>
    <row r="171" spans="2:11">
      <c r="B171" s="365" t="s">
        <v>1539</v>
      </c>
      <c r="C171" s="472">
        <f>InHomeRates!Q64</f>
        <v>605</v>
      </c>
    </row>
    <row r="172" spans="2:11">
      <c r="B172" s="365" t="s">
        <v>1540</v>
      </c>
      <c r="C172" s="472">
        <f>InHomeRates!R64</f>
        <v>643</v>
      </c>
    </row>
    <row r="173" spans="2:11">
      <c r="B173" s="365" t="s">
        <v>1541</v>
      </c>
      <c r="C173" s="472">
        <f>InHomeRates!S64</f>
        <v>580</v>
      </c>
    </row>
    <row r="174" spans="2:11">
      <c r="B174" s="365" t="s">
        <v>1542</v>
      </c>
      <c r="C174" s="472">
        <f>InHomeRates!T64</f>
        <v>608</v>
      </c>
    </row>
    <row r="175" spans="2:11">
      <c r="B175" s="365" t="s">
        <v>1543</v>
      </c>
      <c r="C175" s="472">
        <f>InHomeRates!U64</f>
        <v>337</v>
      </c>
    </row>
    <row r="176" spans="2:11">
      <c r="B176" s="365" t="s">
        <v>1544</v>
      </c>
      <c r="C176" s="472">
        <f>InHomeRates!V64</f>
        <v>356</v>
      </c>
    </row>
    <row r="177" spans="2:3">
      <c r="B177" s="35" t="s">
        <v>1730</v>
      </c>
    </row>
    <row r="178" spans="2:3">
      <c r="B178" s="365" t="s">
        <v>1667</v>
      </c>
      <c r="C178" s="63" t="str">
        <f>NoTradHours!B84</f>
        <v>NA, no additional requirements for non-traditional- hour care</v>
      </c>
    </row>
    <row r="179" spans="2:3">
      <c r="B179" s="365" t="s">
        <v>1663</v>
      </c>
      <c r="C179" s="193" t="str">
        <f>NoTradHours!B64</f>
        <v>Yes</v>
      </c>
    </row>
    <row r="180" spans="2:3" ht="29">
      <c r="B180" s="365" t="s">
        <v>1668</v>
      </c>
      <c r="C180" s="63" t="s">
        <v>1731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4E95C-3B2E-48EC-9CBF-C828037EB5CB}">
  <sheetPr codeName="Sheet3">
    <tabColor rgb="FFFFC000"/>
  </sheetPr>
  <dimension ref="A2:Y71"/>
  <sheetViews>
    <sheetView zoomScaleNormal="100" workbookViewId="0">
      <pane xSplit="2" ySplit="5" topLeftCell="C51" activePane="bottomRight" state="frozen"/>
      <selection pane="topRight" activeCell="C1" sqref="C1"/>
      <selection pane="bottomLeft" activeCell="A6" sqref="A6"/>
      <selection pane="bottomRight" activeCell="B66" sqref="B66"/>
    </sheetView>
  </sheetViews>
  <sheetFormatPr defaultColWidth="8.7265625" defaultRowHeight="14.5"/>
  <cols>
    <col min="1" max="1" width="5" customWidth="1"/>
    <col min="2" max="2" width="24.1796875" bestFit="1" customWidth="1"/>
    <col min="5" max="5" width="13.54296875" customWidth="1"/>
    <col min="6" max="6" width="10.54296875" bestFit="1" customWidth="1"/>
    <col min="7" max="7" width="11.1796875" bestFit="1" customWidth="1"/>
    <col min="8" max="8" width="13.81640625" customWidth="1"/>
    <col min="9" max="9" width="13.26953125" customWidth="1"/>
    <col min="15" max="15" width="9.54296875" bestFit="1" customWidth="1"/>
    <col min="19" max="20" width="9" bestFit="1" customWidth="1"/>
  </cols>
  <sheetData>
    <row r="2" spans="2:25">
      <c r="B2" s="33" t="s">
        <v>109</v>
      </c>
      <c r="Y2" s="34" t="s">
        <v>112</v>
      </c>
    </row>
    <row r="4" spans="2:25">
      <c r="D4" t="s">
        <v>89</v>
      </c>
      <c r="K4" t="s">
        <v>108</v>
      </c>
      <c r="Y4" s="35" t="s">
        <v>113</v>
      </c>
    </row>
    <row r="5" spans="2:25" ht="91">
      <c r="C5" t="s">
        <v>91</v>
      </c>
      <c r="D5" s="13" t="s">
        <v>78</v>
      </c>
      <c r="E5" s="12" t="s">
        <v>79</v>
      </c>
      <c r="F5" s="13" t="s">
        <v>90</v>
      </c>
      <c r="G5" s="32" t="s">
        <v>94</v>
      </c>
      <c r="H5" s="13" t="s">
        <v>95</v>
      </c>
      <c r="I5" s="13" t="s">
        <v>96</v>
      </c>
      <c r="K5" s="13" t="s">
        <v>99</v>
      </c>
      <c r="L5" s="13" t="s">
        <v>100</v>
      </c>
      <c r="M5" s="13" t="s">
        <v>101</v>
      </c>
      <c r="N5" s="12" t="s">
        <v>79</v>
      </c>
      <c r="O5" s="13" t="s">
        <v>99</v>
      </c>
      <c r="P5" s="13" t="s">
        <v>100</v>
      </c>
      <c r="Q5" s="13" t="s">
        <v>101</v>
      </c>
      <c r="R5" s="12" t="s">
        <v>79</v>
      </c>
      <c r="S5" s="32" t="s">
        <v>104</v>
      </c>
      <c r="T5" s="13" t="s">
        <v>105</v>
      </c>
      <c r="U5" s="13" t="s">
        <v>99</v>
      </c>
      <c r="V5" s="13" t="s">
        <v>100</v>
      </c>
      <c r="W5" s="13" t="s">
        <v>101</v>
      </c>
      <c r="X5" s="13" t="s">
        <v>110</v>
      </c>
      <c r="Y5" s="13" t="s">
        <v>111</v>
      </c>
    </row>
    <row r="6" spans="2:25">
      <c r="B6" t="str">
        <f>'3. Care by Type'!A6</f>
        <v>Alabama</v>
      </c>
      <c r="C6" t="s">
        <v>92</v>
      </c>
      <c r="D6" s="23">
        <f>'3. Care by Type'!E6</f>
        <v>0.93016589001705408</v>
      </c>
      <c r="E6" s="23">
        <f>'3. Care by Type'!F6</f>
        <v>5.850467891169596E-5</v>
      </c>
      <c r="F6" s="24">
        <f>ROUND(G6*D6,0)</f>
        <v>31812</v>
      </c>
      <c r="G6" s="28">
        <f>'1. Children Served'!C6</f>
        <v>34200</v>
      </c>
      <c r="H6" s="28">
        <f>ROUND(G6*(1-E6),0)</f>
        <v>34198</v>
      </c>
      <c r="I6" s="23">
        <f>F6/H6</f>
        <v>0.93022983800222236</v>
      </c>
      <c r="K6" s="23">
        <f>'18. Head of Household'!B6</f>
        <v>0.86361821603936473</v>
      </c>
      <c r="L6" s="23">
        <f>'18. Head of Household'!C6</f>
        <v>0.13636622887749336</v>
      </c>
      <c r="M6" s="23">
        <f>'18. Head of Household'!D6</f>
        <v>0</v>
      </c>
      <c r="N6" s="23">
        <f>'18. Head of Household'!E6</f>
        <v>0</v>
      </c>
      <c r="O6" s="28">
        <f>ROUND(K6*$S6,0)</f>
        <v>16668</v>
      </c>
      <c r="P6" s="28">
        <f>ROUND(L6*$S6,0)</f>
        <v>2632</v>
      </c>
      <c r="Q6" s="28">
        <f>ROUND(M6*$S6,0)</f>
        <v>0</v>
      </c>
      <c r="R6" s="28">
        <f>ROUND(N6*$S6,0)</f>
        <v>0</v>
      </c>
      <c r="S6" s="28">
        <f>'1. Children Served'!B6</f>
        <v>19300</v>
      </c>
      <c r="T6" s="28">
        <f>S6-R6</f>
        <v>19300</v>
      </c>
      <c r="U6" s="23">
        <f>O6/$T6</f>
        <v>0.86362694300518139</v>
      </c>
      <c r="V6" s="23">
        <f t="shared" ref="V6:W21" si="0">P6/$T6</f>
        <v>0.13637305699481866</v>
      </c>
      <c r="W6" s="23">
        <f t="shared" si="0"/>
        <v>0</v>
      </c>
      <c r="X6" s="28">
        <f>SUM(O6:P6)</f>
        <v>19300</v>
      </c>
      <c r="Y6" s="28">
        <f>ROUND(X6+R6*(O6+P6)/(S6-R6),0)</f>
        <v>19300</v>
      </c>
    </row>
    <row r="7" spans="2:25">
      <c r="B7" t="str">
        <f>'3. Care by Type'!A7</f>
        <v>Alaska</v>
      </c>
      <c r="C7" t="s">
        <v>92</v>
      </c>
      <c r="D7" s="23">
        <f>'3. Care by Type'!E7</f>
        <v>0.70118222584590295</v>
      </c>
      <c r="E7" s="23">
        <f>'3. Care by Type'!F7</f>
        <v>1.3452914798206279E-2</v>
      </c>
      <c r="F7" s="24">
        <f t="shared" ref="F7:F62" si="1">ROUND(G7*D7,0)</f>
        <v>1753</v>
      </c>
      <c r="G7" s="28">
        <f>'1. Children Served'!C7</f>
        <v>2500</v>
      </c>
      <c r="H7" s="28">
        <f>ROUND(G7*(1-E7),0)</f>
        <v>2466</v>
      </c>
      <c r="I7" s="23">
        <f t="shared" ref="I7:I63" si="2">F7/H7</f>
        <v>0.71086780210867806</v>
      </c>
      <c r="K7" s="23">
        <f>'18. Head of Household'!B7</f>
        <v>0.6770528288625981</v>
      </c>
      <c r="L7" s="23">
        <f>'18. Head of Household'!C7</f>
        <v>9.4881105774862362E-2</v>
      </c>
      <c r="M7" s="23">
        <f>'18. Head of Household'!D7</f>
        <v>0.22783179102729295</v>
      </c>
      <c r="N7" s="23">
        <f>'18. Head of Household'!E7</f>
        <v>0</v>
      </c>
      <c r="O7" s="28">
        <f t="shared" ref="O7:O62" si="3">ROUND(K7*$S7,0)</f>
        <v>1151</v>
      </c>
      <c r="P7" s="28">
        <f t="shared" ref="P7:P62" si="4">ROUND(L7*$S7,0)</f>
        <v>161</v>
      </c>
      <c r="Q7" s="28">
        <f t="shared" ref="Q7:Q62" si="5">ROUND(M7*$S7,0)</f>
        <v>387</v>
      </c>
      <c r="R7" s="28">
        <f t="shared" ref="R7:R62" si="6">ROUND(N7*$S7,0)</f>
        <v>0</v>
      </c>
      <c r="S7" s="28">
        <f>'1. Children Served'!B7</f>
        <v>1700</v>
      </c>
      <c r="T7" s="28">
        <f t="shared" ref="T7:T62" si="7">S7-R7</f>
        <v>1700</v>
      </c>
      <c r="U7" s="23">
        <f t="shared" ref="U7:W62" si="8">O7/$T7</f>
        <v>0.67705882352941171</v>
      </c>
      <c r="V7" s="23">
        <f t="shared" si="0"/>
        <v>9.4705882352941181E-2</v>
      </c>
      <c r="W7" s="23">
        <f t="shared" si="0"/>
        <v>0.22764705882352942</v>
      </c>
      <c r="X7" s="28">
        <f t="shared" ref="X7:X62" si="9">SUM(O7:P7)</f>
        <v>1312</v>
      </c>
      <c r="Y7" s="28">
        <f t="shared" ref="Y7:Y62" si="10">ROUND(X7+R7*(O7+P7)/(S7-R7),0)</f>
        <v>1312</v>
      </c>
    </row>
    <row r="8" spans="2:25">
      <c r="B8" s="25" t="str">
        <f>'3. Care by Type'!A8</f>
        <v>American Samoa</v>
      </c>
      <c r="C8" s="25" t="s">
        <v>93</v>
      </c>
      <c r="D8" s="26"/>
      <c r="E8" s="26"/>
      <c r="F8" s="27">
        <f t="shared" si="1"/>
        <v>0</v>
      </c>
      <c r="G8" s="28">
        <f>'1. Children Served'!C8</f>
        <v>0</v>
      </c>
      <c r="H8" s="28">
        <f t="shared" ref="H8:H61" si="11">ROUND(G8*(1-E8),0)</f>
        <v>0</v>
      </c>
      <c r="I8" s="23" t="e">
        <f t="shared" si="2"/>
        <v>#DIV/0!</v>
      </c>
      <c r="K8" s="23" t="str">
        <f>'18. Head of Household'!B8</f>
        <v>-</v>
      </c>
      <c r="L8" s="23" t="str">
        <f>'18. Head of Household'!C8</f>
        <v>-</v>
      </c>
      <c r="M8" s="23" t="str">
        <f>'18. Head of Household'!D8</f>
        <v>-</v>
      </c>
      <c r="N8" s="23" t="str">
        <f>'18. Head of Household'!E8</f>
        <v>-</v>
      </c>
      <c r="O8" s="28" t="e">
        <f t="shared" si="3"/>
        <v>#VALUE!</v>
      </c>
      <c r="P8" s="28" t="e">
        <f t="shared" si="4"/>
        <v>#VALUE!</v>
      </c>
      <c r="Q8" s="28" t="e">
        <f t="shared" si="5"/>
        <v>#VALUE!</v>
      </c>
      <c r="R8" s="28" t="e">
        <f t="shared" si="6"/>
        <v>#VALUE!</v>
      </c>
      <c r="S8" s="28">
        <f>'1. Children Served'!B8</f>
        <v>0</v>
      </c>
      <c r="T8" s="28" t="e">
        <f t="shared" si="7"/>
        <v>#VALUE!</v>
      </c>
      <c r="U8" s="23" t="e">
        <f t="shared" si="8"/>
        <v>#VALUE!</v>
      </c>
      <c r="V8" s="23" t="e">
        <f t="shared" si="0"/>
        <v>#VALUE!</v>
      </c>
      <c r="W8" s="23" t="e">
        <f t="shared" si="0"/>
        <v>#VALUE!</v>
      </c>
      <c r="X8" s="28" t="e">
        <f t="shared" si="9"/>
        <v>#VALUE!</v>
      </c>
      <c r="Y8" s="28" t="e">
        <f t="shared" si="10"/>
        <v>#VALUE!</v>
      </c>
    </row>
    <row r="9" spans="2:25">
      <c r="B9" t="str">
        <f>'3. Care by Type'!A9</f>
        <v>Arizona</v>
      </c>
      <c r="C9" t="s">
        <v>92</v>
      </c>
      <c r="D9" s="23">
        <f>'3. Care by Type'!E9</f>
        <v>0.47201048833667281</v>
      </c>
      <c r="E9" s="23">
        <f>'3. Care by Type'!F9</f>
        <v>0.50356737731508483</v>
      </c>
      <c r="F9" s="24">
        <f t="shared" si="1"/>
        <v>13358</v>
      </c>
      <c r="G9" s="28">
        <f>'1. Children Served'!C9</f>
        <v>28300</v>
      </c>
      <c r="H9" s="28">
        <f t="shared" si="11"/>
        <v>14049</v>
      </c>
      <c r="I9" s="23">
        <f t="shared" si="2"/>
        <v>0.9508150046266638</v>
      </c>
      <c r="K9" s="23">
        <f>'18. Head of Household'!B9</f>
        <v>0.59582174164085877</v>
      </c>
      <c r="L9" s="23">
        <f>'18. Head of Household'!C9</f>
        <v>6.6768148653613982E-2</v>
      </c>
      <c r="M9" s="23">
        <f>'18. Head of Household'!D9</f>
        <v>0.33741010970552726</v>
      </c>
      <c r="N9" s="23">
        <f>'18. Head of Household'!E9</f>
        <v>0</v>
      </c>
      <c r="O9" s="28">
        <f t="shared" si="3"/>
        <v>11380</v>
      </c>
      <c r="P9" s="28">
        <f t="shared" si="4"/>
        <v>1275</v>
      </c>
      <c r="Q9" s="28">
        <f t="shared" si="5"/>
        <v>6445</v>
      </c>
      <c r="R9" s="28">
        <f t="shared" si="6"/>
        <v>0</v>
      </c>
      <c r="S9" s="28">
        <f>'1. Children Served'!B9</f>
        <v>19100</v>
      </c>
      <c r="T9" s="28">
        <f t="shared" si="7"/>
        <v>19100</v>
      </c>
      <c r="U9" s="23">
        <f t="shared" si="8"/>
        <v>0.59581151832460733</v>
      </c>
      <c r="V9" s="23">
        <f t="shared" si="0"/>
        <v>6.6753926701570682E-2</v>
      </c>
      <c r="W9" s="23">
        <f t="shared" si="0"/>
        <v>0.33743455497382197</v>
      </c>
      <c r="X9" s="28">
        <f t="shared" si="9"/>
        <v>12655</v>
      </c>
      <c r="Y9" s="28">
        <f t="shared" si="10"/>
        <v>12655</v>
      </c>
    </row>
    <row r="10" spans="2:25">
      <c r="B10" t="str">
        <f>'3. Care by Type'!A10</f>
        <v>Arkansas</v>
      </c>
      <c r="C10" t="s">
        <v>92</v>
      </c>
      <c r="D10" s="23">
        <f>'3. Care by Type'!E10</f>
        <v>0.9480316574033758</v>
      </c>
      <c r="E10" s="23">
        <f>'3. Care by Type'!F10</f>
        <v>2.0797582153010783E-2</v>
      </c>
      <c r="F10" s="24">
        <f t="shared" si="1"/>
        <v>18487</v>
      </c>
      <c r="G10" s="28">
        <f>'1. Children Served'!C10</f>
        <v>19500</v>
      </c>
      <c r="H10" s="28">
        <f t="shared" si="11"/>
        <v>19094</v>
      </c>
      <c r="I10" s="23">
        <f t="shared" si="2"/>
        <v>0.96820990887189695</v>
      </c>
      <c r="K10" s="23">
        <f>'18. Head of Household'!B10</f>
        <v>0.30789654773431746</v>
      </c>
      <c r="L10" s="23">
        <f>'18. Head of Household'!C10</f>
        <v>5.5233815030661777E-2</v>
      </c>
      <c r="M10" s="23">
        <f>'18. Head of Household'!D10</f>
        <v>0</v>
      </c>
      <c r="N10" s="23">
        <f>'18. Head of Household'!E10</f>
        <v>0.63692444476922994</v>
      </c>
      <c r="O10" s="28">
        <f t="shared" si="3"/>
        <v>5050</v>
      </c>
      <c r="P10" s="28">
        <f t="shared" si="4"/>
        <v>906</v>
      </c>
      <c r="Q10" s="28">
        <f t="shared" si="5"/>
        <v>0</v>
      </c>
      <c r="R10" s="28">
        <f t="shared" si="6"/>
        <v>10446</v>
      </c>
      <c r="S10" s="28">
        <f>'1. Children Served'!B10</f>
        <v>16400</v>
      </c>
      <c r="T10" s="28">
        <f t="shared" si="7"/>
        <v>5954</v>
      </c>
      <c r="U10" s="23">
        <f t="shared" si="8"/>
        <v>0.8481692979509573</v>
      </c>
      <c r="V10" s="23">
        <f t="shared" si="0"/>
        <v>0.15216661068189452</v>
      </c>
      <c r="W10" s="23">
        <f t="shared" si="0"/>
        <v>0</v>
      </c>
      <c r="X10" s="28">
        <f t="shared" si="9"/>
        <v>5956</v>
      </c>
      <c r="Y10" s="28">
        <f t="shared" si="10"/>
        <v>16406</v>
      </c>
    </row>
    <row r="11" spans="2:25">
      <c r="B11" t="str">
        <f>'3. Care by Type'!A11</f>
        <v>California</v>
      </c>
      <c r="C11" t="s">
        <v>92</v>
      </c>
      <c r="D11" s="23">
        <f>'3. Care by Type'!E11</f>
        <v>0.35810518940730868</v>
      </c>
      <c r="E11" s="23">
        <f>'3. Care by Type'!F11</f>
        <v>2.141400945061081E-2</v>
      </c>
      <c r="F11" s="24">
        <f t="shared" si="1"/>
        <v>54396</v>
      </c>
      <c r="G11" s="28">
        <f>'1. Children Served'!C11</f>
        <v>151900</v>
      </c>
      <c r="H11" s="28">
        <f t="shared" si="11"/>
        <v>148647</v>
      </c>
      <c r="I11" s="23">
        <f t="shared" si="2"/>
        <v>0.3659407858887162</v>
      </c>
      <c r="K11" s="23">
        <f>'18. Head of Household'!B11</f>
        <v>0.76949065823574547</v>
      </c>
      <c r="L11" s="23">
        <f>'18. Head of Household'!C11</f>
        <v>0.15004895129804594</v>
      </c>
      <c r="M11" s="23">
        <f>'18. Head of Household'!D11</f>
        <v>1.5295256743351636E-2</v>
      </c>
      <c r="N11" s="23">
        <f>'18. Head of Household'!E11</f>
        <v>6.5174848423681847E-2</v>
      </c>
      <c r="O11" s="28">
        <f t="shared" si="3"/>
        <v>71255</v>
      </c>
      <c r="P11" s="28">
        <f t="shared" si="4"/>
        <v>13895</v>
      </c>
      <c r="Q11" s="28">
        <f t="shared" si="5"/>
        <v>1416</v>
      </c>
      <c r="R11" s="28">
        <f t="shared" si="6"/>
        <v>6035</v>
      </c>
      <c r="S11" s="28">
        <f>'1. Children Served'!B11</f>
        <v>92600</v>
      </c>
      <c r="T11" s="28">
        <f t="shared" si="7"/>
        <v>86565</v>
      </c>
      <c r="U11" s="23">
        <f t="shared" si="8"/>
        <v>0.8231386819153238</v>
      </c>
      <c r="V11" s="23">
        <f t="shared" si="0"/>
        <v>0.16051521977704614</v>
      </c>
      <c r="W11" s="23">
        <f t="shared" si="0"/>
        <v>1.6357650320568358E-2</v>
      </c>
      <c r="X11" s="28">
        <f t="shared" si="9"/>
        <v>85150</v>
      </c>
      <c r="Y11" s="28">
        <f t="shared" si="10"/>
        <v>91086</v>
      </c>
    </row>
    <row r="12" spans="2:25">
      <c r="B12" t="str">
        <f>'3. Care by Type'!A12</f>
        <v>Colorado</v>
      </c>
      <c r="C12" t="s">
        <v>92</v>
      </c>
      <c r="D12" s="23">
        <f>'3. Care by Type'!E12</f>
        <v>0.89191454805034909</v>
      </c>
      <c r="E12" s="23">
        <f>'3. Care by Type'!F12</f>
        <v>1.9909099244240114E-2</v>
      </c>
      <c r="F12" s="24">
        <f t="shared" si="1"/>
        <v>13646</v>
      </c>
      <c r="G12" s="28">
        <f>'1. Children Served'!C12</f>
        <v>15300</v>
      </c>
      <c r="H12" s="28">
        <f t="shared" si="11"/>
        <v>14995</v>
      </c>
      <c r="I12" s="23">
        <f t="shared" si="2"/>
        <v>0.91003667889296436</v>
      </c>
      <c r="K12" s="23">
        <f>'18. Head of Household'!B12</f>
        <v>0.87097197324122255</v>
      </c>
      <c r="L12" s="23">
        <f>'18. Head of Household'!C12</f>
        <v>0.12909361199772637</v>
      </c>
      <c r="M12" s="23">
        <f>'18. Head of Household'!D12</f>
        <v>0</v>
      </c>
      <c r="N12" s="23">
        <f>'18. Head of Household'!E12</f>
        <v>0</v>
      </c>
      <c r="O12" s="28">
        <f t="shared" si="3"/>
        <v>7926</v>
      </c>
      <c r="P12" s="28">
        <f t="shared" si="4"/>
        <v>1175</v>
      </c>
      <c r="Q12" s="28">
        <f t="shared" si="5"/>
        <v>0</v>
      </c>
      <c r="R12" s="28">
        <f t="shared" si="6"/>
        <v>0</v>
      </c>
      <c r="S12" s="28">
        <f>'1. Children Served'!B12</f>
        <v>9100</v>
      </c>
      <c r="T12" s="28">
        <f t="shared" si="7"/>
        <v>9100</v>
      </c>
      <c r="U12" s="23">
        <f t="shared" si="8"/>
        <v>0.87098901098901094</v>
      </c>
      <c r="V12" s="23">
        <f t="shared" si="0"/>
        <v>0.12912087912087913</v>
      </c>
      <c r="W12" s="23">
        <f t="shared" si="0"/>
        <v>0</v>
      </c>
      <c r="X12" s="28">
        <f t="shared" si="9"/>
        <v>9101</v>
      </c>
      <c r="Y12" s="28">
        <f t="shared" si="10"/>
        <v>9101</v>
      </c>
    </row>
    <row r="13" spans="2:25">
      <c r="B13" t="str">
        <f>'3. Care by Type'!A13</f>
        <v>Connecticut</v>
      </c>
      <c r="C13" t="s">
        <v>92</v>
      </c>
      <c r="D13" s="23">
        <f>'3. Care by Type'!E13</f>
        <v>0.53320851772003475</v>
      </c>
      <c r="E13" s="23">
        <f>'3. Care by Type'!F13</f>
        <v>8.5101554521729264E-4</v>
      </c>
      <c r="F13" s="24">
        <f t="shared" si="1"/>
        <v>5652</v>
      </c>
      <c r="G13" s="28">
        <f>'1. Children Served'!C13</f>
        <v>10600</v>
      </c>
      <c r="H13" s="28">
        <f t="shared" si="11"/>
        <v>10591</v>
      </c>
      <c r="I13" s="23">
        <f t="shared" si="2"/>
        <v>0.53366065527334527</v>
      </c>
      <c r="K13" s="23">
        <f>'18. Head of Household'!B13</f>
        <v>0.89499169894853348</v>
      </c>
      <c r="L13" s="23">
        <f>'18. Head of Household'!C13</f>
        <v>6.1427780852241286E-2</v>
      </c>
      <c r="M13" s="23">
        <f>'18. Head of Household'!D13</f>
        <v>0</v>
      </c>
      <c r="N13" s="23">
        <f>'18. Head of Household'!E13</f>
        <v>4.3580520199225238E-2</v>
      </c>
      <c r="O13" s="28">
        <f t="shared" si="3"/>
        <v>6444</v>
      </c>
      <c r="P13" s="28">
        <f t="shared" si="4"/>
        <v>442</v>
      </c>
      <c r="Q13" s="28">
        <f t="shared" si="5"/>
        <v>0</v>
      </c>
      <c r="R13" s="28">
        <f t="shared" si="6"/>
        <v>314</v>
      </c>
      <c r="S13" s="28">
        <f>'1. Children Served'!B13</f>
        <v>7200</v>
      </c>
      <c r="T13" s="28">
        <f t="shared" si="7"/>
        <v>6886</v>
      </c>
      <c r="U13" s="23">
        <f t="shared" si="8"/>
        <v>0.93581179204182396</v>
      </c>
      <c r="V13" s="23">
        <f t="shared" si="0"/>
        <v>6.4188207958176008E-2</v>
      </c>
      <c r="W13" s="23">
        <f t="shared" si="0"/>
        <v>0</v>
      </c>
      <c r="X13" s="28">
        <f t="shared" si="9"/>
        <v>6886</v>
      </c>
      <c r="Y13" s="28">
        <f t="shared" si="10"/>
        <v>7200</v>
      </c>
    </row>
    <row r="14" spans="2:25">
      <c r="B14" t="str">
        <f>'3. Care by Type'!A14</f>
        <v>Delaware</v>
      </c>
      <c r="C14" t="s">
        <v>92</v>
      </c>
      <c r="D14" s="23">
        <f>'3. Care by Type'!E14</f>
        <v>0.86141848456107073</v>
      </c>
      <c r="E14" s="23">
        <f>'3. Care by Type'!F14</f>
        <v>0</v>
      </c>
      <c r="F14" s="24">
        <f t="shared" si="1"/>
        <v>4049</v>
      </c>
      <c r="G14" s="28">
        <f>'1. Children Served'!C14</f>
        <v>4700</v>
      </c>
      <c r="H14" s="28">
        <f t="shared" si="11"/>
        <v>4700</v>
      </c>
      <c r="I14" s="23">
        <f t="shared" si="2"/>
        <v>0.86148936170212764</v>
      </c>
      <c r="K14" s="23">
        <f>'18. Head of Household'!B14</f>
        <v>0.89004346644933441</v>
      </c>
      <c r="L14" s="23">
        <f>'18. Head of Household'!C14</f>
        <v>0.1100244498777506</v>
      </c>
      <c r="M14" s="23">
        <f>'18. Head of Household'!D14</f>
        <v>0</v>
      </c>
      <c r="N14" s="23">
        <f>'18. Head of Household'!E14</f>
        <v>0</v>
      </c>
      <c r="O14" s="28">
        <f t="shared" si="3"/>
        <v>2581</v>
      </c>
      <c r="P14" s="28">
        <f t="shared" si="4"/>
        <v>319</v>
      </c>
      <c r="Q14" s="28">
        <f t="shared" si="5"/>
        <v>0</v>
      </c>
      <c r="R14" s="28">
        <f t="shared" si="6"/>
        <v>0</v>
      </c>
      <c r="S14" s="28">
        <f>'1. Children Served'!B14</f>
        <v>2900</v>
      </c>
      <c r="T14" s="28">
        <f t="shared" si="7"/>
        <v>2900</v>
      </c>
      <c r="U14" s="23">
        <f t="shared" si="8"/>
        <v>0.89</v>
      </c>
      <c r="V14" s="23">
        <f t="shared" si="0"/>
        <v>0.11</v>
      </c>
      <c r="W14" s="23">
        <f t="shared" si="0"/>
        <v>0</v>
      </c>
      <c r="X14" s="28">
        <f t="shared" si="9"/>
        <v>2900</v>
      </c>
      <c r="Y14" s="28">
        <f t="shared" si="10"/>
        <v>2900</v>
      </c>
    </row>
    <row r="15" spans="2:25">
      <c r="B15" t="str">
        <f>'3. Care by Type'!A15</f>
        <v>District of Columbia</v>
      </c>
      <c r="C15" t="s">
        <v>92</v>
      </c>
      <c r="D15" s="23">
        <f>'3. Care by Type'!E15</f>
        <v>0.67703768624014027</v>
      </c>
      <c r="E15" s="23">
        <f>'3. Care by Type'!F15</f>
        <v>0.30127081507449605</v>
      </c>
      <c r="F15" s="24">
        <f t="shared" si="1"/>
        <v>609</v>
      </c>
      <c r="G15" s="28">
        <f>'1. Children Served'!C15</f>
        <v>900</v>
      </c>
      <c r="H15" s="28">
        <f t="shared" si="11"/>
        <v>629</v>
      </c>
      <c r="I15" s="23">
        <f t="shared" si="2"/>
        <v>0.96820349761526237</v>
      </c>
      <c r="K15" s="23">
        <f>'18. Head of Household'!B15</f>
        <v>0.90038044244046778</v>
      </c>
      <c r="L15" s="23">
        <f>'18. Head of Household'!C15</f>
        <v>0.1000422713822742</v>
      </c>
      <c r="M15" s="23">
        <f>'18. Head of Household'!D15</f>
        <v>0</v>
      </c>
      <c r="N15" s="23">
        <f>'18. Head of Household'!E15</f>
        <v>0</v>
      </c>
      <c r="O15" s="28">
        <f t="shared" si="3"/>
        <v>630</v>
      </c>
      <c r="P15" s="28">
        <f t="shared" si="4"/>
        <v>70</v>
      </c>
      <c r="Q15" s="28">
        <f t="shared" si="5"/>
        <v>0</v>
      </c>
      <c r="R15" s="28">
        <f t="shared" si="6"/>
        <v>0</v>
      </c>
      <c r="S15" s="28">
        <f>'1. Children Served'!B15</f>
        <v>700</v>
      </c>
      <c r="T15" s="28">
        <f t="shared" si="7"/>
        <v>700</v>
      </c>
      <c r="U15" s="23">
        <f t="shared" si="8"/>
        <v>0.9</v>
      </c>
      <c r="V15" s="23">
        <f t="shared" si="0"/>
        <v>0.1</v>
      </c>
      <c r="W15" s="23">
        <f t="shared" si="0"/>
        <v>0</v>
      </c>
      <c r="X15" s="28">
        <f t="shared" si="9"/>
        <v>700</v>
      </c>
      <c r="Y15" s="28">
        <f t="shared" si="10"/>
        <v>700</v>
      </c>
    </row>
    <row r="16" spans="2:25">
      <c r="B16" t="str">
        <f>'3. Care by Type'!A16</f>
        <v>Florida</v>
      </c>
      <c r="C16" t="s">
        <v>92</v>
      </c>
      <c r="D16" s="23">
        <f>'3. Care by Type'!E16</f>
        <v>0.94971421496812003</v>
      </c>
      <c r="E16" s="23">
        <f>'3. Care by Type'!F16</f>
        <v>7.8823019623217704E-3</v>
      </c>
      <c r="F16" s="24">
        <f t="shared" si="1"/>
        <v>92027</v>
      </c>
      <c r="G16" s="28">
        <f>'1. Children Served'!C16</f>
        <v>96900</v>
      </c>
      <c r="H16" s="28">
        <f t="shared" si="11"/>
        <v>96136</v>
      </c>
      <c r="I16" s="23">
        <f t="shared" si="2"/>
        <v>0.95725846717150698</v>
      </c>
      <c r="K16" s="23">
        <f>'18. Head of Household'!B16</f>
        <v>0.60371801678090209</v>
      </c>
      <c r="L16" s="23">
        <f>'18. Head of Household'!C16</f>
        <v>0.11820481716883817</v>
      </c>
      <c r="M16" s="23">
        <f>'18. Head of Household'!D16</f>
        <v>0.27806530256340289</v>
      </c>
      <c r="N16" s="23">
        <f>'18. Head of Household'!E16</f>
        <v>0</v>
      </c>
      <c r="O16" s="28">
        <f t="shared" si="3"/>
        <v>40691</v>
      </c>
      <c r="P16" s="28">
        <f t="shared" si="4"/>
        <v>7967</v>
      </c>
      <c r="Q16" s="28">
        <f t="shared" si="5"/>
        <v>18742</v>
      </c>
      <c r="R16" s="28">
        <f t="shared" si="6"/>
        <v>0</v>
      </c>
      <c r="S16" s="28">
        <f>'1. Children Served'!B16</f>
        <v>67400</v>
      </c>
      <c r="T16" s="28">
        <f t="shared" si="7"/>
        <v>67400</v>
      </c>
      <c r="U16" s="23">
        <f t="shared" si="8"/>
        <v>0.60372403560830856</v>
      </c>
      <c r="V16" s="23">
        <f t="shared" si="0"/>
        <v>0.11820474777448071</v>
      </c>
      <c r="W16" s="23">
        <f t="shared" si="0"/>
        <v>0.27807121661721068</v>
      </c>
      <c r="X16" s="28">
        <f t="shared" si="9"/>
        <v>48658</v>
      </c>
      <c r="Y16" s="28">
        <f t="shared" si="10"/>
        <v>48658</v>
      </c>
    </row>
    <row r="17" spans="2:25">
      <c r="B17" t="str">
        <f>'3. Care by Type'!A17</f>
        <v>Georgia</v>
      </c>
      <c r="C17" t="s">
        <v>92</v>
      </c>
      <c r="D17" s="23">
        <f>'3. Care by Type'!E17</f>
        <v>0.81372105512979653</v>
      </c>
      <c r="E17" s="23">
        <f>'3. Care by Type'!F17</f>
        <v>0.1557914253433495</v>
      </c>
      <c r="F17" s="24">
        <f t="shared" si="1"/>
        <v>36536</v>
      </c>
      <c r="G17" s="28">
        <f>'1. Children Served'!C17</f>
        <v>44900</v>
      </c>
      <c r="H17" s="28">
        <f t="shared" si="11"/>
        <v>37905</v>
      </c>
      <c r="I17" s="23">
        <f t="shared" si="2"/>
        <v>0.96388339269225698</v>
      </c>
      <c r="K17" s="23">
        <f>'18. Head of Household'!B17</f>
        <v>0.7110948425267436</v>
      </c>
      <c r="L17" s="23">
        <f>'18. Head of Household'!C17</f>
        <v>0.19728978664913643</v>
      </c>
      <c r="M17" s="23">
        <f>'18. Head of Household'!D17</f>
        <v>9.1436084384151087E-2</v>
      </c>
      <c r="N17" s="23">
        <f>'18. Head of Household'!E17</f>
        <v>1.8675670830096218E-4</v>
      </c>
      <c r="O17" s="28">
        <f t="shared" si="3"/>
        <v>19057</v>
      </c>
      <c r="P17" s="28">
        <f t="shared" si="4"/>
        <v>5287</v>
      </c>
      <c r="Q17" s="28">
        <f t="shared" si="5"/>
        <v>2450</v>
      </c>
      <c r="R17" s="28">
        <f t="shared" si="6"/>
        <v>5</v>
      </c>
      <c r="S17" s="28">
        <f>'1. Children Served'!B17</f>
        <v>26800</v>
      </c>
      <c r="T17" s="28">
        <f t="shared" si="7"/>
        <v>26795</v>
      </c>
      <c r="U17" s="23">
        <f t="shared" si="8"/>
        <v>0.71121477887665607</v>
      </c>
      <c r="V17" s="23">
        <f t="shared" si="0"/>
        <v>0.19731293151707407</v>
      </c>
      <c r="W17" s="23">
        <f t="shared" si="0"/>
        <v>9.1434969210673636E-2</v>
      </c>
      <c r="X17" s="28">
        <f t="shared" si="9"/>
        <v>24344</v>
      </c>
      <c r="Y17" s="28">
        <f t="shared" si="10"/>
        <v>24349</v>
      </c>
    </row>
    <row r="18" spans="2:25">
      <c r="B18" s="25" t="str">
        <f>'3. Care by Type'!A18</f>
        <v>Guam</v>
      </c>
      <c r="C18" s="25" t="s">
        <v>93</v>
      </c>
      <c r="D18" s="26">
        <f>'3. Care by Type'!E18</f>
        <v>0.99247091033538681</v>
      </c>
      <c r="E18" s="26">
        <f>'3. Care by Type'!F18</f>
        <v>0</v>
      </c>
      <c r="F18" s="27">
        <f t="shared" si="1"/>
        <v>595</v>
      </c>
      <c r="G18" s="28">
        <f>'1. Children Served'!C18</f>
        <v>600</v>
      </c>
      <c r="H18" s="28">
        <f t="shared" si="11"/>
        <v>600</v>
      </c>
      <c r="I18" s="23">
        <f t="shared" si="2"/>
        <v>0.9916666666666667</v>
      </c>
      <c r="K18" s="23">
        <f>'18. Head of Household'!B18</f>
        <v>0.78091106290672452</v>
      </c>
      <c r="L18" s="23">
        <f>'18. Head of Household'!C18</f>
        <v>0.17663464518128294</v>
      </c>
      <c r="M18" s="23">
        <f>'18. Head of Household'!D18</f>
        <v>4.3383947939262472E-2</v>
      </c>
      <c r="N18" s="23">
        <f>'18. Head of Household'!E18</f>
        <v>0</v>
      </c>
      <c r="O18" s="28">
        <f t="shared" si="3"/>
        <v>234</v>
      </c>
      <c r="P18" s="28">
        <f t="shared" si="4"/>
        <v>53</v>
      </c>
      <c r="Q18" s="28">
        <f t="shared" si="5"/>
        <v>13</v>
      </c>
      <c r="R18" s="28">
        <f t="shared" si="6"/>
        <v>0</v>
      </c>
      <c r="S18" s="28">
        <f>'1. Children Served'!B18</f>
        <v>300</v>
      </c>
      <c r="T18" s="28">
        <f t="shared" si="7"/>
        <v>300</v>
      </c>
      <c r="U18" s="23">
        <f t="shared" si="8"/>
        <v>0.78</v>
      </c>
      <c r="V18" s="23">
        <f t="shared" si="0"/>
        <v>0.17666666666666667</v>
      </c>
      <c r="W18" s="23">
        <f t="shared" si="0"/>
        <v>4.3333333333333335E-2</v>
      </c>
      <c r="X18" s="28">
        <f t="shared" si="9"/>
        <v>287</v>
      </c>
      <c r="Y18" s="28">
        <f t="shared" si="10"/>
        <v>287</v>
      </c>
    </row>
    <row r="19" spans="2:25">
      <c r="B19" t="str">
        <f>'3. Care by Type'!A19</f>
        <v>Hawaii</v>
      </c>
      <c r="C19" t="s">
        <v>92</v>
      </c>
      <c r="D19" s="23">
        <f>'3. Care by Type'!E19</f>
        <v>9.2871041924641792E-3</v>
      </c>
      <c r="E19" s="23">
        <f>'3. Care by Type'!F19</f>
        <v>0.96077304086325854</v>
      </c>
      <c r="F19" s="24">
        <f t="shared" si="1"/>
        <v>42</v>
      </c>
      <c r="G19" s="28">
        <f>'1. Children Served'!C19</f>
        <v>4500</v>
      </c>
      <c r="H19" s="28">
        <f t="shared" si="11"/>
        <v>177</v>
      </c>
      <c r="I19" s="23">
        <f t="shared" si="2"/>
        <v>0.23728813559322035</v>
      </c>
      <c r="K19" s="23">
        <f>'18. Head of Household'!B19</f>
        <v>0.4137580911283158</v>
      </c>
      <c r="L19" s="23">
        <f>'18. Head of Household'!C19</f>
        <v>0.5863688285315396</v>
      </c>
      <c r="M19" s="23">
        <f>'18. Head of Household'!D19</f>
        <v>0</v>
      </c>
      <c r="N19" s="23">
        <f>'18. Head of Household'!E19</f>
        <v>0</v>
      </c>
      <c r="O19" s="28">
        <f t="shared" si="3"/>
        <v>1324</v>
      </c>
      <c r="P19" s="28">
        <f t="shared" si="4"/>
        <v>1876</v>
      </c>
      <c r="Q19" s="28">
        <f t="shared" si="5"/>
        <v>0</v>
      </c>
      <c r="R19" s="28">
        <f t="shared" si="6"/>
        <v>0</v>
      </c>
      <c r="S19" s="28">
        <f>'1. Children Served'!B19</f>
        <v>3200</v>
      </c>
      <c r="T19" s="28">
        <f t="shared" si="7"/>
        <v>3200</v>
      </c>
      <c r="U19" s="23">
        <f t="shared" si="8"/>
        <v>0.41375000000000001</v>
      </c>
      <c r="V19" s="23">
        <f t="shared" si="0"/>
        <v>0.58625000000000005</v>
      </c>
      <c r="W19" s="23">
        <f t="shared" si="0"/>
        <v>0</v>
      </c>
      <c r="X19" s="28">
        <f t="shared" si="9"/>
        <v>3200</v>
      </c>
      <c r="Y19" s="28">
        <f t="shared" si="10"/>
        <v>3200</v>
      </c>
    </row>
    <row r="20" spans="2:25">
      <c r="B20" t="str">
        <f>'3. Care by Type'!A20</f>
        <v>Idaho</v>
      </c>
      <c r="C20" t="s">
        <v>92</v>
      </c>
      <c r="D20" s="23">
        <f>'3. Care by Type'!E20</f>
        <v>0.76310452533566231</v>
      </c>
      <c r="E20" s="23">
        <f>'3. Care by Type'!F20</f>
        <v>6.2173404586028744E-3</v>
      </c>
      <c r="F20" s="24">
        <f t="shared" si="1"/>
        <v>5189</v>
      </c>
      <c r="G20" s="28">
        <f>'1. Children Served'!C20</f>
        <v>6800</v>
      </c>
      <c r="H20" s="28">
        <f t="shared" si="11"/>
        <v>6758</v>
      </c>
      <c r="I20" s="23">
        <f t="shared" si="2"/>
        <v>0.76783071914767687</v>
      </c>
      <c r="K20" s="23">
        <f>'18. Head of Household'!B20</f>
        <v>0.8636998817585726</v>
      </c>
      <c r="L20" s="23">
        <f>'18. Head of Household'!C20</f>
        <v>0.13624637213801999</v>
      </c>
      <c r="M20" s="23">
        <f>'18. Head of Household'!D20</f>
        <v>0</v>
      </c>
      <c r="N20" s="23">
        <f>'18. Head of Household'!E20</f>
        <v>0</v>
      </c>
      <c r="O20" s="28">
        <f t="shared" si="3"/>
        <v>3196</v>
      </c>
      <c r="P20" s="28">
        <f t="shared" si="4"/>
        <v>504</v>
      </c>
      <c r="Q20" s="28">
        <f t="shared" si="5"/>
        <v>0</v>
      </c>
      <c r="R20" s="28">
        <f t="shared" si="6"/>
        <v>0</v>
      </c>
      <c r="S20" s="28">
        <f>'1. Children Served'!B20</f>
        <v>3700</v>
      </c>
      <c r="T20" s="28">
        <f t="shared" si="7"/>
        <v>3700</v>
      </c>
      <c r="U20" s="23">
        <f t="shared" si="8"/>
        <v>0.86378378378378373</v>
      </c>
      <c r="V20" s="23">
        <f t="shared" si="0"/>
        <v>0.13621621621621621</v>
      </c>
      <c r="W20" s="23">
        <f t="shared" si="0"/>
        <v>0</v>
      </c>
      <c r="X20" s="28">
        <f t="shared" si="9"/>
        <v>3700</v>
      </c>
      <c r="Y20" s="28">
        <f t="shared" si="10"/>
        <v>3700</v>
      </c>
    </row>
    <row r="21" spans="2:25">
      <c r="B21" t="str">
        <f>'3. Care by Type'!A21</f>
        <v>Illinois</v>
      </c>
      <c r="C21" t="s">
        <v>92</v>
      </c>
      <c r="D21" s="23">
        <f>'3. Care by Type'!E21</f>
        <v>0.47512582058589137</v>
      </c>
      <c r="E21" s="23">
        <f>'3. Care by Type'!F21</f>
        <v>3.6125935320621555E-3</v>
      </c>
      <c r="F21" s="24">
        <f t="shared" si="1"/>
        <v>30646</v>
      </c>
      <c r="G21" s="28">
        <f>'1. Children Served'!C21</f>
        <v>64500</v>
      </c>
      <c r="H21" s="28">
        <f t="shared" si="11"/>
        <v>64267</v>
      </c>
      <c r="I21" s="23">
        <f t="shared" si="2"/>
        <v>0.47685437316196494</v>
      </c>
      <c r="K21" s="23">
        <f>'18. Head of Household'!B21</f>
        <v>0.94003801624330396</v>
      </c>
      <c r="L21" s="23">
        <f>'18. Head of Household'!C21</f>
        <v>4.2085430637078654E-2</v>
      </c>
      <c r="M21" s="23">
        <f>'18. Head of Household'!D21</f>
        <v>0</v>
      </c>
      <c r="N21" s="23">
        <f>'18. Head of Household'!E21</f>
        <v>1.7893275807287747E-2</v>
      </c>
      <c r="O21" s="28">
        <f t="shared" si="3"/>
        <v>33747</v>
      </c>
      <c r="P21" s="28">
        <f t="shared" si="4"/>
        <v>1511</v>
      </c>
      <c r="Q21" s="28">
        <f t="shared" si="5"/>
        <v>0</v>
      </c>
      <c r="R21" s="28">
        <f t="shared" si="6"/>
        <v>642</v>
      </c>
      <c r="S21" s="28">
        <f>'1. Children Served'!B21</f>
        <v>35900</v>
      </c>
      <c r="T21" s="28">
        <f t="shared" si="7"/>
        <v>35258</v>
      </c>
      <c r="U21" s="23">
        <f t="shared" si="8"/>
        <v>0.95714447784899881</v>
      </c>
      <c r="V21" s="23">
        <f t="shared" si="0"/>
        <v>4.2855522151001191E-2</v>
      </c>
      <c r="W21" s="23">
        <f t="shared" si="0"/>
        <v>0</v>
      </c>
      <c r="X21" s="28">
        <f t="shared" si="9"/>
        <v>35258</v>
      </c>
      <c r="Y21" s="28">
        <f t="shared" si="10"/>
        <v>35900</v>
      </c>
    </row>
    <row r="22" spans="2:25">
      <c r="B22" t="str">
        <f>'3. Care by Type'!A22</f>
        <v>Indiana</v>
      </c>
      <c r="C22" t="s">
        <v>92</v>
      </c>
      <c r="D22" s="23">
        <f>'3. Care by Type'!E22</f>
        <v>0.64903386263631146</v>
      </c>
      <c r="E22" s="23">
        <f>'3. Care by Type'!F22</f>
        <v>0</v>
      </c>
      <c r="F22" s="24">
        <f t="shared" si="1"/>
        <v>17654</v>
      </c>
      <c r="G22" s="28">
        <f>'1. Children Served'!C22</f>
        <v>27200</v>
      </c>
      <c r="H22" s="28">
        <f t="shared" si="11"/>
        <v>27200</v>
      </c>
      <c r="I22" s="23">
        <f t="shared" si="2"/>
        <v>0.64904411764705883</v>
      </c>
      <c r="K22" s="23">
        <f>'18. Head of Household'!B22</f>
        <v>0.93687660804285766</v>
      </c>
      <c r="L22" s="23">
        <f>'18. Head of Household'!C22</f>
        <v>6.308814718218024E-2</v>
      </c>
      <c r="M22" s="23">
        <f>'18. Head of Household'!D22</f>
        <v>0</v>
      </c>
      <c r="N22" s="23">
        <f>'18. Head of Household'!E22</f>
        <v>0</v>
      </c>
      <c r="O22" s="28">
        <f t="shared" si="3"/>
        <v>13304</v>
      </c>
      <c r="P22" s="28">
        <f t="shared" si="4"/>
        <v>896</v>
      </c>
      <c r="Q22" s="28">
        <f t="shared" si="5"/>
        <v>0</v>
      </c>
      <c r="R22" s="28">
        <f t="shared" si="6"/>
        <v>0</v>
      </c>
      <c r="S22" s="28">
        <f>'1. Children Served'!B22</f>
        <v>14200</v>
      </c>
      <c r="T22" s="28">
        <f t="shared" si="7"/>
        <v>14200</v>
      </c>
      <c r="U22" s="23">
        <f t="shared" si="8"/>
        <v>0.93690140845070424</v>
      </c>
      <c r="V22" s="23">
        <f t="shared" si="8"/>
        <v>6.3098591549295771E-2</v>
      </c>
      <c r="W22" s="23">
        <f t="shared" si="8"/>
        <v>0</v>
      </c>
      <c r="X22" s="28">
        <f t="shared" si="9"/>
        <v>14200</v>
      </c>
      <c r="Y22" s="28">
        <f t="shared" si="10"/>
        <v>14200</v>
      </c>
    </row>
    <row r="23" spans="2:25">
      <c r="B23" t="str">
        <f>'3. Care by Type'!A23</f>
        <v>Iowa</v>
      </c>
      <c r="C23" t="s">
        <v>92</v>
      </c>
      <c r="D23" s="23">
        <f>'3. Care by Type'!E23</f>
        <v>0.58706665980866168</v>
      </c>
      <c r="E23" s="23">
        <f>'3. Care by Type'!F23</f>
        <v>8.1910297294517029E-2</v>
      </c>
      <c r="F23" s="24">
        <f t="shared" si="1"/>
        <v>9158</v>
      </c>
      <c r="G23" s="28">
        <f>'1. Children Served'!C23</f>
        <v>15600</v>
      </c>
      <c r="H23" s="28">
        <f t="shared" si="11"/>
        <v>14322</v>
      </c>
      <c r="I23" s="23">
        <f t="shared" si="2"/>
        <v>0.63943583298422013</v>
      </c>
      <c r="K23" s="23">
        <f>'18. Head of Household'!B23</f>
        <v>0.71520174792789803</v>
      </c>
      <c r="L23" s="23">
        <f>'18. Head of Household'!C23</f>
        <v>0.28475075403139621</v>
      </c>
      <c r="M23" s="23">
        <f>'18. Head of Household'!D23</f>
        <v>0</v>
      </c>
      <c r="N23" s="23">
        <f>'18. Head of Household'!E23</f>
        <v>0</v>
      </c>
      <c r="O23" s="28">
        <f t="shared" si="3"/>
        <v>6008</v>
      </c>
      <c r="P23" s="28">
        <f t="shared" si="4"/>
        <v>2392</v>
      </c>
      <c r="Q23" s="28">
        <f t="shared" si="5"/>
        <v>0</v>
      </c>
      <c r="R23" s="28">
        <f t="shared" si="6"/>
        <v>0</v>
      </c>
      <c r="S23" s="28">
        <f>'1. Children Served'!B23</f>
        <v>8400</v>
      </c>
      <c r="T23" s="28">
        <f t="shared" si="7"/>
        <v>8400</v>
      </c>
      <c r="U23" s="23">
        <f t="shared" si="8"/>
        <v>0.71523809523809523</v>
      </c>
      <c r="V23" s="23">
        <f t="shared" si="8"/>
        <v>0.28476190476190477</v>
      </c>
      <c r="W23" s="23">
        <f t="shared" si="8"/>
        <v>0</v>
      </c>
      <c r="X23" s="28">
        <f t="shared" si="9"/>
        <v>8400</v>
      </c>
      <c r="Y23" s="28">
        <f t="shared" si="10"/>
        <v>8400</v>
      </c>
    </row>
    <row r="24" spans="2:25">
      <c r="B24" t="str">
        <f>'3. Care by Type'!A24</f>
        <v>Kansas</v>
      </c>
      <c r="C24" t="s">
        <v>92</v>
      </c>
      <c r="D24" s="23">
        <f>'3. Care by Type'!E24</f>
        <v>0.55014010749230557</v>
      </c>
      <c r="E24" s="23">
        <f>'3. Care by Type'!F24</f>
        <v>1.8374753089255363E-4</v>
      </c>
      <c r="F24" s="24">
        <f t="shared" si="1"/>
        <v>5997</v>
      </c>
      <c r="G24" s="28">
        <f>'1. Children Served'!C24</f>
        <v>10900</v>
      </c>
      <c r="H24" s="28">
        <f t="shared" si="11"/>
        <v>10898</v>
      </c>
      <c r="I24" s="23">
        <f t="shared" si="2"/>
        <v>0.5502844558634612</v>
      </c>
      <c r="K24" s="23">
        <f>'18. Head of Household'!B24</f>
        <v>0.63108127733045039</v>
      </c>
      <c r="L24" s="23">
        <f>'18. Head of Household'!C24</f>
        <v>0.3690316750843109</v>
      </c>
      <c r="M24" s="23">
        <f>'18. Head of Household'!D24</f>
        <v>0</v>
      </c>
      <c r="N24" s="23">
        <f>'18. Head of Household'!E24</f>
        <v>0</v>
      </c>
      <c r="O24" s="28">
        <f t="shared" si="3"/>
        <v>3913</v>
      </c>
      <c r="P24" s="28">
        <f t="shared" si="4"/>
        <v>2288</v>
      </c>
      <c r="Q24" s="28">
        <f t="shared" si="5"/>
        <v>0</v>
      </c>
      <c r="R24" s="28">
        <f t="shared" si="6"/>
        <v>0</v>
      </c>
      <c r="S24" s="28">
        <f>'1. Children Served'!B24</f>
        <v>6200</v>
      </c>
      <c r="T24" s="28">
        <f t="shared" si="7"/>
        <v>6200</v>
      </c>
      <c r="U24" s="23">
        <f t="shared" si="8"/>
        <v>0.63112903225806449</v>
      </c>
      <c r="V24" s="23">
        <f t="shared" si="8"/>
        <v>0.36903225806451612</v>
      </c>
      <c r="W24" s="23">
        <f t="shared" si="8"/>
        <v>0</v>
      </c>
      <c r="X24" s="28">
        <f t="shared" si="9"/>
        <v>6201</v>
      </c>
      <c r="Y24" s="28">
        <f t="shared" si="10"/>
        <v>6201</v>
      </c>
    </row>
    <row r="25" spans="2:25">
      <c r="B25" t="str">
        <f>'3. Care by Type'!A25</f>
        <v>Kentucky</v>
      </c>
      <c r="C25" t="s">
        <v>92</v>
      </c>
      <c r="D25" s="23">
        <f>'3. Care by Type'!E25</f>
        <v>0.9613141704052478</v>
      </c>
      <c r="E25" s="23">
        <f>'3. Care by Type'!F25</f>
        <v>0</v>
      </c>
      <c r="F25" s="24">
        <f t="shared" si="1"/>
        <v>15573</v>
      </c>
      <c r="G25" s="28">
        <f>'1. Children Served'!C25</f>
        <v>16200</v>
      </c>
      <c r="H25" s="28">
        <f t="shared" si="11"/>
        <v>16200</v>
      </c>
      <c r="I25" s="23">
        <f t="shared" si="2"/>
        <v>0.96129629629629632</v>
      </c>
      <c r="K25" s="23">
        <f>'18. Head of Household'!B25</f>
        <v>0.85929568885780683</v>
      </c>
      <c r="L25" s="23">
        <f>'18. Head of Household'!C25</f>
        <v>0.14077198998353149</v>
      </c>
      <c r="M25" s="23">
        <f>'18. Head of Household'!D25</f>
        <v>0</v>
      </c>
      <c r="N25" s="23">
        <f>'18. Head of Household'!E25</f>
        <v>0</v>
      </c>
      <c r="O25" s="28">
        <f t="shared" si="3"/>
        <v>7648</v>
      </c>
      <c r="P25" s="28">
        <f t="shared" si="4"/>
        <v>1253</v>
      </c>
      <c r="Q25" s="28">
        <f t="shared" si="5"/>
        <v>0</v>
      </c>
      <c r="R25" s="28">
        <f t="shared" si="6"/>
        <v>0</v>
      </c>
      <c r="S25" s="28">
        <f>'1. Children Served'!B25</f>
        <v>8900</v>
      </c>
      <c r="T25" s="28">
        <f t="shared" si="7"/>
        <v>8900</v>
      </c>
      <c r="U25" s="23">
        <f t="shared" si="8"/>
        <v>0.85932584269662926</v>
      </c>
      <c r="V25" s="23">
        <f t="shared" si="8"/>
        <v>0.14078651685393259</v>
      </c>
      <c r="W25" s="23">
        <f t="shared" si="8"/>
        <v>0</v>
      </c>
      <c r="X25" s="28">
        <f t="shared" si="9"/>
        <v>8901</v>
      </c>
      <c r="Y25" s="28">
        <f t="shared" si="10"/>
        <v>8901</v>
      </c>
    </row>
    <row r="26" spans="2:25">
      <c r="B26" t="str">
        <f>'3. Care by Type'!A26</f>
        <v>Louisiana</v>
      </c>
      <c r="C26" t="s">
        <v>92</v>
      </c>
      <c r="D26" s="23">
        <f>'3. Care by Type'!E26</f>
        <v>0.97268239390242039</v>
      </c>
      <c r="E26" s="23">
        <f>'3. Care by Type'!F26</f>
        <v>3.0630842195006152E-4</v>
      </c>
      <c r="F26" s="24">
        <f t="shared" si="1"/>
        <v>19065</v>
      </c>
      <c r="G26" s="28">
        <f>'1. Children Served'!C26</f>
        <v>19600</v>
      </c>
      <c r="H26" s="28">
        <f t="shared" si="11"/>
        <v>19594</v>
      </c>
      <c r="I26" s="23">
        <f t="shared" si="2"/>
        <v>0.97300193936919466</v>
      </c>
      <c r="K26" s="23">
        <f>'18. Head of Household'!B26</f>
        <v>0.91320760830822079</v>
      </c>
      <c r="L26" s="23">
        <f>'18. Head of Household'!C26</f>
        <v>2.5760668805288229E-2</v>
      </c>
      <c r="M26" s="23">
        <f>'18. Head of Household'!D26</f>
        <v>6.0999319529503257E-2</v>
      </c>
      <c r="N26" s="23">
        <f>'18. Head of Household'!E26</f>
        <v>0</v>
      </c>
      <c r="O26" s="28">
        <f t="shared" si="3"/>
        <v>11232</v>
      </c>
      <c r="P26" s="28">
        <f t="shared" si="4"/>
        <v>317</v>
      </c>
      <c r="Q26" s="28">
        <f t="shared" si="5"/>
        <v>750</v>
      </c>
      <c r="R26" s="28">
        <f t="shared" si="6"/>
        <v>0</v>
      </c>
      <c r="S26" s="28">
        <f>'1. Children Served'!B26</f>
        <v>12300</v>
      </c>
      <c r="T26" s="28">
        <f t="shared" si="7"/>
        <v>12300</v>
      </c>
      <c r="U26" s="23">
        <f t="shared" si="8"/>
        <v>0.91317073170731711</v>
      </c>
      <c r="V26" s="23">
        <f t="shared" si="8"/>
        <v>2.5772357723577236E-2</v>
      </c>
      <c r="W26" s="23">
        <f t="shared" si="8"/>
        <v>6.097560975609756E-2</v>
      </c>
      <c r="X26" s="28">
        <f t="shared" si="9"/>
        <v>11549</v>
      </c>
      <c r="Y26" s="28">
        <f t="shared" si="10"/>
        <v>11549</v>
      </c>
    </row>
    <row r="27" spans="2:25">
      <c r="B27" t="str">
        <f>'3. Care by Type'!A27</f>
        <v>Maine</v>
      </c>
      <c r="C27" t="s">
        <v>92</v>
      </c>
      <c r="D27" s="23">
        <f>'3. Care by Type'!E27</f>
        <v>0.73655590470459753</v>
      </c>
      <c r="E27" s="23">
        <f>'3. Care by Type'!F27</f>
        <v>7.5772770831940449E-3</v>
      </c>
      <c r="F27" s="24">
        <f t="shared" si="1"/>
        <v>3315</v>
      </c>
      <c r="G27" s="28">
        <f>'1. Children Served'!C27</f>
        <v>4500</v>
      </c>
      <c r="H27" s="28">
        <f t="shared" si="11"/>
        <v>4466</v>
      </c>
      <c r="I27" s="23">
        <f t="shared" si="2"/>
        <v>0.74227496641289747</v>
      </c>
      <c r="K27" s="23">
        <f>'18. Head of Household'!B27</f>
        <v>0.59831521347829209</v>
      </c>
      <c r="L27" s="23">
        <f>'18. Head of Household'!C27</f>
        <v>0.4017567859457124</v>
      </c>
      <c r="M27" s="23">
        <f>'18. Head of Household'!D27</f>
        <v>0</v>
      </c>
      <c r="N27" s="23">
        <f>'18. Head of Household'!E27</f>
        <v>0</v>
      </c>
      <c r="O27" s="28">
        <f t="shared" si="3"/>
        <v>1675</v>
      </c>
      <c r="P27" s="28">
        <f t="shared" si="4"/>
        <v>1125</v>
      </c>
      <c r="Q27" s="28">
        <f t="shared" si="5"/>
        <v>0</v>
      </c>
      <c r="R27" s="28">
        <f t="shared" si="6"/>
        <v>0</v>
      </c>
      <c r="S27" s="28">
        <f>'1. Children Served'!B27</f>
        <v>2800</v>
      </c>
      <c r="T27" s="28">
        <f t="shared" si="7"/>
        <v>2800</v>
      </c>
      <c r="U27" s="23">
        <f t="shared" si="8"/>
        <v>0.5982142857142857</v>
      </c>
      <c r="V27" s="23">
        <f t="shared" si="8"/>
        <v>0.4017857142857143</v>
      </c>
      <c r="W27" s="23">
        <f t="shared" si="8"/>
        <v>0</v>
      </c>
      <c r="X27" s="28">
        <f t="shared" si="9"/>
        <v>2800</v>
      </c>
      <c r="Y27" s="28">
        <f t="shared" si="10"/>
        <v>2800</v>
      </c>
    </row>
    <row r="28" spans="2:25">
      <c r="B28" t="str">
        <f>'3. Care by Type'!A28</f>
        <v>Maryland</v>
      </c>
      <c r="C28" t="s">
        <v>92</v>
      </c>
      <c r="D28" s="23">
        <f>'3. Care by Type'!E28</f>
        <v>0.7345318324092569</v>
      </c>
      <c r="E28" s="23">
        <f>'3. Care by Type'!F28</f>
        <v>5.6004629716056523E-3</v>
      </c>
      <c r="F28" s="24">
        <f t="shared" si="1"/>
        <v>11826</v>
      </c>
      <c r="G28" s="28">
        <f>'1. Children Served'!C28</f>
        <v>16100</v>
      </c>
      <c r="H28" s="28">
        <f t="shared" si="11"/>
        <v>16010</v>
      </c>
      <c r="I28" s="23">
        <f t="shared" si="2"/>
        <v>0.73866333541536544</v>
      </c>
      <c r="K28" s="23">
        <f>'18. Head of Household'!B28</f>
        <v>0.89640678361890302</v>
      </c>
      <c r="L28" s="23">
        <f>'18. Head of Household'!C28</f>
        <v>0.10352510775757222</v>
      </c>
      <c r="M28" s="23">
        <f>'18. Head of Household'!D28</f>
        <v>0</v>
      </c>
      <c r="N28" s="23">
        <f>'18. Head of Household'!E28</f>
        <v>0</v>
      </c>
      <c r="O28" s="28">
        <f t="shared" si="3"/>
        <v>9233</v>
      </c>
      <c r="P28" s="28">
        <f t="shared" si="4"/>
        <v>1066</v>
      </c>
      <c r="Q28" s="28">
        <f t="shared" si="5"/>
        <v>0</v>
      </c>
      <c r="R28" s="28">
        <f t="shared" si="6"/>
        <v>0</v>
      </c>
      <c r="S28" s="28">
        <f>'1. Children Served'!B28</f>
        <v>10300</v>
      </c>
      <c r="T28" s="28">
        <f t="shared" si="7"/>
        <v>10300</v>
      </c>
      <c r="U28" s="23">
        <f t="shared" si="8"/>
        <v>0.89640776699029123</v>
      </c>
      <c r="V28" s="23">
        <f t="shared" si="8"/>
        <v>0.10349514563106796</v>
      </c>
      <c r="W28" s="23">
        <f t="shared" si="8"/>
        <v>0</v>
      </c>
      <c r="X28" s="28">
        <f t="shared" si="9"/>
        <v>10299</v>
      </c>
      <c r="Y28" s="28">
        <f t="shared" si="10"/>
        <v>10299</v>
      </c>
    </row>
    <row r="29" spans="2:25">
      <c r="B29" t="str">
        <f>'3. Care by Type'!A29</f>
        <v>Massachusetts</v>
      </c>
      <c r="C29" t="s">
        <v>92</v>
      </c>
      <c r="D29" s="23">
        <f>'3. Care by Type'!E29</f>
        <v>0.58606085933763874</v>
      </c>
      <c r="E29" s="23">
        <f>'3. Care by Type'!F29</f>
        <v>0.19215110142217665</v>
      </c>
      <c r="F29" s="24">
        <f t="shared" si="1"/>
        <v>13597</v>
      </c>
      <c r="G29" s="28">
        <f>'1. Children Served'!C29</f>
        <v>23200</v>
      </c>
      <c r="H29" s="28">
        <f t="shared" si="11"/>
        <v>18742</v>
      </c>
      <c r="I29" s="23">
        <f t="shared" si="2"/>
        <v>0.72548287269234879</v>
      </c>
      <c r="K29" s="23">
        <f>'18. Head of Household'!B29</f>
        <v>0.67419875201640633</v>
      </c>
      <c r="L29" s="23">
        <f>'18. Head of Household'!C29</f>
        <v>8.7846540534457104E-2</v>
      </c>
      <c r="M29" s="23">
        <f>'18. Head of Household'!D29</f>
        <v>0.23796721229476422</v>
      </c>
      <c r="N29" s="23">
        <f>'18. Head of Household'!E29</f>
        <v>0</v>
      </c>
      <c r="O29" s="28">
        <f t="shared" si="3"/>
        <v>10787</v>
      </c>
      <c r="P29" s="28">
        <f t="shared" si="4"/>
        <v>1406</v>
      </c>
      <c r="Q29" s="28">
        <f t="shared" si="5"/>
        <v>3807</v>
      </c>
      <c r="R29" s="28">
        <f t="shared" si="6"/>
        <v>0</v>
      </c>
      <c r="S29" s="28">
        <f>'1. Children Served'!B29</f>
        <v>16000</v>
      </c>
      <c r="T29" s="28">
        <f t="shared" si="7"/>
        <v>16000</v>
      </c>
      <c r="U29" s="23">
        <f t="shared" si="8"/>
        <v>0.67418750000000005</v>
      </c>
      <c r="V29" s="23">
        <f t="shared" si="8"/>
        <v>8.7874999999999995E-2</v>
      </c>
      <c r="W29" s="23">
        <f t="shared" si="8"/>
        <v>0.2379375</v>
      </c>
      <c r="X29" s="28">
        <f t="shared" si="9"/>
        <v>12193</v>
      </c>
      <c r="Y29" s="28">
        <f t="shared" si="10"/>
        <v>12193</v>
      </c>
    </row>
    <row r="30" spans="2:25">
      <c r="B30" t="str">
        <f>'3. Care by Type'!A30</f>
        <v>Michigan</v>
      </c>
      <c r="C30" t="s">
        <v>92</v>
      </c>
      <c r="D30" s="23">
        <f>'3. Care by Type'!E30</f>
        <v>0.59567597437358621</v>
      </c>
      <c r="E30" s="23">
        <f>'3. Care by Type'!F30</f>
        <v>3.324181042670397E-3</v>
      </c>
      <c r="F30" s="24">
        <f t="shared" si="1"/>
        <v>13820</v>
      </c>
      <c r="G30" s="28">
        <f>'1. Children Served'!C30</f>
        <v>23200</v>
      </c>
      <c r="H30" s="28">
        <f t="shared" si="11"/>
        <v>23123</v>
      </c>
      <c r="I30" s="23">
        <f t="shared" si="2"/>
        <v>0.59767331228646803</v>
      </c>
      <c r="K30" s="23">
        <f>'18. Head of Household'!B30</f>
        <v>0.60819772382518089</v>
      </c>
      <c r="L30" s="23">
        <f>'18. Head of Household'!C30</f>
        <v>0.39177845019974111</v>
      </c>
      <c r="M30" s="23">
        <f>'18. Head of Household'!D30</f>
        <v>0</v>
      </c>
      <c r="N30" s="23">
        <f>'18. Head of Household'!E30</f>
        <v>0</v>
      </c>
      <c r="O30" s="28">
        <f t="shared" si="3"/>
        <v>7663</v>
      </c>
      <c r="P30" s="28">
        <f t="shared" si="4"/>
        <v>4936</v>
      </c>
      <c r="Q30" s="28">
        <f t="shared" si="5"/>
        <v>0</v>
      </c>
      <c r="R30" s="28">
        <f t="shared" si="6"/>
        <v>0</v>
      </c>
      <c r="S30" s="28">
        <f>'1. Children Served'!B30</f>
        <v>12600</v>
      </c>
      <c r="T30" s="28">
        <f t="shared" si="7"/>
        <v>12600</v>
      </c>
      <c r="U30" s="23">
        <f t="shared" si="8"/>
        <v>0.60817460317460315</v>
      </c>
      <c r="V30" s="23">
        <f t="shared" si="8"/>
        <v>0.39174603174603173</v>
      </c>
      <c r="W30" s="23">
        <f t="shared" si="8"/>
        <v>0</v>
      </c>
      <c r="X30" s="28">
        <f t="shared" si="9"/>
        <v>12599</v>
      </c>
      <c r="Y30" s="28">
        <f t="shared" si="10"/>
        <v>12599</v>
      </c>
    </row>
    <row r="31" spans="2:25">
      <c r="B31" t="str">
        <f>'3. Care by Type'!A31</f>
        <v>Minnesota</v>
      </c>
      <c r="C31" t="s">
        <v>92</v>
      </c>
      <c r="D31" s="23">
        <f>'3. Care by Type'!E31</f>
        <v>0.86093540000726476</v>
      </c>
      <c r="E31" s="23">
        <f>'3. Care by Type'!F31</f>
        <v>2.3870187692323656E-3</v>
      </c>
      <c r="F31" s="24">
        <f t="shared" si="1"/>
        <v>16616</v>
      </c>
      <c r="G31" s="28">
        <f>'1. Children Served'!C31</f>
        <v>19300</v>
      </c>
      <c r="H31" s="28">
        <f t="shared" si="11"/>
        <v>19254</v>
      </c>
      <c r="I31" s="23">
        <f t="shared" si="2"/>
        <v>0.86298950867352242</v>
      </c>
      <c r="K31" s="23">
        <f>'18. Head of Household'!B31</f>
        <v>0.81606818853116159</v>
      </c>
      <c r="L31" s="23">
        <f>'18. Head of Household'!C31</f>
        <v>0.18397400734208194</v>
      </c>
      <c r="M31" s="23">
        <f>'18. Head of Household'!D31</f>
        <v>0</v>
      </c>
      <c r="N31" s="23">
        <f>'18. Head of Household'!E31</f>
        <v>0</v>
      </c>
      <c r="O31" s="28">
        <f t="shared" si="3"/>
        <v>7753</v>
      </c>
      <c r="P31" s="28">
        <f t="shared" si="4"/>
        <v>1748</v>
      </c>
      <c r="Q31" s="28">
        <f t="shared" si="5"/>
        <v>0</v>
      </c>
      <c r="R31" s="28">
        <f t="shared" si="6"/>
        <v>0</v>
      </c>
      <c r="S31" s="28">
        <f>'1. Children Served'!B31</f>
        <v>9500</v>
      </c>
      <c r="T31" s="28">
        <f t="shared" si="7"/>
        <v>9500</v>
      </c>
      <c r="U31" s="23">
        <f t="shared" si="8"/>
        <v>0.81610526315789478</v>
      </c>
      <c r="V31" s="23">
        <f t="shared" si="8"/>
        <v>0.184</v>
      </c>
      <c r="W31" s="23">
        <f t="shared" si="8"/>
        <v>0</v>
      </c>
      <c r="X31" s="28">
        <f t="shared" si="9"/>
        <v>9501</v>
      </c>
      <c r="Y31" s="28">
        <f t="shared" si="10"/>
        <v>9501</v>
      </c>
    </row>
    <row r="32" spans="2:25">
      <c r="B32" t="str">
        <f>'3. Care by Type'!A32</f>
        <v>Mississippi</v>
      </c>
      <c r="C32" t="s">
        <v>92</v>
      </c>
      <c r="D32" s="23">
        <f>'3. Care by Type'!E32</f>
        <v>0.86259511643620856</v>
      </c>
      <c r="E32" s="23">
        <f>'3. Care by Type'!F32</f>
        <v>7.5165722310793923E-2</v>
      </c>
      <c r="F32" s="24">
        <f t="shared" si="1"/>
        <v>19495</v>
      </c>
      <c r="G32" s="28">
        <f>'1. Children Served'!C32</f>
        <v>22600</v>
      </c>
      <c r="H32" s="28">
        <f t="shared" si="11"/>
        <v>20901</v>
      </c>
      <c r="I32" s="23">
        <f t="shared" si="2"/>
        <v>0.93273049136404962</v>
      </c>
      <c r="K32" s="23">
        <f>'18. Head of Household'!B32</f>
        <v>0.75090252707581229</v>
      </c>
      <c r="L32" s="23">
        <f>'18. Head of Household'!C32</f>
        <v>5.852175565266958E-2</v>
      </c>
      <c r="M32" s="23">
        <f>'18. Head of Household'!D32</f>
        <v>2.2800684020520616E-4</v>
      </c>
      <c r="N32" s="23">
        <f>'18. Head of Household'!E32</f>
        <v>0.19030970929127874</v>
      </c>
      <c r="O32" s="28">
        <f t="shared" si="3"/>
        <v>9912</v>
      </c>
      <c r="P32" s="28">
        <f t="shared" si="4"/>
        <v>772</v>
      </c>
      <c r="Q32" s="28">
        <f t="shared" si="5"/>
        <v>3</v>
      </c>
      <c r="R32" s="28">
        <f t="shared" si="6"/>
        <v>2512</v>
      </c>
      <c r="S32" s="28">
        <f>'1. Children Served'!B32</f>
        <v>13200</v>
      </c>
      <c r="T32" s="28">
        <f t="shared" si="7"/>
        <v>10688</v>
      </c>
      <c r="U32" s="23">
        <f t="shared" si="8"/>
        <v>0.92739520958083832</v>
      </c>
      <c r="V32" s="23">
        <f t="shared" si="8"/>
        <v>7.2230538922155682E-2</v>
      </c>
      <c r="W32" s="23">
        <f t="shared" si="8"/>
        <v>2.8068862275449101E-4</v>
      </c>
      <c r="X32" s="28">
        <f t="shared" si="9"/>
        <v>10684</v>
      </c>
      <c r="Y32" s="28">
        <f t="shared" si="10"/>
        <v>13195</v>
      </c>
    </row>
    <row r="33" spans="2:25">
      <c r="B33" t="str">
        <f>'3. Care by Type'!A33</f>
        <v>Missouri</v>
      </c>
      <c r="C33" t="s">
        <v>92</v>
      </c>
      <c r="D33" s="23">
        <f>'3. Care by Type'!E33</f>
        <v>0.88003333625756641</v>
      </c>
      <c r="E33" s="23">
        <f>'3. Care by Type'!F33</f>
        <v>2.2809018334941662E-3</v>
      </c>
      <c r="F33" s="24">
        <f t="shared" si="1"/>
        <v>20065</v>
      </c>
      <c r="G33" s="28">
        <f>'1. Children Served'!C33</f>
        <v>22800</v>
      </c>
      <c r="H33" s="28">
        <f t="shared" si="11"/>
        <v>22748</v>
      </c>
      <c r="I33" s="23">
        <f t="shared" si="2"/>
        <v>0.88205556532442408</v>
      </c>
      <c r="K33" s="23">
        <f>'18. Head of Household'!B33</f>
        <v>0.62371057345931724</v>
      </c>
      <c r="L33" s="23">
        <f>'18. Head of Household'!C33</f>
        <v>2.3153088479721647E-2</v>
      </c>
      <c r="M33" s="23">
        <f>'18. Head of Household'!D33</f>
        <v>0.35305226260000133</v>
      </c>
      <c r="N33" s="23">
        <f>'18. Head of Household'!E33</f>
        <v>6.4673431507602364E-5</v>
      </c>
      <c r="O33" s="28">
        <f t="shared" si="3"/>
        <v>9668</v>
      </c>
      <c r="P33" s="28">
        <f t="shared" si="4"/>
        <v>359</v>
      </c>
      <c r="Q33" s="28">
        <f t="shared" si="5"/>
        <v>5472</v>
      </c>
      <c r="R33" s="28">
        <f t="shared" si="6"/>
        <v>1</v>
      </c>
      <c r="S33" s="28">
        <f>'1. Children Served'!B33</f>
        <v>15500</v>
      </c>
      <c r="T33" s="28">
        <f t="shared" si="7"/>
        <v>15499</v>
      </c>
      <c r="U33" s="23">
        <f t="shared" si="8"/>
        <v>0.62378217949545134</v>
      </c>
      <c r="V33" s="23">
        <f t="shared" si="8"/>
        <v>2.3162784695786826E-2</v>
      </c>
      <c r="W33" s="23">
        <f t="shared" si="8"/>
        <v>0.35305503580876185</v>
      </c>
      <c r="X33" s="28">
        <f t="shared" si="9"/>
        <v>10027</v>
      </c>
      <c r="Y33" s="28">
        <f t="shared" si="10"/>
        <v>10028</v>
      </c>
    </row>
    <row r="34" spans="2:25">
      <c r="B34" t="str">
        <f>'3. Care by Type'!A34</f>
        <v>Montana</v>
      </c>
      <c r="C34" t="s">
        <v>92</v>
      </c>
      <c r="D34" s="23">
        <f>'3. Care by Type'!E34</f>
        <v>0.52688386967819312</v>
      </c>
      <c r="E34" s="23">
        <f>'3. Care by Type'!F34</f>
        <v>2.7983210073955628E-3</v>
      </c>
      <c r="F34" s="24">
        <f t="shared" si="1"/>
        <v>1317</v>
      </c>
      <c r="G34" s="28">
        <f>'1. Children Served'!C34</f>
        <v>2500</v>
      </c>
      <c r="H34" s="28">
        <f t="shared" si="11"/>
        <v>2493</v>
      </c>
      <c r="I34" s="23">
        <f t="shared" si="2"/>
        <v>0.52827918170878463</v>
      </c>
      <c r="K34" s="23">
        <f>'18. Head of Household'!B34</f>
        <v>0.60074151315027224</v>
      </c>
      <c r="L34" s="23">
        <f>'18. Head of Household'!C34</f>
        <v>9.0371915189433438E-2</v>
      </c>
      <c r="M34" s="23">
        <f>'18. Head of Household'!D34</f>
        <v>0.30935001737921447</v>
      </c>
      <c r="N34" s="23">
        <f>'18. Head of Household'!E34</f>
        <v>0</v>
      </c>
      <c r="O34" s="28">
        <f t="shared" si="3"/>
        <v>1021</v>
      </c>
      <c r="P34" s="28">
        <f t="shared" si="4"/>
        <v>154</v>
      </c>
      <c r="Q34" s="28">
        <f t="shared" si="5"/>
        <v>526</v>
      </c>
      <c r="R34" s="28">
        <f t="shared" si="6"/>
        <v>0</v>
      </c>
      <c r="S34" s="28">
        <f>'1. Children Served'!B34</f>
        <v>1700</v>
      </c>
      <c r="T34" s="28">
        <f t="shared" si="7"/>
        <v>1700</v>
      </c>
      <c r="U34" s="23">
        <f t="shared" si="8"/>
        <v>0.60058823529411764</v>
      </c>
      <c r="V34" s="23">
        <f t="shared" si="8"/>
        <v>9.058823529411765E-2</v>
      </c>
      <c r="W34" s="23">
        <f t="shared" si="8"/>
        <v>0.30941176470588233</v>
      </c>
      <c r="X34" s="28">
        <f t="shared" si="9"/>
        <v>1175</v>
      </c>
      <c r="Y34" s="28">
        <f t="shared" si="10"/>
        <v>1175</v>
      </c>
    </row>
    <row r="35" spans="2:25">
      <c r="B35" t="str">
        <f>'3. Care by Type'!A35</f>
        <v>Nebraska</v>
      </c>
      <c r="C35" t="s">
        <v>92</v>
      </c>
      <c r="D35" s="23">
        <f>'3. Care by Type'!E35</f>
        <v>0.77031232936551264</v>
      </c>
      <c r="E35" s="23">
        <f>'3. Care by Type'!F35</f>
        <v>3.4126897455498523E-3</v>
      </c>
      <c r="F35" s="24">
        <f t="shared" si="1"/>
        <v>5623</v>
      </c>
      <c r="G35" s="28">
        <f>'1. Children Served'!C35</f>
        <v>7300</v>
      </c>
      <c r="H35" s="28">
        <f t="shared" si="11"/>
        <v>7275</v>
      </c>
      <c r="I35" s="23">
        <f t="shared" si="2"/>
        <v>0.77292096219931272</v>
      </c>
      <c r="K35" s="23">
        <f>'18. Head of Household'!B35</f>
        <v>0.72904452956043664</v>
      </c>
      <c r="L35" s="23">
        <f>'18. Head of Household'!C35</f>
        <v>0.270981526355559</v>
      </c>
      <c r="M35" s="23">
        <f>'18. Head of Household'!D35</f>
        <v>0</v>
      </c>
      <c r="N35" s="23">
        <f>'18. Head of Household'!E35</f>
        <v>0</v>
      </c>
      <c r="O35" s="28">
        <f t="shared" si="3"/>
        <v>2770</v>
      </c>
      <c r="P35" s="28">
        <f t="shared" si="4"/>
        <v>1030</v>
      </c>
      <c r="Q35" s="28">
        <f t="shared" si="5"/>
        <v>0</v>
      </c>
      <c r="R35" s="28">
        <f t="shared" si="6"/>
        <v>0</v>
      </c>
      <c r="S35" s="28">
        <f>'1. Children Served'!B35</f>
        <v>3800</v>
      </c>
      <c r="T35" s="28">
        <f t="shared" si="7"/>
        <v>3800</v>
      </c>
      <c r="U35" s="23">
        <f t="shared" si="8"/>
        <v>0.72894736842105268</v>
      </c>
      <c r="V35" s="23">
        <f t="shared" si="8"/>
        <v>0.27105263157894738</v>
      </c>
      <c r="W35" s="23">
        <f t="shared" si="8"/>
        <v>0</v>
      </c>
      <c r="X35" s="28">
        <f t="shared" si="9"/>
        <v>3800</v>
      </c>
      <c r="Y35" s="28">
        <f t="shared" si="10"/>
        <v>3800</v>
      </c>
    </row>
    <row r="36" spans="2:25">
      <c r="B36" t="str">
        <f>'3. Care by Type'!A36</f>
        <v>Nevada</v>
      </c>
      <c r="C36" t="s">
        <v>92</v>
      </c>
      <c r="D36" s="23">
        <f>'3. Care by Type'!E36</f>
        <v>0.81195959595959599</v>
      </c>
      <c r="E36" s="23">
        <f>'3. Care by Type'!F36</f>
        <v>1.195959595959596E-2</v>
      </c>
      <c r="F36" s="24">
        <f t="shared" si="1"/>
        <v>5034</v>
      </c>
      <c r="G36" s="28">
        <f>'1. Children Served'!C36</f>
        <v>6200</v>
      </c>
      <c r="H36" s="28">
        <f t="shared" si="11"/>
        <v>6126</v>
      </c>
      <c r="I36" s="23">
        <f t="shared" si="2"/>
        <v>0.82174338883447595</v>
      </c>
      <c r="K36" s="23">
        <f>'18. Head of Household'!B36</f>
        <v>0.77739920499716075</v>
      </c>
      <c r="L36" s="23">
        <f>'18. Head of Household'!C36</f>
        <v>7.7228847245883026E-2</v>
      </c>
      <c r="M36" s="23">
        <f>'18. Head of Household'!D36</f>
        <v>0.13429869392390686</v>
      </c>
      <c r="N36" s="23">
        <f>'18. Head of Household'!E36</f>
        <v>1.1073253833049404E-2</v>
      </c>
      <c r="O36" s="28">
        <f t="shared" si="3"/>
        <v>2721</v>
      </c>
      <c r="P36" s="28">
        <f t="shared" si="4"/>
        <v>270</v>
      </c>
      <c r="Q36" s="28">
        <f t="shared" si="5"/>
        <v>470</v>
      </c>
      <c r="R36" s="28">
        <f t="shared" si="6"/>
        <v>39</v>
      </c>
      <c r="S36" s="28">
        <f>'1. Children Served'!B36</f>
        <v>3500</v>
      </c>
      <c r="T36" s="28">
        <f t="shared" si="7"/>
        <v>3461</v>
      </c>
      <c r="U36" s="23">
        <f t="shared" si="8"/>
        <v>0.78618896272753536</v>
      </c>
      <c r="V36" s="23">
        <f t="shared" si="8"/>
        <v>7.8012135221034382E-2</v>
      </c>
      <c r="W36" s="23">
        <f t="shared" si="8"/>
        <v>0.13579890205143022</v>
      </c>
      <c r="X36" s="28">
        <f t="shared" si="9"/>
        <v>2991</v>
      </c>
      <c r="Y36" s="28">
        <f t="shared" si="10"/>
        <v>3025</v>
      </c>
    </row>
    <row r="37" spans="2:25">
      <c r="B37" t="str">
        <f>'3. Care by Type'!A37</f>
        <v>New Hampshire</v>
      </c>
      <c r="C37" t="s">
        <v>92</v>
      </c>
      <c r="D37" s="23">
        <f>'3. Care by Type'!E37</f>
        <v>0.88669520398357649</v>
      </c>
      <c r="E37" s="23">
        <f>'3. Care by Type'!F37</f>
        <v>5.5618648263009232E-2</v>
      </c>
      <c r="F37" s="24">
        <f t="shared" si="1"/>
        <v>3015</v>
      </c>
      <c r="G37" s="28">
        <f>'1. Children Served'!C37</f>
        <v>3400</v>
      </c>
      <c r="H37" s="28">
        <f t="shared" si="11"/>
        <v>3211</v>
      </c>
      <c r="I37" s="23">
        <f t="shared" si="2"/>
        <v>0.93895982559950175</v>
      </c>
      <c r="K37" s="23">
        <f>'18. Head of Household'!B37</f>
        <v>0.29220524872698783</v>
      </c>
      <c r="L37" s="23">
        <f>'18. Head of Household'!C37</f>
        <v>0.59890325107716413</v>
      </c>
      <c r="M37" s="23">
        <f>'18. Head of Household'!D37</f>
        <v>0.10889150019584802</v>
      </c>
      <c r="N37" s="23">
        <f>'18. Head of Household'!E37</f>
        <v>0</v>
      </c>
      <c r="O37" s="28">
        <f t="shared" si="3"/>
        <v>760</v>
      </c>
      <c r="P37" s="28">
        <f t="shared" si="4"/>
        <v>1557</v>
      </c>
      <c r="Q37" s="28">
        <f t="shared" si="5"/>
        <v>283</v>
      </c>
      <c r="R37" s="28">
        <f t="shared" si="6"/>
        <v>0</v>
      </c>
      <c r="S37" s="28">
        <f>'1. Children Served'!B37</f>
        <v>2600</v>
      </c>
      <c r="T37" s="28">
        <f t="shared" si="7"/>
        <v>2600</v>
      </c>
      <c r="U37" s="23">
        <f t="shared" si="8"/>
        <v>0.29230769230769232</v>
      </c>
      <c r="V37" s="23">
        <f t="shared" si="8"/>
        <v>0.59884615384615381</v>
      </c>
      <c r="W37" s="23">
        <f t="shared" si="8"/>
        <v>0.10884615384615384</v>
      </c>
      <c r="X37" s="28">
        <f t="shared" si="9"/>
        <v>2317</v>
      </c>
      <c r="Y37" s="28">
        <f t="shared" si="10"/>
        <v>2317</v>
      </c>
    </row>
    <row r="38" spans="2:25">
      <c r="B38" t="str">
        <f>'3. Care by Type'!A38</f>
        <v>New Jersey</v>
      </c>
      <c r="C38" t="s">
        <v>92</v>
      </c>
      <c r="D38" s="23">
        <f>'3. Care by Type'!E38</f>
        <v>0.91347732423579919</v>
      </c>
      <c r="E38" s="23">
        <f>'3. Care by Type'!F38</f>
        <v>8.4088124354323335E-4</v>
      </c>
      <c r="F38" s="24">
        <f t="shared" si="1"/>
        <v>22837</v>
      </c>
      <c r="G38" s="28">
        <f>'1. Children Served'!C38</f>
        <v>25000</v>
      </c>
      <c r="H38" s="28">
        <f t="shared" si="11"/>
        <v>24979</v>
      </c>
      <c r="I38" s="23">
        <f t="shared" si="2"/>
        <v>0.91424796829336641</v>
      </c>
      <c r="K38" s="23">
        <f>'18. Head of Household'!B38</f>
        <v>0.85760170649928591</v>
      </c>
      <c r="L38" s="23">
        <f>'18. Head of Household'!C38</f>
        <v>7.4598047088101707E-2</v>
      </c>
      <c r="M38" s="23">
        <f>'18. Head of Household'!D38</f>
        <v>6.7794116745637206E-2</v>
      </c>
      <c r="N38" s="23">
        <f>'18. Head of Household'!E38</f>
        <v>0</v>
      </c>
      <c r="O38" s="28">
        <f t="shared" si="3"/>
        <v>13979</v>
      </c>
      <c r="P38" s="28">
        <f t="shared" si="4"/>
        <v>1216</v>
      </c>
      <c r="Q38" s="28">
        <f t="shared" si="5"/>
        <v>1105</v>
      </c>
      <c r="R38" s="28">
        <f t="shared" si="6"/>
        <v>0</v>
      </c>
      <c r="S38" s="28">
        <f>'1. Children Served'!B38</f>
        <v>16300</v>
      </c>
      <c r="T38" s="28">
        <f t="shared" si="7"/>
        <v>16300</v>
      </c>
      <c r="U38" s="23">
        <f t="shared" si="8"/>
        <v>0.85760736196319021</v>
      </c>
      <c r="V38" s="23">
        <f t="shared" si="8"/>
        <v>7.4601226993865025E-2</v>
      </c>
      <c r="W38" s="23">
        <f t="shared" si="8"/>
        <v>6.7791411042944782E-2</v>
      </c>
      <c r="X38" s="28">
        <f t="shared" si="9"/>
        <v>15195</v>
      </c>
      <c r="Y38" s="28">
        <f t="shared" si="10"/>
        <v>15195</v>
      </c>
    </row>
    <row r="39" spans="2:25">
      <c r="B39" t="str">
        <f>'3. Care by Type'!A39</f>
        <v>New Mexico</v>
      </c>
      <c r="C39" t="s">
        <v>92</v>
      </c>
      <c r="D39" s="23">
        <f>'3. Care by Type'!E39</f>
        <v>0.83186468045723505</v>
      </c>
      <c r="E39" s="23">
        <f>'3. Care by Type'!F39</f>
        <v>2.2645150491793593E-3</v>
      </c>
      <c r="F39" s="24">
        <f t="shared" si="1"/>
        <v>8485</v>
      </c>
      <c r="G39" s="28">
        <f>'1. Children Served'!C39</f>
        <v>10200</v>
      </c>
      <c r="H39" s="28">
        <f t="shared" si="11"/>
        <v>10177</v>
      </c>
      <c r="I39" s="23">
        <f t="shared" si="2"/>
        <v>0.83374275326717107</v>
      </c>
      <c r="K39" s="23">
        <f>'18. Head of Household'!B39</f>
        <v>0.90125046872197856</v>
      </c>
      <c r="L39" s="23">
        <f>'18. Head of Household'!C39</f>
        <v>9.8798441397525152E-2</v>
      </c>
      <c r="M39" s="23">
        <f>'18. Head of Household'!D39</f>
        <v>0</v>
      </c>
      <c r="N39" s="23">
        <f>'18. Head of Household'!E39</f>
        <v>0</v>
      </c>
      <c r="O39" s="28">
        <f t="shared" si="3"/>
        <v>5498</v>
      </c>
      <c r="P39" s="28">
        <f t="shared" si="4"/>
        <v>603</v>
      </c>
      <c r="Q39" s="28">
        <f t="shared" si="5"/>
        <v>0</v>
      </c>
      <c r="R39" s="28">
        <f t="shared" si="6"/>
        <v>0</v>
      </c>
      <c r="S39" s="28">
        <f>'1. Children Served'!B39</f>
        <v>6100</v>
      </c>
      <c r="T39" s="28">
        <f t="shared" si="7"/>
        <v>6100</v>
      </c>
      <c r="U39" s="23">
        <f t="shared" si="8"/>
        <v>0.90131147540983603</v>
      </c>
      <c r="V39" s="23">
        <f t="shared" si="8"/>
        <v>9.8852459016393446E-2</v>
      </c>
      <c r="W39" s="23">
        <f t="shared" si="8"/>
        <v>0</v>
      </c>
      <c r="X39" s="28">
        <f t="shared" si="9"/>
        <v>6101</v>
      </c>
      <c r="Y39" s="28">
        <f t="shared" si="10"/>
        <v>6101</v>
      </c>
    </row>
    <row r="40" spans="2:25">
      <c r="B40" t="str">
        <f>'3. Care by Type'!A40</f>
        <v>New York</v>
      </c>
      <c r="C40" t="s">
        <v>92</v>
      </c>
      <c r="D40" s="23">
        <f>'3. Care by Type'!E40</f>
        <v>0.46999512115791187</v>
      </c>
      <c r="E40" s="23">
        <f>'3. Care by Type'!F40</f>
        <v>9.5327730161970641E-3</v>
      </c>
      <c r="F40" s="24">
        <f t="shared" si="1"/>
        <v>27166</v>
      </c>
      <c r="G40" s="28">
        <f>'1. Children Served'!C40</f>
        <v>57800</v>
      </c>
      <c r="H40" s="28">
        <f t="shared" si="11"/>
        <v>57249</v>
      </c>
      <c r="I40" s="23">
        <f t="shared" si="2"/>
        <v>0.47452357246414784</v>
      </c>
      <c r="K40" s="23">
        <f>'18. Head of Household'!B40</f>
        <v>0.82566792873844264</v>
      </c>
      <c r="L40" s="23">
        <f>'18. Head of Household'!C40</f>
        <v>0.12803698384627255</v>
      </c>
      <c r="M40" s="23">
        <f>'18. Head of Household'!D40</f>
        <v>4.2906484042111261E-2</v>
      </c>
      <c r="N40" s="23">
        <f>'18. Head of Household'!E40</f>
        <v>3.3826688663905146E-3</v>
      </c>
      <c r="O40" s="28">
        <f t="shared" si="3"/>
        <v>27825</v>
      </c>
      <c r="P40" s="28">
        <f t="shared" si="4"/>
        <v>4315</v>
      </c>
      <c r="Q40" s="28">
        <f t="shared" si="5"/>
        <v>1446</v>
      </c>
      <c r="R40" s="28">
        <f t="shared" si="6"/>
        <v>114</v>
      </c>
      <c r="S40" s="28">
        <f>'1. Children Served'!B40</f>
        <v>33700</v>
      </c>
      <c r="T40" s="28">
        <f t="shared" si="7"/>
        <v>33586</v>
      </c>
      <c r="U40" s="23">
        <f t="shared" si="8"/>
        <v>0.82847019591496451</v>
      </c>
      <c r="V40" s="23">
        <f t="shared" si="8"/>
        <v>0.1284761507771095</v>
      </c>
      <c r="W40" s="23">
        <f t="shared" si="8"/>
        <v>4.3053653307925918E-2</v>
      </c>
      <c r="X40" s="28">
        <f t="shared" si="9"/>
        <v>32140</v>
      </c>
      <c r="Y40" s="28">
        <f t="shared" si="10"/>
        <v>32249</v>
      </c>
    </row>
    <row r="41" spans="2:25">
      <c r="B41" t="str">
        <f>'3. Care by Type'!A41</f>
        <v>North Carolina</v>
      </c>
      <c r="C41" t="s">
        <v>92</v>
      </c>
      <c r="D41" s="23">
        <f>'3. Care by Type'!E41</f>
        <v>0.91571558816744836</v>
      </c>
      <c r="E41" s="23">
        <f>'3. Care by Type'!F41</f>
        <v>0</v>
      </c>
      <c r="F41" s="24">
        <f t="shared" si="1"/>
        <v>41665</v>
      </c>
      <c r="G41" s="28">
        <f>'1. Children Served'!C41</f>
        <v>45500</v>
      </c>
      <c r="H41" s="28">
        <f t="shared" si="11"/>
        <v>45500</v>
      </c>
      <c r="I41" s="23">
        <f t="shared" si="2"/>
        <v>0.9157142857142857</v>
      </c>
      <c r="K41" s="23">
        <f>'18. Head of Household'!B41</f>
        <v>0.9190501251248564</v>
      </c>
      <c r="L41" s="23">
        <f>'18. Head of Household'!C41</f>
        <v>0</v>
      </c>
      <c r="M41" s="23">
        <f>'18. Head of Household'!D41</f>
        <v>7.3392261949513284E-3</v>
      </c>
      <c r="N41" s="23">
        <f>'18. Head of Household'!E41</f>
        <v>7.3607068569853329E-2</v>
      </c>
      <c r="O41" s="28">
        <f t="shared" si="3"/>
        <v>25641</v>
      </c>
      <c r="P41" s="28">
        <f t="shared" si="4"/>
        <v>0</v>
      </c>
      <c r="Q41" s="28">
        <f t="shared" si="5"/>
        <v>205</v>
      </c>
      <c r="R41" s="28">
        <f t="shared" si="6"/>
        <v>2054</v>
      </c>
      <c r="S41" s="28">
        <f>'1. Children Served'!B41</f>
        <v>27900</v>
      </c>
      <c r="T41" s="28">
        <f t="shared" si="7"/>
        <v>25846</v>
      </c>
      <c r="U41" s="23">
        <f t="shared" si="8"/>
        <v>0.99206840516907835</v>
      </c>
      <c r="V41" s="23">
        <f t="shared" si="8"/>
        <v>0</v>
      </c>
      <c r="W41" s="23">
        <f t="shared" si="8"/>
        <v>7.9315948309216129E-3</v>
      </c>
      <c r="X41" s="28">
        <f t="shared" si="9"/>
        <v>25641</v>
      </c>
      <c r="Y41" s="28">
        <f t="shared" si="10"/>
        <v>27679</v>
      </c>
    </row>
    <row r="42" spans="2:25">
      <c r="B42" t="str">
        <f>'3. Care by Type'!A42</f>
        <v>North Dakota</v>
      </c>
      <c r="C42" t="s">
        <v>92</v>
      </c>
      <c r="D42" s="23">
        <f>'3. Care by Type'!E42</f>
        <v>0.46076285758949503</v>
      </c>
      <c r="E42" s="23">
        <f>'3. Care by Type'!F42</f>
        <v>5.4713146787556659E-3</v>
      </c>
      <c r="F42" s="24">
        <f t="shared" si="1"/>
        <v>1198</v>
      </c>
      <c r="G42" s="28">
        <f>'1. Children Served'!C42</f>
        <v>2600</v>
      </c>
      <c r="H42" s="28">
        <f t="shared" si="11"/>
        <v>2586</v>
      </c>
      <c r="I42" s="23">
        <f t="shared" si="2"/>
        <v>0.46326372776488783</v>
      </c>
      <c r="K42" s="23">
        <f>'18. Head of Household'!B42</f>
        <v>0.87130400576935685</v>
      </c>
      <c r="L42" s="23">
        <f>'18. Head of Household'!C42</f>
        <v>0.12784370287812233</v>
      </c>
      <c r="M42" s="23">
        <f>'18. Head of Household'!D42</f>
        <v>0</v>
      </c>
      <c r="N42" s="23">
        <f>'18. Head of Household'!E42</f>
        <v>6.5560873270831971E-4</v>
      </c>
      <c r="O42" s="28">
        <f t="shared" si="3"/>
        <v>1307</v>
      </c>
      <c r="P42" s="28">
        <f t="shared" si="4"/>
        <v>192</v>
      </c>
      <c r="Q42" s="28">
        <f t="shared" si="5"/>
        <v>0</v>
      </c>
      <c r="R42" s="28">
        <f t="shared" si="6"/>
        <v>1</v>
      </c>
      <c r="S42" s="28">
        <f>'1. Children Served'!B42</f>
        <v>1500</v>
      </c>
      <c r="T42" s="28">
        <f t="shared" si="7"/>
        <v>1499</v>
      </c>
      <c r="U42" s="23">
        <f t="shared" si="8"/>
        <v>0.8719146097398266</v>
      </c>
      <c r="V42" s="23">
        <f t="shared" si="8"/>
        <v>0.12808539026017346</v>
      </c>
      <c r="W42" s="23">
        <f t="shared" si="8"/>
        <v>0</v>
      </c>
      <c r="X42" s="28">
        <f t="shared" si="9"/>
        <v>1499</v>
      </c>
      <c r="Y42" s="28">
        <f t="shared" si="10"/>
        <v>1500</v>
      </c>
    </row>
    <row r="43" spans="2:25">
      <c r="B43" s="25" t="str">
        <f>'3. Care by Type'!A43</f>
        <v>Northern Mariana Islands</v>
      </c>
      <c r="C43" s="25" t="s">
        <v>93</v>
      </c>
      <c r="D43" s="26">
        <f>'3. Care by Type'!E43</f>
        <v>0.90468497576736673</v>
      </c>
      <c r="E43" s="26">
        <f>'3. Care by Type'!F43</f>
        <v>0</v>
      </c>
      <c r="F43" s="27">
        <f t="shared" si="1"/>
        <v>452</v>
      </c>
      <c r="G43" s="28">
        <f>'1. Children Served'!C43</f>
        <v>500</v>
      </c>
      <c r="H43" s="28">
        <f t="shared" si="11"/>
        <v>500</v>
      </c>
      <c r="I43" s="23">
        <f t="shared" si="2"/>
        <v>0.90400000000000003</v>
      </c>
      <c r="K43" s="23">
        <f>'18. Head of Household'!B43</f>
        <v>0.67562067562067563</v>
      </c>
      <c r="L43" s="23">
        <f>'18. Head of Household'!C43</f>
        <v>0.32153032153032157</v>
      </c>
      <c r="M43" s="23">
        <f>'18. Head of Household'!D43</f>
        <v>0</v>
      </c>
      <c r="N43" s="23">
        <f>'18. Head of Household'!E43</f>
        <v>0</v>
      </c>
      <c r="O43" s="28">
        <f t="shared" si="3"/>
        <v>135</v>
      </c>
      <c r="P43" s="28">
        <f t="shared" si="4"/>
        <v>64</v>
      </c>
      <c r="Q43" s="28">
        <f t="shared" si="5"/>
        <v>0</v>
      </c>
      <c r="R43" s="28">
        <f t="shared" si="6"/>
        <v>0</v>
      </c>
      <c r="S43" s="28">
        <f>'1. Children Served'!B43</f>
        <v>200</v>
      </c>
      <c r="T43" s="28">
        <f t="shared" si="7"/>
        <v>200</v>
      </c>
      <c r="U43" s="23">
        <f t="shared" si="8"/>
        <v>0.67500000000000004</v>
      </c>
      <c r="V43" s="23">
        <f t="shared" si="8"/>
        <v>0.32</v>
      </c>
      <c r="W43" s="23">
        <f t="shared" si="8"/>
        <v>0</v>
      </c>
      <c r="X43" s="28">
        <f t="shared" si="9"/>
        <v>199</v>
      </c>
      <c r="Y43" s="28">
        <f t="shared" si="10"/>
        <v>199</v>
      </c>
    </row>
    <row r="44" spans="2:25">
      <c r="B44" t="str">
        <f>'3. Care by Type'!A44</f>
        <v>Ohio</v>
      </c>
      <c r="C44" t="s">
        <v>92</v>
      </c>
      <c r="D44" s="23">
        <f>'3. Care by Type'!E44</f>
        <v>0.83362525881686167</v>
      </c>
      <c r="E44" s="23">
        <f>'3. Care by Type'!F44</f>
        <v>1.0993486501650447E-2</v>
      </c>
      <c r="F44" s="24">
        <f t="shared" si="1"/>
        <v>29260</v>
      </c>
      <c r="G44" s="28">
        <f>'1. Children Served'!C44</f>
        <v>35100</v>
      </c>
      <c r="H44" s="28">
        <f t="shared" si="11"/>
        <v>34714</v>
      </c>
      <c r="I44" s="23">
        <f t="shared" si="2"/>
        <v>0.84288759578268135</v>
      </c>
      <c r="K44" s="23">
        <f>'18. Head of Household'!B44</f>
        <v>0.94450091933718849</v>
      </c>
      <c r="L44" s="23">
        <f>'18. Head of Household'!C44</f>
        <v>5.5493525755328552E-2</v>
      </c>
      <c r="M44" s="23">
        <f>'18. Head of Household'!D44</f>
        <v>0</v>
      </c>
      <c r="N44" s="23">
        <f>'18. Head of Household'!E44</f>
        <v>0</v>
      </c>
      <c r="O44" s="28">
        <f t="shared" si="3"/>
        <v>17001</v>
      </c>
      <c r="P44" s="28">
        <f t="shared" si="4"/>
        <v>999</v>
      </c>
      <c r="Q44" s="28">
        <f t="shared" si="5"/>
        <v>0</v>
      </c>
      <c r="R44" s="28">
        <f t="shared" si="6"/>
        <v>0</v>
      </c>
      <c r="S44" s="28">
        <f>'1. Children Served'!B44</f>
        <v>18000</v>
      </c>
      <c r="T44" s="28">
        <f t="shared" si="7"/>
        <v>18000</v>
      </c>
      <c r="U44" s="23">
        <f t="shared" si="8"/>
        <v>0.94450000000000001</v>
      </c>
      <c r="V44" s="23">
        <f t="shared" si="8"/>
        <v>5.5500000000000001E-2</v>
      </c>
      <c r="W44" s="23">
        <f t="shared" si="8"/>
        <v>0</v>
      </c>
      <c r="X44" s="28">
        <f t="shared" si="9"/>
        <v>18000</v>
      </c>
      <c r="Y44" s="28">
        <f t="shared" si="10"/>
        <v>18000</v>
      </c>
    </row>
    <row r="45" spans="2:25">
      <c r="B45" t="str">
        <f>'3. Care by Type'!A45</f>
        <v>Oklahoma</v>
      </c>
      <c r="C45" t="s">
        <v>92</v>
      </c>
      <c r="D45" s="23">
        <f>'3. Care by Type'!E45</f>
        <v>0.86098066461783962</v>
      </c>
      <c r="E45" s="23">
        <f>'3. Care by Type'!F45</f>
        <v>1.8899245720622491E-2</v>
      </c>
      <c r="F45" s="24">
        <f t="shared" si="1"/>
        <v>25485</v>
      </c>
      <c r="G45" s="28">
        <f>'1. Children Served'!C45</f>
        <v>29600</v>
      </c>
      <c r="H45" s="28">
        <f t="shared" si="11"/>
        <v>29041</v>
      </c>
      <c r="I45" s="23">
        <f t="shared" si="2"/>
        <v>0.87755242588065152</v>
      </c>
      <c r="K45" s="23">
        <f>'18. Head of Household'!B45</f>
        <v>0.81388457739523068</v>
      </c>
      <c r="L45" s="23">
        <f>'18. Head of Household'!C45</f>
        <v>8.9120925638493012E-2</v>
      </c>
      <c r="M45" s="23">
        <f>'18. Head of Household'!D45</f>
        <v>0</v>
      </c>
      <c r="N45" s="23">
        <f>'18. Head of Household'!E45</f>
        <v>9.6966276280513616E-2</v>
      </c>
      <c r="O45" s="28">
        <f t="shared" si="3"/>
        <v>14406</v>
      </c>
      <c r="P45" s="28">
        <f t="shared" si="4"/>
        <v>1577</v>
      </c>
      <c r="Q45" s="28">
        <f t="shared" si="5"/>
        <v>0</v>
      </c>
      <c r="R45" s="28">
        <f t="shared" si="6"/>
        <v>1716</v>
      </c>
      <c r="S45" s="28">
        <f>'1. Children Served'!B45</f>
        <v>17700</v>
      </c>
      <c r="T45" s="28">
        <f t="shared" si="7"/>
        <v>15984</v>
      </c>
      <c r="U45" s="23">
        <f t="shared" si="8"/>
        <v>0.90127627627627627</v>
      </c>
      <c r="V45" s="23">
        <f t="shared" si="8"/>
        <v>9.8661161161161165E-2</v>
      </c>
      <c r="W45" s="23">
        <f t="shared" si="8"/>
        <v>0</v>
      </c>
      <c r="X45" s="28">
        <f t="shared" si="9"/>
        <v>15983</v>
      </c>
      <c r="Y45" s="28">
        <f t="shared" si="10"/>
        <v>17699</v>
      </c>
    </row>
    <row r="46" spans="2:25">
      <c r="B46" t="str">
        <f>'3. Care by Type'!A46</f>
        <v>Oregon</v>
      </c>
      <c r="C46" t="s">
        <v>92</v>
      </c>
      <c r="D46" s="23">
        <f>'3. Care by Type'!E46</f>
        <v>0.35939083177254444</v>
      </c>
      <c r="E46" s="23">
        <f>'3. Care by Type'!F46</f>
        <v>2.3028032791918695E-4</v>
      </c>
      <c r="F46" s="24">
        <f t="shared" si="1"/>
        <v>4672</v>
      </c>
      <c r="G46" s="28">
        <f>'1. Children Served'!C46</f>
        <v>13000</v>
      </c>
      <c r="H46" s="28">
        <f t="shared" si="11"/>
        <v>12997</v>
      </c>
      <c r="I46" s="23">
        <f t="shared" si="2"/>
        <v>0.35946756943910135</v>
      </c>
      <c r="K46" s="23">
        <f>'18. Head of Household'!B46</f>
        <v>0.87904727457836007</v>
      </c>
      <c r="L46" s="23">
        <f>'18. Head of Household'!C46</f>
        <v>0.12096612144837841</v>
      </c>
      <c r="M46" s="23">
        <f>'18. Head of Household'!D46</f>
        <v>0</v>
      </c>
      <c r="N46" s="23">
        <f>'18. Head of Household'!E46</f>
        <v>0</v>
      </c>
      <c r="O46" s="28">
        <f t="shared" si="3"/>
        <v>6593</v>
      </c>
      <c r="P46" s="28">
        <f t="shared" si="4"/>
        <v>907</v>
      </c>
      <c r="Q46" s="28">
        <f t="shared" si="5"/>
        <v>0</v>
      </c>
      <c r="R46" s="28">
        <f t="shared" si="6"/>
        <v>0</v>
      </c>
      <c r="S46" s="28">
        <f>'1. Children Served'!B46</f>
        <v>7500</v>
      </c>
      <c r="T46" s="28">
        <f t="shared" si="7"/>
        <v>7500</v>
      </c>
      <c r="U46" s="23">
        <f t="shared" si="8"/>
        <v>0.87906666666666666</v>
      </c>
      <c r="V46" s="23">
        <f t="shared" si="8"/>
        <v>0.12093333333333334</v>
      </c>
      <c r="W46" s="23">
        <f t="shared" si="8"/>
        <v>0</v>
      </c>
      <c r="X46" s="28">
        <f t="shared" si="9"/>
        <v>7500</v>
      </c>
      <c r="Y46" s="28">
        <f t="shared" si="10"/>
        <v>7500</v>
      </c>
    </row>
    <row r="47" spans="2:25">
      <c r="B47" t="str">
        <f>'3. Care by Type'!A47</f>
        <v>Pennsylvania</v>
      </c>
      <c r="C47" t="s">
        <v>92</v>
      </c>
      <c r="D47" s="23">
        <f>'3. Care by Type'!E47</f>
        <v>0.85097117957838275</v>
      </c>
      <c r="E47" s="23">
        <f>'3. Care by Type'!F47</f>
        <v>8.3849938204709398E-3</v>
      </c>
      <c r="F47" s="24">
        <f t="shared" si="1"/>
        <v>60419</v>
      </c>
      <c r="G47" s="28">
        <f>'1. Children Served'!C47</f>
        <v>71000</v>
      </c>
      <c r="H47" s="28">
        <f t="shared" si="11"/>
        <v>70405</v>
      </c>
      <c r="I47" s="23">
        <f t="shared" si="2"/>
        <v>0.85816348270719411</v>
      </c>
      <c r="K47" s="23">
        <f>'18. Head of Household'!B47</f>
        <v>0.92376045473800361</v>
      </c>
      <c r="L47" s="23">
        <f>'18. Head of Household'!C47</f>
        <v>7.6249396605227129E-2</v>
      </c>
      <c r="M47" s="23">
        <f>'18. Head of Household'!D47</f>
        <v>0</v>
      </c>
      <c r="N47" s="23">
        <f>'18. Head of Household'!E47</f>
        <v>0</v>
      </c>
      <c r="O47" s="28">
        <f t="shared" si="3"/>
        <v>37505</v>
      </c>
      <c r="P47" s="28">
        <f t="shared" si="4"/>
        <v>3096</v>
      </c>
      <c r="Q47" s="28">
        <f t="shared" si="5"/>
        <v>0</v>
      </c>
      <c r="R47" s="28">
        <f t="shared" si="6"/>
        <v>0</v>
      </c>
      <c r="S47" s="28">
        <f>'1. Children Served'!B47</f>
        <v>40600</v>
      </c>
      <c r="T47" s="28">
        <f t="shared" si="7"/>
        <v>40600</v>
      </c>
      <c r="U47" s="23">
        <f t="shared" si="8"/>
        <v>0.92376847290640396</v>
      </c>
      <c r="V47" s="23">
        <f t="shared" si="8"/>
        <v>7.6256157635467975E-2</v>
      </c>
      <c r="W47" s="23">
        <f t="shared" si="8"/>
        <v>0</v>
      </c>
      <c r="X47" s="28">
        <f t="shared" si="9"/>
        <v>40601</v>
      </c>
      <c r="Y47" s="28">
        <f t="shared" si="10"/>
        <v>40601</v>
      </c>
    </row>
    <row r="48" spans="2:25">
      <c r="B48" s="25" t="str">
        <f>'3. Care by Type'!A48</f>
        <v>Puerto Rico</v>
      </c>
      <c r="C48" s="25" t="s">
        <v>93</v>
      </c>
      <c r="D48" s="26">
        <f>'3. Care by Type'!E48</f>
        <v>8.1715158161839024E-2</v>
      </c>
      <c r="E48" s="26">
        <f>'3. Care by Type'!F48</f>
        <v>0.87800787045997031</v>
      </c>
      <c r="F48" s="27">
        <f t="shared" si="1"/>
        <v>384</v>
      </c>
      <c r="G48" s="28">
        <f>'1. Children Served'!C48</f>
        <v>4700</v>
      </c>
      <c r="H48" s="28">
        <f t="shared" si="11"/>
        <v>573</v>
      </c>
      <c r="I48" s="23">
        <f t="shared" si="2"/>
        <v>0.67015706806282727</v>
      </c>
      <c r="K48" s="23">
        <f>'18. Head of Household'!B48</f>
        <v>0.80505086708389628</v>
      </c>
      <c r="L48" s="23">
        <f>'18. Head of Household'!C48</f>
        <v>0.19492156268092967</v>
      </c>
      <c r="M48" s="23">
        <f>'18. Head of Household'!D48</f>
        <v>0</v>
      </c>
      <c r="N48" s="23">
        <f>'18. Head of Household'!E48</f>
        <v>0</v>
      </c>
      <c r="O48" s="28">
        <f t="shared" si="3"/>
        <v>2898</v>
      </c>
      <c r="P48" s="28">
        <f t="shared" si="4"/>
        <v>702</v>
      </c>
      <c r="Q48" s="28">
        <f t="shared" si="5"/>
        <v>0</v>
      </c>
      <c r="R48" s="28">
        <f t="shared" si="6"/>
        <v>0</v>
      </c>
      <c r="S48" s="28">
        <f>'1. Children Served'!B48</f>
        <v>3600</v>
      </c>
      <c r="T48" s="28">
        <f t="shared" si="7"/>
        <v>3600</v>
      </c>
      <c r="U48" s="23">
        <f t="shared" si="8"/>
        <v>0.80500000000000005</v>
      </c>
      <c r="V48" s="23">
        <f t="shared" si="8"/>
        <v>0.19500000000000001</v>
      </c>
      <c r="W48" s="23">
        <f t="shared" si="8"/>
        <v>0</v>
      </c>
      <c r="X48" s="28">
        <f t="shared" si="9"/>
        <v>3600</v>
      </c>
      <c r="Y48" s="28">
        <f t="shared" si="10"/>
        <v>3600</v>
      </c>
    </row>
    <row r="49" spans="1:25">
      <c r="B49" t="str">
        <f>'3. Care by Type'!A49</f>
        <v>Rhode Island</v>
      </c>
      <c r="C49" t="s">
        <v>92</v>
      </c>
      <c r="D49" s="23">
        <f>'3. Care by Type'!E49</f>
        <v>0.77361442193087004</v>
      </c>
      <c r="E49" s="23">
        <f>'3. Care by Type'!F49</f>
        <v>0</v>
      </c>
      <c r="F49" s="24">
        <f t="shared" si="1"/>
        <v>2089</v>
      </c>
      <c r="G49" s="28">
        <f>'1. Children Served'!C49</f>
        <v>2700</v>
      </c>
      <c r="H49" s="28">
        <f t="shared" si="11"/>
        <v>2700</v>
      </c>
      <c r="I49" s="23">
        <f t="shared" si="2"/>
        <v>0.77370370370370367</v>
      </c>
      <c r="K49" s="23">
        <f>'18. Head of Household'!B49</f>
        <v>0.81684708224461855</v>
      </c>
      <c r="L49" s="23">
        <f>'18. Head of Household'!C49</f>
        <v>0.18103770063456512</v>
      </c>
      <c r="M49" s="23">
        <f>'18. Head of Household'!D49</f>
        <v>0</v>
      </c>
      <c r="N49" s="23">
        <f>'18. Head of Household'!E49</f>
        <v>1.8663680477790218E-3</v>
      </c>
      <c r="O49" s="28">
        <f t="shared" si="3"/>
        <v>1307</v>
      </c>
      <c r="P49" s="28">
        <f t="shared" si="4"/>
        <v>290</v>
      </c>
      <c r="Q49" s="28">
        <f t="shared" si="5"/>
        <v>0</v>
      </c>
      <c r="R49" s="28">
        <f t="shared" si="6"/>
        <v>3</v>
      </c>
      <c r="S49" s="28">
        <f>'1. Children Served'!B49</f>
        <v>1600</v>
      </c>
      <c r="T49" s="28">
        <f t="shared" si="7"/>
        <v>1597</v>
      </c>
      <c r="U49" s="23">
        <f t="shared" si="8"/>
        <v>0.81840951784596117</v>
      </c>
      <c r="V49" s="23">
        <f t="shared" si="8"/>
        <v>0.18159048215403883</v>
      </c>
      <c r="W49" s="23">
        <f t="shared" si="8"/>
        <v>0</v>
      </c>
      <c r="X49" s="28">
        <f t="shared" si="9"/>
        <v>1597</v>
      </c>
      <c r="Y49" s="28">
        <f t="shared" si="10"/>
        <v>1600</v>
      </c>
    </row>
    <row r="50" spans="1:25">
      <c r="B50" t="str">
        <f>'3. Care by Type'!A50</f>
        <v>South Carolina</v>
      </c>
      <c r="C50" t="s">
        <v>92</v>
      </c>
      <c r="D50" s="23">
        <f>'3. Care by Type'!E50</f>
        <v>0.97735296028646301</v>
      </c>
      <c r="E50" s="23">
        <f>'3. Care by Type'!F50</f>
        <v>0</v>
      </c>
      <c r="F50" s="24">
        <f t="shared" si="1"/>
        <v>13585</v>
      </c>
      <c r="G50" s="28">
        <f>'1. Children Served'!C50</f>
        <v>13900</v>
      </c>
      <c r="H50" s="28">
        <f t="shared" si="11"/>
        <v>13900</v>
      </c>
      <c r="I50" s="23">
        <f t="shared" si="2"/>
        <v>0.97733812949640286</v>
      </c>
      <c r="K50" s="23">
        <f>'18. Head of Household'!B50</f>
        <v>0.82094709476432326</v>
      </c>
      <c r="L50" s="23">
        <f>'18. Head of Household'!C50</f>
        <v>9.2691113719381768E-2</v>
      </c>
      <c r="M50" s="23">
        <f>'18. Head of Household'!D50</f>
        <v>8.6219189802880555E-2</v>
      </c>
      <c r="N50" s="23">
        <f>'18. Head of Household'!E50</f>
        <v>0</v>
      </c>
      <c r="O50" s="28">
        <f t="shared" si="3"/>
        <v>7471</v>
      </c>
      <c r="P50" s="28">
        <f t="shared" si="4"/>
        <v>843</v>
      </c>
      <c r="Q50" s="28">
        <f t="shared" si="5"/>
        <v>785</v>
      </c>
      <c r="R50" s="28">
        <f t="shared" si="6"/>
        <v>0</v>
      </c>
      <c r="S50" s="28">
        <f>'1. Children Served'!B50</f>
        <v>9100</v>
      </c>
      <c r="T50" s="28">
        <f t="shared" si="7"/>
        <v>9100</v>
      </c>
      <c r="U50" s="23">
        <f t="shared" si="8"/>
        <v>0.820989010989011</v>
      </c>
      <c r="V50" s="23">
        <f t="shared" si="8"/>
        <v>9.2637362637362636E-2</v>
      </c>
      <c r="W50" s="23">
        <f t="shared" si="8"/>
        <v>8.6263736263736263E-2</v>
      </c>
      <c r="X50" s="28">
        <f t="shared" si="9"/>
        <v>8314</v>
      </c>
      <c r="Y50" s="28">
        <f t="shared" si="10"/>
        <v>8314</v>
      </c>
    </row>
    <row r="51" spans="1:25">
      <c r="B51" t="str">
        <f>'3. Care by Type'!A51</f>
        <v>South Dakota</v>
      </c>
      <c r="C51" t="s">
        <v>92</v>
      </c>
      <c r="D51" s="23">
        <f>'3. Care by Type'!E51</f>
        <v>0.73059925209382826</v>
      </c>
      <c r="E51" s="23">
        <f>'3. Care by Type'!F51</f>
        <v>3.7086256451463362E-3</v>
      </c>
      <c r="F51" s="24">
        <f t="shared" si="1"/>
        <v>2338</v>
      </c>
      <c r="G51" s="28">
        <f>'1. Children Served'!C51</f>
        <v>3200</v>
      </c>
      <c r="H51" s="28">
        <f t="shared" si="11"/>
        <v>3188</v>
      </c>
      <c r="I51" s="23">
        <f t="shared" si="2"/>
        <v>0.73337515683814303</v>
      </c>
      <c r="K51" s="23">
        <f>'18. Head of Household'!B51</f>
        <v>0.63373323923782643</v>
      </c>
      <c r="L51" s="23">
        <f>'18. Head of Household'!C51</f>
        <v>0.11479651846624324</v>
      </c>
      <c r="M51" s="23">
        <f>'18. Head of Household'!D51</f>
        <v>0.25170548106327922</v>
      </c>
      <c r="N51" s="23">
        <f>'18. Head of Household'!E51</f>
        <v>0</v>
      </c>
      <c r="O51" s="28">
        <f t="shared" si="3"/>
        <v>1331</v>
      </c>
      <c r="P51" s="28">
        <f t="shared" si="4"/>
        <v>241</v>
      </c>
      <c r="Q51" s="28">
        <f t="shared" si="5"/>
        <v>529</v>
      </c>
      <c r="R51" s="28">
        <f t="shared" si="6"/>
        <v>0</v>
      </c>
      <c r="S51" s="28">
        <f>'1. Children Served'!B51</f>
        <v>2100</v>
      </c>
      <c r="T51" s="28">
        <f t="shared" si="7"/>
        <v>2100</v>
      </c>
      <c r="U51" s="23">
        <f t="shared" si="8"/>
        <v>0.63380952380952382</v>
      </c>
      <c r="V51" s="23">
        <f t="shared" si="8"/>
        <v>0.11476190476190476</v>
      </c>
      <c r="W51" s="23">
        <f t="shared" si="8"/>
        <v>0.25190476190476191</v>
      </c>
      <c r="X51" s="28">
        <f t="shared" si="9"/>
        <v>1572</v>
      </c>
      <c r="Y51" s="28">
        <f t="shared" si="10"/>
        <v>1572</v>
      </c>
    </row>
    <row r="52" spans="1:25">
      <c r="B52" t="str">
        <f>'3. Care by Type'!A52</f>
        <v>Tennessee</v>
      </c>
      <c r="C52" t="s">
        <v>92</v>
      </c>
      <c r="D52" s="23">
        <f>'3. Care by Type'!E52</f>
        <v>0.92730962940690065</v>
      </c>
      <c r="E52" s="23">
        <f>'3. Care by Type'!F52</f>
        <v>1.3363735832351933E-4</v>
      </c>
      <c r="F52" s="24">
        <f t="shared" si="1"/>
        <v>55546</v>
      </c>
      <c r="G52" s="28">
        <f>'1. Children Served'!C52</f>
        <v>59900</v>
      </c>
      <c r="H52" s="28">
        <f t="shared" si="11"/>
        <v>59892</v>
      </c>
      <c r="I52" s="23">
        <f t="shared" si="2"/>
        <v>0.92743605155947373</v>
      </c>
      <c r="K52" s="23">
        <f>'18. Head of Household'!B52</f>
        <v>0.90395086020229931</v>
      </c>
      <c r="L52" s="23">
        <f>'18. Head of Household'!C52</f>
        <v>9.605611723963095E-2</v>
      </c>
      <c r="M52" s="23">
        <f>'18. Head of Household'!D52</f>
        <v>0</v>
      </c>
      <c r="N52" s="23">
        <f>'18. Head of Household'!E52</f>
        <v>0</v>
      </c>
      <c r="O52" s="28">
        <f t="shared" si="3"/>
        <v>38870</v>
      </c>
      <c r="P52" s="28">
        <f t="shared" si="4"/>
        <v>4130</v>
      </c>
      <c r="Q52" s="28">
        <f t="shared" si="5"/>
        <v>0</v>
      </c>
      <c r="R52" s="28">
        <f t="shared" si="6"/>
        <v>0</v>
      </c>
      <c r="S52" s="28">
        <f>'1. Children Served'!B52</f>
        <v>43000</v>
      </c>
      <c r="T52" s="28">
        <f t="shared" si="7"/>
        <v>43000</v>
      </c>
      <c r="U52" s="23">
        <f t="shared" si="8"/>
        <v>0.90395348837209299</v>
      </c>
      <c r="V52" s="23">
        <f t="shared" si="8"/>
        <v>9.6046511627906977E-2</v>
      </c>
      <c r="W52" s="23">
        <f t="shared" si="8"/>
        <v>0</v>
      </c>
      <c r="X52" s="28">
        <f t="shared" si="9"/>
        <v>43000</v>
      </c>
      <c r="Y52" s="28">
        <f t="shared" si="10"/>
        <v>43000</v>
      </c>
    </row>
    <row r="53" spans="1:25">
      <c r="B53" t="str">
        <f>'3. Care by Type'!A53</f>
        <v>Texas</v>
      </c>
      <c r="C53" t="s">
        <v>92</v>
      </c>
      <c r="D53" s="23">
        <f>'3. Care by Type'!E53</f>
        <v>0.96689270694095786</v>
      </c>
      <c r="E53" s="23">
        <f>'3. Care by Type'!F53</f>
        <v>3.3824536237081473E-3</v>
      </c>
      <c r="F53" s="24">
        <f t="shared" si="1"/>
        <v>118638</v>
      </c>
      <c r="G53" s="28">
        <f>'1. Children Served'!C53</f>
        <v>122700</v>
      </c>
      <c r="H53" s="28">
        <f t="shared" si="11"/>
        <v>122285</v>
      </c>
      <c r="I53" s="23">
        <f t="shared" si="2"/>
        <v>0.97017622766488121</v>
      </c>
      <c r="K53" s="23">
        <f>'18. Head of Household'!B53</f>
        <v>0.85370672056941466</v>
      </c>
      <c r="L53" s="23">
        <f>'18. Head of Household'!C53</f>
        <v>4.8944802173670303E-2</v>
      </c>
      <c r="M53" s="23">
        <f>'18. Head of Household'!D53</f>
        <v>9.6057216316270178E-2</v>
      </c>
      <c r="N53" s="23">
        <f>'18. Head of Household'!E53</f>
        <v>1.2883978343463957E-3</v>
      </c>
      <c r="O53" s="28">
        <f t="shared" si="3"/>
        <v>59674</v>
      </c>
      <c r="P53" s="28">
        <f t="shared" si="4"/>
        <v>3421</v>
      </c>
      <c r="Q53" s="28">
        <f t="shared" si="5"/>
        <v>6714</v>
      </c>
      <c r="R53" s="28">
        <f t="shared" si="6"/>
        <v>90</v>
      </c>
      <c r="S53" s="28">
        <f>'1. Children Served'!B53</f>
        <v>69900</v>
      </c>
      <c r="T53" s="28">
        <f t="shared" si="7"/>
        <v>69810</v>
      </c>
      <c r="U53" s="23">
        <f t="shared" si="8"/>
        <v>0.85480590173327609</v>
      </c>
      <c r="V53" s="23">
        <f t="shared" si="8"/>
        <v>4.9004440624552358E-2</v>
      </c>
      <c r="W53" s="23">
        <f t="shared" si="8"/>
        <v>9.6175333046841421E-2</v>
      </c>
      <c r="X53" s="28">
        <f t="shared" si="9"/>
        <v>63095</v>
      </c>
      <c r="Y53" s="28">
        <f t="shared" si="10"/>
        <v>63176</v>
      </c>
    </row>
    <row r="54" spans="1:25">
      <c r="B54" t="str">
        <f>'3. Care by Type'!A54</f>
        <v>Utah</v>
      </c>
      <c r="C54" t="s">
        <v>92</v>
      </c>
      <c r="D54" s="23">
        <f>'3. Care by Type'!E54</f>
        <v>0.66216086203578994</v>
      </c>
      <c r="E54" s="23">
        <f>'3. Care by Type'!F54</f>
        <v>3.2069783849656856E-4</v>
      </c>
      <c r="F54" s="24">
        <f t="shared" si="1"/>
        <v>8277</v>
      </c>
      <c r="G54" s="28">
        <f>'1. Children Served'!C54</f>
        <v>12500</v>
      </c>
      <c r="H54" s="28">
        <f t="shared" si="11"/>
        <v>12496</v>
      </c>
      <c r="I54" s="23">
        <f t="shared" si="2"/>
        <v>0.66237195902688861</v>
      </c>
      <c r="K54" s="23">
        <f>'18. Head of Household'!B54</f>
        <v>0.91675071766622707</v>
      </c>
      <c r="L54" s="23">
        <f>'18. Head of Household'!C54</f>
        <v>8.3171696795717273E-2</v>
      </c>
      <c r="M54" s="23">
        <f>'18. Head of Household'!D54</f>
        <v>0</v>
      </c>
      <c r="N54" s="23">
        <f>'18. Head of Household'!E54</f>
        <v>0</v>
      </c>
      <c r="O54" s="28">
        <f t="shared" si="3"/>
        <v>5867</v>
      </c>
      <c r="P54" s="28">
        <f t="shared" si="4"/>
        <v>532</v>
      </c>
      <c r="Q54" s="28">
        <f t="shared" si="5"/>
        <v>0</v>
      </c>
      <c r="R54" s="28">
        <f t="shared" si="6"/>
        <v>0</v>
      </c>
      <c r="S54" s="28">
        <f>'1. Children Served'!B54</f>
        <v>6400</v>
      </c>
      <c r="T54" s="28">
        <f t="shared" si="7"/>
        <v>6400</v>
      </c>
      <c r="U54" s="23">
        <f t="shared" si="8"/>
        <v>0.91671875000000003</v>
      </c>
      <c r="V54" s="23">
        <f t="shared" si="8"/>
        <v>8.3125000000000004E-2</v>
      </c>
      <c r="W54" s="23">
        <f t="shared" si="8"/>
        <v>0</v>
      </c>
      <c r="X54" s="28">
        <f t="shared" si="9"/>
        <v>6399</v>
      </c>
      <c r="Y54" s="28">
        <f t="shared" si="10"/>
        <v>6399</v>
      </c>
    </row>
    <row r="55" spans="1:25">
      <c r="B55" t="str">
        <f>'3. Care by Type'!A55</f>
        <v>Vermont</v>
      </c>
      <c r="C55" t="s">
        <v>92</v>
      </c>
      <c r="D55" s="23">
        <f>'3. Care by Type'!E55</f>
        <v>0.76831447290053601</v>
      </c>
      <c r="E55" s="23">
        <f>'3. Care by Type'!F55</f>
        <v>1.6751042287075638E-2</v>
      </c>
      <c r="F55" s="24">
        <f t="shared" si="1"/>
        <v>2074</v>
      </c>
      <c r="G55" s="28">
        <f>'1. Children Served'!C55</f>
        <v>2700</v>
      </c>
      <c r="H55" s="28">
        <f t="shared" si="11"/>
        <v>2655</v>
      </c>
      <c r="I55" s="23">
        <f t="shared" si="2"/>
        <v>0.78116760828625231</v>
      </c>
      <c r="K55" s="23">
        <f>'18. Head of Household'!B55</f>
        <v>0.58290546662639686</v>
      </c>
      <c r="L55" s="23">
        <f>'18. Head of Household'!C55</f>
        <v>0.24614919963757173</v>
      </c>
      <c r="M55" s="23">
        <f>'18. Head of Household'!D55</f>
        <v>0.1706433101781939</v>
      </c>
      <c r="N55" s="23">
        <f>'18. Head of Household'!E55</f>
        <v>5.0337259639585228E-4</v>
      </c>
      <c r="O55" s="28">
        <f t="shared" si="3"/>
        <v>1166</v>
      </c>
      <c r="P55" s="28">
        <f t="shared" si="4"/>
        <v>492</v>
      </c>
      <c r="Q55" s="28">
        <f t="shared" si="5"/>
        <v>341</v>
      </c>
      <c r="R55" s="28">
        <f t="shared" si="6"/>
        <v>1</v>
      </c>
      <c r="S55" s="28">
        <f>'1. Children Served'!B55</f>
        <v>2000</v>
      </c>
      <c r="T55" s="28">
        <f t="shared" si="7"/>
        <v>1999</v>
      </c>
      <c r="U55" s="23">
        <f t="shared" si="8"/>
        <v>0.58329164582291149</v>
      </c>
      <c r="V55" s="23">
        <f t="shared" si="8"/>
        <v>0.24612306153076538</v>
      </c>
      <c r="W55" s="23">
        <f t="shared" si="8"/>
        <v>0.17058529264632316</v>
      </c>
      <c r="X55" s="28">
        <f t="shared" si="9"/>
        <v>1658</v>
      </c>
      <c r="Y55" s="28">
        <f t="shared" si="10"/>
        <v>1659</v>
      </c>
    </row>
    <row r="56" spans="1:25">
      <c r="B56" s="25" t="str">
        <f>'3. Care by Type'!A56</f>
        <v>Virgin Islands</v>
      </c>
      <c r="C56" s="25" t="s">
        <v>93</v>
      </c>
      <c r="D56" s="26" t="str">
        <f>'3. Care by Type'!E56</f>
        <v>-</v>
      </c>
      <c r="E56" s="26" t="str">
        <f>'3. Care by Type'!F56</f>
        <v>-</v>
      </c>
      <c r="F56" s="27" t="e">
        <f t="shared" si="1"/>
        <v>#VALUE!</v>
      </c>
      <c r="G56" s="28" t="str">
        <f>'1. Children Served'!C56</f>
        <v> - </v>
      </c>
      <c r="H56" s="28" t="e">
        <f t="shared" si="11"/>
        <v>#VALUE!</v>
      </c>
      <c r="I56" s="23" t="e">
        <f t="shared" si="2"/>
        <v>#VALUE!</v>
      </c>
      <c r="K56" s="23" t="str">
        <f>'18. Head of Household'!B56</f>
        <v>-</v>
      </c>
      <c r="L56" s="23" t="str">
        <f>'18. Head of Household'!C56</f>
        <v>-</v>
      </c>
      <c r="M56" s="23" t="str">
        <f>'18. Head of Household'!D56</f>
        <v>-</v>
      </c>
      <c r="N56" s="23" t="str">
        <f>'18. Head of Household'!E56</f>
        <v>-</v>
      </c>
      <c r="O56" s="28" t="e">
        <f t="shared" si="3"/>
        <v>#VALUE!</v>
      </c>
      <c r="P56" s="28" t="e">
        <f t="shared" si="4"/>
        <v>#VALUE!</v>
      </c>
      <c r="Q56" s="28" t="e">
        <f t="shared" si="5"/>
        <v>#VALUE!</v>
      </c>
      <c r="R56" s="28" t="e">
        <f t="shared" si="6"/>
        <v>#VALUE!</v>
      </c>
      <c r="S56" s="28" t="str">
        <f>'1. Children Served'!B56</f>
        <v> - </v>
      </c>
      <c r="T56" s="28" t="e">
        <f t="shared" si="7"/>
        <v>#VALUE!</v>
      </c>
      <c r="U56" s="23" t="e">
        <f t="shared" si="8"/>
        <v>#VALUE!</v>
      </c>
      <c r="V56" s="23" t="e">
        <f t="shared" si="8"/>
        <v>#VALUE!</v>
      </c>
      <c r="W56" s="23" t="e">
        <f t="shared" si="8"/>
        <v>#VALUE!</v>
      </c>
      <c r="X56" s="28" t="e">
        <f t="shared" si="9"/>
        <v>#VALUE!</v>
      </c>
      <c r="Y56" s="28" t="e">
        <f t="shared" si="10"/>
        <v>#VALUE!</v>
      </c>
    </row>
    <row r="57" spans="1:25">
      <c r="B57" t="str">
        <f>'3. Care by Type'!A57</f>
        <v>Virginia</v>
      </c>
      <c r="C57" t="s">
        <v>92</v>
      </c>
      <c r="D57" s="23">
        <f>'3. Care by Type'!E57</f>
        <v>0.88125515514386943</v>
      </c>
      <c r="E57" s="23">
        <f>'3. Care by Type'!F57</f>
        <v>2.7889699206627072E-3</v>
      </c>
      <c r="F57" s="24">
        <f t="shared" si="1"/>
        <v>14893</v>
      </c>
      <c r="G57" s="28">
        <f>'1. Children Served'!C57</f>
        <v>16900</v>
      </c>
      <c r="H57" s="28">
        <f t="shared" si="11"/>
        <v>16853</v>
      </c>
      <c r="I57" s="23">
        <f t="shared" si="2"/>
        <v>0.88370023141280485</v>
      </c>
      <c r="K57" s="23">
        <f>'18. Head of Household'!B57</f>
        <v>0.71549702704966089</v>
      </c>
      <c r="L57" s="23">
        <f>'18. Head of Household'!C57</f>
        <v>0.28452390922033333</v>
      </c>
      <c r="M57" s="23">
        <f>'18. Head of Household'!D57</f>
        <v>0</v>
      </c>
      <c r="N57" s="23">
        <f>'18. Head of Household'!E57</f>
        <v>0</v>
      </c>
      <c r="O57" s="28">
        <f t="shared" si="3"/>
        <v>6869</v>
      </c>
      <c r="P57" s="28">
        <f t="shared" si="4"/>
        <v>2731</v>
      </c>
      <c r="Q57" s="28">
        <f t="shared" si="5"/>
        <v>0</v>
      </c>
      <c r="R57" s="28">
        <f t="shared" si="6"/>
        <v>0</v>
      </c>
      <c r="S57" s="28">
        <f>'1. Children Served'!B57</f>
        <v>9600</v>
      </c>
      <c r="T57" s="28">
        <f t="shared" si="7"/>
        <v>9600</v>
      </c>
      <c r="U57" s="23">
        <f t="shared" si="8"/>
        <v>0.71552083333333338</v>
      </c>
      <c r="V57" s="23">
        <f t="shared" si="8"/>
        <v>0.28447916666666667</v>
      </c>
      <c r="W57" s="23">
        <f t="shared" si="8"/>
        <v>0</v>
      </c>
      <c r="X57" s="28">
        <f t="shared" si="9"/>
        <v>9600</v>
      </c>
      <c r="Y57" s="28">
        <f t="shared" si="10"/>
        <v>9600</v>
      </c>
    </row>
    <row r="58" spans="1:25">
      <c r="B58" t="str">
        <f>'3. Care by Type'!A58</f>
        <v>Washington</v>
      </c>
      <c r="C58" t="s">
        <v>92</v>
      </c>
      <c r="D58" s="23">
        <f>'3. Care by Type'!E58</f>
        <v>0.28728435727901358</v>
      </c>
      <c r="E58" s="23">
        <f>'3. Care by Type'!F58</f>
        <v>0.52456113765243539</v>
      </c>
      <c r="F58" s="24">
        <f t="shared" si="1"/>
        <v>7211</v>
      </c>
      <c r="G58" s="28">
        <f>'1. Children Served'!C58</f>
        <v>25100</v>
      </c>
      <c r="H58" s="28">
        <f t="shared" si="11"/>
        <v>11934</v>
      </c>
      <c r="I58" s="23">
        <f t="shared" si="2"/>
        <v>0.60423998659292777</v>
      </c>
      <c r="K58" s="23">
        <f>'18. Head of Household'!B58</f>
        <v>0.87108974585557242</v>
      </c>
      <c r="L58" s="23">
        <f>'18. Head of Household'!C58</f>
        <v>9.6567813085433524E-2</v>
      </c>
      <c r="M58" s="23">
        <f>'18. Head of Household'!D58</f>
        <v>0</v>
      </c>
      <c r="N58" s="23">
        <f>'18. Head of Household'!E58</f>
        <v>3.2307094128874905E-2</v>
      </c>
      <c r="O58" s="28">
        <f t="shared" si="3"/>
        <v>12282</v>
      </c>
      <c r="P58" s="28">
        <f t="shared" si="4"/>
        <v>1362</v>
      </c>
      <c r="Q58" s="28">
        <f t="shared" si="5"/>
        <v>0</v>
      </c>
      <c r="R58" s="28">
        <f t="shared" si="6"/>
        <v>456</v>
      </c>
      <c r="S58" s="28">
        <f>'1. Children Served'!B58</f>
        <v>14100</v>
      </c>
      <c r="T58" s="28">
        <f t="shared" si="7"/>
        <v>13644</v>
      </c>
      <c r="U58" s="23">
        <f t="shared" si="8"/>
        <v>0.90017590149516269</v>
      </c>
      <c r="V58" s="23">
        <f t="shared" si="8"/>
        <v>9.9824098504837297E-2</v>
      </c>
      <c r="W58" s="23">
        <f t="shared" si="8"/>
        <v>0</v>
      </c>
      <c r="X58" s="28">
        <f t="shared" si="9"/>
        <v>13644</v>
      </c>
      <c r="Y58" s="28">
        <f t="shared" si="10"/>
        <v>14100</v>
      </c>
    </row>
    <row r="59" spans="1:25">
      <c r="B59" t="str">
        <f>'3. Care by Type'!A59</f>
        <v>West Virginia</v>
      </c>
      <c r="C59" t="s">
        <v>92</v>
      </c>
      <c r="D59" s="23">
        <f>'3. Care by Type'!E59</f>
        <v>0.73040138564650947</v>
      </c>
      <c r="E59" s="23">
        <f>'3. Care by Type'!F59</f>
        <v>7.5306875517734768E-5</v>
      </c>
      <c r="F59" s="24">
        <f t="shared" si="1"/>
        <v>9714</v>
      </c>
      <c r="G59" s="28">
        <f>'1. Children Served'!C59</f>
        <v>13300</v>
      </c>
      <c r="H59" s="28">
        <f t="shared" si="11"/>
        <v>13299</v>
      </c>
      <c r="I59" s="23">
        <f t="shared" si="2"/>
        <v>0.73043085946311748</v>
      </c>
      <c r="K59" s="23">
        <f>'18. Head of Household'!B59</f>
        <v>0.62588586348377473</v>
      </c>
      <c r="L59" s="23">
        <f>'18. Head of Household'!C59</f>
        <v>0.37411413651622527</v>
      </c>
      <c r="M59" s="23">
        <f>'18. Head of Household'!D59</f>
        <v>0</v>
      </c>
      <c r="N59" s="23">
        <f>'18. Head of Household'!E59</f>
        <v>0</v>
      </c>
      <c r="O59" s="28">
        <f t="shared" si="3"/>
        <v>5007</v>
      </c>
      <c r="P59" s="28">
        <f t="shared" si="4"/>
        <v>2993</v>
      </c>
      <c r="Q59" s="28">
        <f t="shared" si="5"/>
        <v>0</v>
      </c>
      <c r="R59" s="28">
        <f t="shared" si="6"/>
        <v>0</v>
      </c>
      <c r="S59" s="28">
        <f>'1. Children Served'!B59</f>
        <v>8000</v>
      </c>
      <c r="T59" s="28">
        <f t="shared" si="7"/>
        <v>8000</v>
      </c>
      <c r="U59" s="23">
        <f t="shared" si="8"/>
        <v>0.62587499999999996</v>
      </c>
      <c r="V59" s="23">
        <f t="shared" si="8"/>
        <v>0.37412499999999999</v>
      </c>
      <c r="W59" s="23">
        <f t="shared" si="8"/>
        <v>0</v>
      </c>
      <c r="X59" s="28">
        <f t="shared" si="9"/>
        <v>8000</v>
      </c>
      <c r="Y59" s="28">
        <f t="shared" si="10"/>
        <v>8000</v>
      </c>
    </row>
    <row r="60" spans="1:25">
      <c r="B60" t="str">
        <f>'3. Care by Type'!A60</f>
        <v>Wisconsin</v>
      </c>
      <c r="C60" t="s">
        <v>92</v>
      </c>
      <c r="D60" s="23">
        <f>'3. Care by Type'!E60</f>
        <v>0.79522708396818864</v>
      </c>
      <c r="E60" s="23">
        <f>'3. Care by Type'!F60</f>
        <v>7.9468932427507015E-3</v>
      </c>
      <c r="F60" s="24">
        <f t="shared" si="1"/>
        <v>13280</v>
      </c>
      <c r="G60" s="28">
        <f>'1. Children Served'!C60</f>
        <v>16700</v>
      </c>
      <c r="H60" s="28">
        <f t="shared" si="11"/>
        <v>16567</v>
      </c>
      <c r="I60" s="23">
        <f t="shared" si="2"/>
        <v>0.80159352930524541</v>
      </c>
      <c r="K60" s="23">
        <f>'18. Head of Household'!B60</f>
        <v>0.87798822994824288</v>
      </c>
      <c r="L60" s="23">
        <f>'18. Head of Household'!C60</f>
        <v>1.0417936583581776E-2</v>
      </c>
      <c r="M60" s="23">
        <f>'18. Head of Household'!D60</f>
        <v>0.11160491637943455</v>
      </c>
      <c r="N60" s="23">
        <f>'18. Head of Household'!E60</f>
        <v>0</v>
      </c>
      <c r="O60" s="28">
        <f t="shared" si="3"/>
        <v>7902</v>
      </c>
      <c r="P60" s="28">
        <f t="shared" si="4"/>
        <v>94</v>
      </c>
      <c r="Q60" s="28">
        <f t="shared" si="5"/>
        <v>1004</v>
      </c>
      <c r="R60" s="28">
        <f t="shared" si="6"/>
        <v>0</v>
      </c>
      <c r="S60" s="28">
        <f>'1. Children Served'!B60</f>
        <v>9000</v>
      </c>
      <c r="T60" s="28">
        <f t="shared" si="7"/>
        <v>9000</v>
      </c>
      <c r="U60" s="23">
        <f t="shared" si="8"/>
        <v>0.878</v>
      </c>
      <c r="V60" s="23">
        <f t="shared" si="8"/>
        <v>1.0444444444444444E-2</v>
      </c>
      <c r="W60" s="23">
        <f t="shared" si="8"/>
        <v>0.11155555555555556</v>
      </c>
      <c r="X60" s="28">
        <f t="shared" si="9"/>
        <v>7996</v>
      </c>
      <c r="Y60" s="28">
        <f t="shared" si="10"/>
        <v>7996</v>
      </c>
    </row>
    <row r="61" spans="1:25">
      <c r="B61" t="str">
        <f>'3. Care by Type'!A61</f>
        <v>Wyoming</v>
      </c>
      <c r="C61" t="s">
        <v>92</v>
      </c>
      <c r="D61" s="23">
        <f>'3. Care by Type'!E61</f>
        <v>0.67599933927981504</v>
      </c>
      <c r="E61" s="23">
        <f>'3. Care by Type'!F61</f>
        <v>4.9554013875123884E-3</v>
      </c>
      <c r="F61" s="24">
        <f t="shared" si="1"/>
        <v>1622</v>
      </c>
      <c r="G61" s="28">
        <f>'1. Children Served'!C61</f>
        <v>2400</v>
      </c>
      <c r="H61" s="28">
        <f t="shared" si="11"/>
        <v>2388</v>
      </c>
      <c r="I61" s="23">
        <f t="shared" si="2"/>
        <v>0.67922948073701839</v>
      </c>
      <c r="K61" s="23">
        <f>'18. Head of Household'!B61</f>
        <v>0.78436550904529256</v>
      </c>
      <c r="L61" s="23">
        <f>'18. Head of Household'!C61</f>
        <v>0.14129143008054934</v>
      </c>
      <c r="M61" s="23">
        <f>'18. Head of Household'!D61</f>
        <v>0</v>
      </c>
      <c r="N61" s="23">
        <f>'18. Head of Household'!E61</f>
        <v>7.3946916677670671E-2</v>
      </c>
      <c r="O61" s="28">
        <f t="shared" si="3"/>
        <v>1177</v>
      </c>
      <c r="P61" s="28">
        <f t="shared" si="4"/>
        <v>212</v>
      </c>
      <c r="Q61" s="28">
        <f t="shared" si="5"/>
        <v>0</v>
      </c>
      <c r="R61" s="28">
        <f t="shared" si="6"/>
        <v>111</v>
      </c>
      <c r="S61" s="28">
        <f>'1. Children Served'!B61</f>
        <v>1500</v>
      </c>
      <c r="T61" s="28">
        <f t="shared" si="7"/>
        <v>1389</v>
      </c>
      <c r="U61" s="23">
        <f t="shared" si="8"/>
        <v>0.8473722102231821</v>
      </c>
      <c r="V61" s="23">
        <f t="shared" si="8"/>
        <v>0.15262778977681785</v>
      </c>
      <c r="W61" s="23">
        <f t="shared" si="8"/>
        <v>0</v>
      </c>
      <c r="X61" s="28">
        <f t="shared" si="9"/>
        <v>1389</v>
      </c>
      <c r="Y61" s="28">
        <f t="shared" si="10"/>
        <v>1500</v>
      </c>
    </row>
    <row r="62" spans="1:25">
      <c r="B62" t="s">
        <v>106</v>
      </c>
      <c r="D62" s="23">
        <f>'3. Care by Type'!E62</f>
        <v>0.73173749913377495</v>
      </c>
      <c r="E62" s="23">
        <f>'3. Care by Type'!F62</f>
        <v>4.4938617953972401E-2</v>
      </c>
      <c r="F62" s="24">
        <f t="shared" si="1"/>
        <v>961284</v>
      </c>
      <c r="G62" s="28">
        <f>'1. Children Served'!C62</f>
        <v>1313700</v>
      </c>
      <c r="H62" s="28">
        <f t="shared" ref="H62" si="12">ROUND(G62*(1-E62),0)</f>
        <v>1254664</v>
      </c>
      <c r="I62" s="23">
        <f t="shared" ref="I62" si="13">F62/H62</f>
        <v>0.76616847219654027</v>
      </c>
      <c r="K62" s="23">
        <f>'18. Head of Household'!B62</f>
        <v>0.78922230383926395</v>
      </c>
      <c r="L62" s="23">
        <f>'18. Head of Household'!C62</f>
        <v>0.11366642950632445</v>
      </c>
      <c r="M62" s="23">
        <f>'18. Head of Household'!D62</f>
        <v>6.6320464396230475E-2</v>
      </c>
      <c r="N62" s="23">
        <f>'18. Head of Household'!E62</f>
        <v>3.0791554617391484E-2</v>
      </c>
      <c r="O62" s="28">
        <f t="shared" si="3"/>
        <v>629168</v>
      </c>
      <c r="P62" s="28">
        <f t="shared" si="4"/>
        <v>90615</v>
      </c>
      <c r="Q62" s="28">
        <f t="shared" si="5"/>
        <v>52871</v>
      </c>
      <c r="R62" s="28">
        <f t="shared" si="6"/>
        <v>24547</v>
      </c>
      <c r="S62" s="28">
        <f>'1. Children Served'!B62</f>
        <v>797200</v>
      </c>
      <c r="T62" s="28">
        <f t="shared" si="7"/>
        <v>772653</v>
      </c>
      <c r="U62" s="23">
        <f t="shared" si="8"/>
        <v>0.81429567994947283</v>
      </c>
      <c r="V62" s="23">
        <f t="shared" si="8"/>
        <v>0.11727774304894953</v>
      </c>
      <c r="W62" s="31">
        <f t="shared" si="8"/>
        <v>6.8427871243624247E-2</v>
      </c>
      <c r="X62" s="28">
        <f t="shared" si="9"/>
        <v>719783</v>
      </c>
      <c r="Y62" s="28">
        <f t="shared" si="10"/>
        <v>742650</v>
      </c>
    </row>
    <row r="63" spans="1:25">
      <c r="A63" t="s">
        <v>92</v>
      </c>
      <c r="B63" t="s">
        <v>107</v>
      </c>
      <c r="C63">
        <f>COUNTIF(C$6:C$61,A63)</f>
        <v>51</v>
      </c>
      <c r="D63" s="29">
        <f>F63/G63</f>
        <v>0.73386803272421441</v>
      </c>
      <c r="F63" s="24">
        <f>SUMIFS(F6:F61,$C$6:$C$61,$A63)</f>
        <v>959826</v>
      </c>
      <c r="G63" s="24">
        <f>SUMIFS(G6:G61,$C$6:$C$61,$A63)</f>
        <v>1307900</v>
      </c>
      <c r="H63" s="24">
        <f>SUMIFS(H6:H61,$C$6:$C$61,$A63)</f>
        <v>1252980</v>
      </c>
      <c r="I63" s="29">
        <f t="shared" si="2"/>
        <v>0.76603457357659344</v>
      </c>
      <c r="K63" s="23">
        <f>O63/$S63</f>
        <v>0.78911360484176019</v>
      </c>
      <c r="L63" s="23">
        <f>P63/$S63</f>
        <v>0.11327070987265161</v>
      </c>
      <c r="M63" s="23">
        <f>Q63/$S63</f>
        <v>6.6675072500315222E-2</v>
      </c>
      <c r="N63" s="23">
        <f>R63/$S63</f>
        <v>3.0941873660320262E-2</v>
      </c>
      <c r="O63" s="24">
        <f t="shared" ref="O63:T63" si="14">SUMIFS(O6:O61,$C$6:$C$61,$A63)</f>
        <v>625846</v>
      </c>
      <c r="P63" s="24">
        <f t="shared" si="14"/>
        <v>89835</v>
      </c>
      <c r="Q63" s="24">
        <f t="shared" si="14"/>
        <v>52880</v>
      </c>
      <c r="R63" s="24">
        <f t="shared" si="14"/>
        <v>24540</v>
      </c>
      <c r="S63" s="24">
        <f t="shared" si="14"/>
        <v>793100</v>
      </c>
      <c r="T63" s="24">
        <f t="shared" si="14"/>
        <v>768560</v>
      </c>
      <c r="U63" s="23">
        <f>O63/$T63</f>
        <v>0.81430987821380241</v>
      </c>
      <c r="V63" s="23">
        <f>P63/$T63</f>
        <v>0.11688742583532841</v>
      </c>
      <c r="W63" s="31">
        <f>Q63/$T63</f>
        <v>6.8803997085458521E-2</v>
      </c>
      <c r="X63" s="24">
        <f>SUMIFS(X6:X61,$C$6:$C$61,$A63)</f>
        <v>715681</v>
      </c>
      <c r="Y63" s="24">
        <f>SUMIFS(Y6:Y61,$C$6:$C$61,$A63)</f>
        <v>740090</v>
      </c>
    </row>
    <row r="64" spans="1:25" ht="16.5" customHeight="1">
      <c r="A64" t="s">
        <v>93</v>
      </c>
      <c r="C64">
        <f>COUNTIF(C$6:C$61,A64)</f>
        <v>5</v>
      </c>
    </row>
    <row r="65" ht="67.5" customHeight="1"/>
    <row r="66" ht="70.900000000000006" customHeight="1"/>
    <row r="67" ht="49.5" customHeight="1"/>
    <row r="68" ht="22.9" customHeight="1"/>
    <row r="69" ht="22.15" customHeight="1"/>
    <row r="71" ht="28.9" customHeight="1"/>
  </sheetData>
  <hyperlinks>
    <hyperlink ref="B2" r:id="rId1" display="https://www.acf.hhs.gov/occ/data/fy-2021-ccdf-data-tables-preliminary" xr:uid="{5FC2AAE8-4A02-44D1-88E4-2ECEEC6F42E3}"/>
  </hyperlinks>
  <printOptions horizontalCentered="1"/>
  <pageMargins left="0.7" right="0.7" top="0.75" bottom="0.75" header="0.3" footer="0.3"/>
  <pageSetup orientation="portrait" r:id="rId2"/>
  <headerFoot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B4906-C61B-4BBF-AAA0-309C3145506A}">
  <sheetPr codeName="Sheet13">
    <tabColor rgb="FF0070C0"/>
  </sheetPr>
  <dimension ref="A1:R179"/>
  <sheetViews>
    <sheetView workbookViewId="0">
      <pane xSplit="2" ySplit="5" topLeftCell="C59" activePane="bottomRight" state="frozen"/>
      <selection pane="topRight" activeCell="C1" sqref="C1"/>
      <selection pane="bottomLeft" activeCell="A7" sqref="A7"/>
      <selection pane="bottomRight" activeCell="L2" sqref="L2"/>
    </sheetView>
  </sheetViews>
  <sheetFormatPr defaultRowHeight="14.5"/>
  <cols>
    <col min="2" max="2" width="25.81640625" customWidth="1"/>
    <col min="3" max="7" width="14.453125" customWidth="1"/>
    <col min="11" max="11" width="17.81640625" customWidth="1"/>
    <col min="13" max="18" width="13.81640625" customWidth="1"/>
  </cols>
  <sheetData>
    <row r="1" spans="1:18">
      <c r="A1" s="35" t="s">
        <v>123</v>
      </c>
    </row>
    <row r="3" spans="1:18">
      <c r="A3" t="s">
        <v>1438</v>
      </c>
    </row>
    <row r="5" spans="1:18" ht="37.5">
      <c r="B5" s="194" t="s">
        <v>4</v>
      </c>
      <c r="C5" s="257" t="s">
        <v>1439</v>
      </c>
      <c r="D5" s="198" t="s">
        <v>1440</v>
      </c>
      <c r="E5" s="198" t="s">
        <v>1441</v>
      </c>
      <c r="F5" s="198" t="s">
        <v>1442</v>
      </c>
      <c r="G5" s="199" t="s">
        <v>1443</v>
      </c>
      <c r="I5" s="59" t="s">
        <v>113</v>
      </c>
      <c r="K5" s="257" t="s">
        <v>1461</v>
      </c>
      <c r="M5" s="257" t="s">
        <v>1439</v>
      </c>
      <c r="N5" s="257" t="s">
        <v>1460</v>
      </c>
      <c r="O5" s="198" t="s">
        <v>1440</v>
      </c>
      <c r="P5" s="198" t="s">
        <v>1441</v>
      </c>
      <c r="Q5" s="198" t="s">
        <v>1442</v>
      </c>
      <c r="R5" s="199" t="s">
        <v>1443</v>
      </c>
    </row>
    <row r="6" spans="1:18">
      <c r="B6" s="81" t="s">
        <v>7</v>
      </c>
      <c r="C6" s="82" t="s">
        <v>130</v>
      </c>
      <c r="D6" s="385">
        <v>2613</v>
      </c>
      <c r="E6" s="385">
        <v>3294</v>
      </c>
      <c r="F6" s="385">
        <v>3975</v>
      </c>
      <c r="G6" s="386">
        <v>4656</v>
      </c>
      <c r="I6" s="28">
        <f>Weights!Y6</f>
        <v>19300</v>
      </c>
      <c r="J6" t="s">
        <v>92</v>
      </c>
      <c r="K6">
        <f>IF(C6="NA",0,I6)</f>
        <v>0</v>
      </c>
      <c r="M6" s="60">
        <f>IFERROR($I6*C6,0)</f>
        <v>0</v>
      </c>
      <c r="N6" s="60">
        <f>IFERROR(IF(C6="NA",0,C6*I6),0)</f>
        <v>0</v>
      </c>
      <c r="O6" s="60">
        <f>IFERROR($I6*D6,0)</f>
        <v>50430900</v>
      </c>
      <c r="P6" s="60">
        <f>IFERROR($I6*E6,0)</f>
        <v>63574200</v>
      </c>
      <c r="Q6" s="60">
        <f>IFERROR($I6*F6,0)</f>
        <v>76717500</v>
      </c>
      <c r="R6" s="60">
        <f>IFERROR($I6*G6,0)</f>
        <v>89860800</v>
      </c>
    </row>
    <row r="7" spans="1:18">
      <c r="B7" s="86" t="s">
        <v>8</v>
      </c>
      <c r="C7" s="87" t="s">
        <v>130</v>
      </c>
      <c r="D7" s="53">
        <v>4825</v>
      </c>
      <c r="E7" s="53">
        <v>5960</v>
      </c>
      <c r="F7" s="53">
        <v>7095</v>
      </c>
      <c r="G7" s="387">
        <v>8230</v>
      </c>
      <c r="I7" s="28">
        <f>Weights!Y7</f>
        <v>1312</v>
      </c>
      <c r="J7" t="s">
        <v>92</v>
      </c>
      <c r="K7">
        <f t="shared" ref="K7:K61" si="0">IF(C7="NA",0,I7)</f>
        <v>0</v>
      </c>
      <c r="M7" s="60">
        <f t="shared" ref="M7:M61" si="1">IFERROR($I7*C7,0)</f>
        <v>0</v>
      </c>
      <c r="N7" s="60">
        <f t="shared" ref="N7:N61" si="2">IFERROR(IF(C7="NA",0,C7*I7),0)</f>
        <v>0</v>
      </c>
      <c r="O7" s="60">
        <f t="shared" ref="O7:O61" si="3">IFERROR($I7*D7,0)</f>
        <v>6330400</v>
      </c>
      <c r="P7" s="60">
        <f t="shared" ref="P7:P61" si="4">IFERROR($I7*E7,0)</f>
        <v>7819520</v>
      </c>
      <c r="Q7" s="60">
        <f t="shared" ref="Q7:Q61" si="5">IFERROR($I7*F7,0)</f>
        <v>9308640</v>
      </c>
      <c r="R7" s="60">
        <f t="shared" ref="R7:R61" si="6">IFERROR($I7*G7,0)</f>
        <v>10797760</v>
      </c>
    </row>
    <row r="8" spans="1:18">
      <c r="B8" s="86" t="s">
        <v>9</v>
      </c>
      <c r="C8" s="53">
        <v>2531</v>
      </c>
      <c r="D8" s="53">
        <v>3310</v>
      </c>
      <c r="E8" s="53">
        <v>4088</v>
      </c>
      <c r="F8" s="53">
        <v>4867</v>
      </c>
      <c r="G8" s="387">
        <v>5645</v>
      </c>
      <c r="I8" s="28" t="e">
        <f>Weights!Y8</f>
        <v>#VALUE!</v>
      </c>
      <c r="J8" s="25" t="s">
        <v>93</v>
      </c>
      <c r="K8" t="e">
        <f t="shared" si="0"/>
        <v>#VALUE!</v>
      </c>
      <c r="M8" s="60">
        <f t="shared" si="1"/>
        <v>0</v>
      </c>
      <c r="N8" s="60">
        <f t="shared" si="2"/>
        <v>0</v>
      </c>
      <c r="O8" s="60">
        <f t="shared" si="3"/>
        <v>0</v>
      </c>
      <c r="P8" s="60">
        <f t="shared" si="4"/>
        <v>0</v>
      </c>
      <c r="Q8" s="60">
        <f t="shared" si="5"/>
        <v>0</v>
      </c>
      <c r="R8" s="60">
        <f t="shared" si="6"/>
        <v>0</v>
      </c>
    </row>
    <row r="9" spans="1:18">
      <c r="B9" s="86" t="s">
        <v>11</v>
      </c>
      <c r="C9" s="53">
        <v>1870</v>
      </c>
      <c r="D9" s="53">
        <v>2518</v>
      </c>
      <c r="E9" s="53">
        <v>3168</v>
      </c>
      <c r="F9" s="53">
        <v>3817</v>
      </c>
      <c r="G9" s="387">
        <v>4465</v>
      </c>
      <c r="I9" s="28">
        <f>Weights!Y9</f>
        <v>12655</v>
      </c>
      <c r="J9" t="s">
        <v>92</v>
      </c>
      <c r="K9">
        <f t="shared" si="0"/>
        <v>12655</v>
      </c>
      <c r="M9" s="60">
        <f t="shared" si="1"/>
        <v>23664850</v>
      </c>
      <c r="N9" s="60">
        <f t="shared" si="2"/>
        <v>23664850</v>
      </c>
      <c r="O9" s="60">
        <f t="shared" si="3"/>
        <v>31865290</v>
      </c>
      <c r="P9" s="60">
        <f t="shared" si="4"/>
        <v>40091040</v>
      </c>
      <c r="Q9" s="60">
        <f t="shared" si="5"/>
        <v>48304135</v>
      </c>
      <c r="R9" s="60">
        <f t="shared" si="6"/>
        <v>56504575</v>
      </c>
    </row>
    <row r="10" spans="1:18">
      <c r="B10" s="86" t="s">
        <v>12</v>
      </c>
      <c r="C10" s="53">
        <v>2742</v>
      </c>
      <c r="D10" s="53">
        <v>3586</v>
      </c>
      <c r="E10" s="53">
        <v>4430</v>
      </c>
      <c r="F10" s="53">
        <v>5273</v>
      </c>
      <c r="G10" s="387">
        <v>6117</v>
      </c>
      <c r="I10" s="28">
        <f>Weights!Y10</f>
        <v>16406</v>
      </c>
      <c r="J10" t="s">
        <v>92</v>
      </c>
      <c r="K10">
        <f t="shared" si="0"/>
        <v>16406</v>
      </c>
      <c r="M10" s="60">
        <f t="shared" si="1"/>
        <v>44985252</v>
      </c>
      <c r="N10" s="60">
        <f t="shared" si="2"/>
        <v>44985252</v>
      </c>
      <c r="O10" s="60">
        <f t="shared" si="3"/>
        <v>58831916</v>
      </c>
      <c r="P10" s="60">
        <f t="shared" si="4"/>
        <v>72678580</v>
      </c>
      <c r="Q10" s="60">
        <f t="shared" si="5"/>
        <v>86508838</v>
      </c>
      <c r="R10" s="60">
        <f t="shared" si="6"/>
        <v>100355502</v>
      </c>
    </row>
    <row r="11" spans="1:18">
      <c r="B11" s="86" t="s">
        <v>13</v>
      </c>
      <c r="C11" s="53">
        <v>6008</v>
      </c>
      <c r="D11" s="53">
        <v>6008</v>
      </c>
      <c r="E11" s="53">
        <v>6842</v>
      </c>
      <c r="F11" s="53">
        <v>7941</v>
      </c>
      <c r="G11" s="387">
        <v>9211</v>
      </c>
      <c r="I11" s="28">
        <f>Weights!Y11</f>
        <v>91086</v>
      </c>
      <c r="J11" t="s">
        <v>92</v>
      </c>
      <c r="K11">
        <f t="shared" si="0"/>
        <v>91086</v>
      </c>
      <c r="M11" s="60">
        <f t="shared" si="1"/>
        <v>547244688</v>
      </c>
      <c r="N11" s="60">
        <f t="shared" si="2"/>
        <v>547244688</v>
      </c>
      <c r="O11" s="60">
        <f t="shared" si="3"/>
        <v>547244688</v>
      </c>
      <c r="P11" s="60">
        <f t="shared" si="4"/>
        <v>623210412</v>
      </c>
      <c r="Q11" s="60">
        <f t="shared" si="5"/>
        <v>723313926</v>
      </c>
      <c r="R11" s="60">
        <f t="shared" si="6"/>
        <v>838993146</v>
      </c>
    </row>
    <row r="12" spans="1:18">
      <c r="B12" s="86" t="s">
        <v>14</v>
      </c>
      <c r="C12" s="87" t="s">
        <v>130</v>
      </c>
      <c r="D12" s="53">
        <v>3586</v>
      </c>
      <c r="E12" s="53">
        <v>4510</v>
      </c>
      <c r="F12" s="53">
        <v>5434</v>
      </c>
      <c r="G12" s="387">
        <v>6359</v>
      </c>
      <c r="I12" s="28">
        <f>Weights!Y12</f>
        <v>9101</v>
      </c>
      <c r="J12" t="s">
        <v>92</v>
      </c>
      <c r="K12">
        <f t="shared" si="0"/>
        <v>0</v>
      </c>
      <c r="M12" s="60">
        <f t="shared" si="1"/>
        <v>0</v>
      </c>
      <c r="N12" s="60">
        <f t="shared" si="2"/>
        <v>0</v>
      </c>
      <c r="O12" s="60">
        <f t="shared" si="3"/>
        <v>32636186</v>
      </c>
      <c r="P12" s="60">
        <f t="shared" si="4"/>
        <v>41045510</v>
      </c>
      <c r="Q12" s="60">
        <f t="shared" si="5"/>
        <v>49454834</v>
      </c>
      <c r="R12" s="60">
        <f t="shared" si="6"/>
        <v>57873259</v>
      </c>
    </row>
    <row r="13" spans="1:18">
      <c r="B13" s="86" t="s">
        <v>15</v>
      </c>
      <c r="C13" s="53">
        <v>3313</v>
      </c>
      <c r="D13" s="53">
        <v>4333</v>
      </c>
      <c r="E13" s="53">
        <v>5352</v>
      </c>
      <c r="F13" s="53">
        <v>6372</v>
      </c>
      <c r="G13" s="387">
        <v>7391</v>
      </c>
      <c r="I13" s="28">
        <f>Weights!Y13</f>
        <v>7200</v>
      </c>
      <c r="J13" t="s">
        <v>92</v>
      </c>
      <c r="K13">
        <f t="shared" si="0"/>
        <v>7200</v>
      </c>
      <c r="M13" s="60">
        <f t="shared" si="1"/>
        <v>23853600</v>
      </c>
      <c r="N13" s="60">
        <f t="shared" si="2"/>
        <v>23853600</v>
      </c>
      <c r="O13" s="60">
        <f t="shared" si="3"/>
        <v>31197600</v>
      </c>
      <c r="P13" s="60">
        <f t="shared" si="4"/>
        <v>38534400</v>
      </c>
      <c r="Q13" s="60">
        <f t="shared" si="5"/>
        <v>45878400</v>
      </c>
      <c r="R13" s="60">
        <f t="shared" si="6"/>
        <v>53215200</v>
      </c>
    </row>
    <row r="14" spans="1:18">
      <c r="B14" s="86" t="s">
        <v>16</v>
      </c>
      <c r="C14" s="53">
        <v>2096</v>
      </c>
      <c r="D14" s="53">
        <v>2823</v>
      </c>
      <c r="E14" s="53">
        <v>3552</v>
      </c>
      <c r="F14" s="53">
        <v>4279</v>
      </c>
      <c r="G14" s="387">
        <v>5006</v>
      </c>
      <c r="I14" s="28">
        <f>Weights!Y14</f>
        <v>2900</v>
      </c>
      <c r="J14" t="s">
        <v>92</v>
      </c>
      <c r="K14">
        <f t="shared" si="0"/>
        <v>2900</v>
      </c>
      <c r="M14" s="60">
        <f t="shared" si="1"/>
        <v>6078400</v>
      </c>
      <c r="N14" s="60">
        <f t="shared" si="2"/>
        <v>6078400</v>
      </c>
      <c r="O14" s="60">
        <f t="shared" si="3"/>
        <v>8186700</v>
      </c>
      <c r="P14" s="60">
        <f t="shared" si="4"/>
        <v>10300800</v>
      </c>
      <c r="Q14" s="60">
        <f t="shared" si="5"/>
        <v>12409100</v>
      </c>
      <c r="R14" s="60">
        <f t="shared" si="6"/>
        <v>14517400</v>
      </c>
    </row>
    <row r="15" spans="1:18">
      <c r="B15" s="86" t="s">
        <v>17</v>
      </c>
      <c r="C15" s="53">
        <v>2684</v>
      </c>
      <c r="D15" s="53">
        <v>3629</v>
      </c>
      <c r="E15" s="53">
        <v>4575</v>
      </c>
      <c r="F15" s="53">
        <v>5521</v>
      </c>
      <c r="G15" s="387">
        <v>6467</v>
      </c>
      <c r="I15" s="28">
        <f>Weights!Y15</f>
        <v>700</v>
      </c>
      <c r="J15" t="s">
        <v>92</v>
      </c>
      <c r="K15">
        <f t="shared" si="0"/>
        <v>700</v>
      </c>
      <c r="M15" s="60">
        <f t="shared" si="1"/>
        <v>1878800</v>
      </c>
      <c r="N15" s="60">
        <f t="shared" si="2"/>
        <v>1878800</v>
      </c>
      <c r="O15" s="60">
        <f t="shared" si="3"/>
        <v>2540300</v>
      </c>
      <c r="P15" s="60">
        <f t="shared" si="4"/>
        <v>3202500</v>
      </c>
      <c r="Q15" s="60">
        <f t="shared" si="5"/>
        <v>3864700</v>
      </c>
      <c r="R15" s="60">
        <f t="shared" si="6"/>
        <v>4526900</v>
      </c>
    </row>
    <row r="16" spans="1:18">
      <c r="B16" s="86" t="s">
        <v>18</v>
      </c>
      <c r="C16" s="53">
        <v>1699</v>
      </c>
      <c r="D16" s="53">
        <v>2289</v>
      </c>
      <c r="E16" s="53">
        <v>2879</v>
      </c>
      <c r="F16" s="53">
        <v>3469</v>
      </c>
      <c r="G16" s="387">
        <v>4059</v>
      </c>
      <c r="I16" s="28">
        <f>Weights!Y16</f>
        <v>48658</v>
      </c>
      <c r="J16" t="s">
        <v>92</v>
      </c>
      <c r="K16">
        <f t="shared" si="0"/>
        <v>48658</v>
      </c>
      <c r="M16" s="60">
        <f t="shared" si="1"/>
        <v>82669942</v>
      </c>
      <c r="N16" s="60">
        <f t="shared" si="2"/>
        <v>82669942</v>
      </c>
      <c r="O16" s="60">
        <f t="shared" si="3"/>
        <v>111378162</v>
      </c>
      <c r="P16" s="60">
        <f t="shared" si="4"/>
        <v>140086382</v>
      </c>
      <c r="Q16" s="60">
        <f t="shared" si="5"/>
        <v>168794602</v>
      </c>
      <c r="R16" s="60">
        <f t="shared" si="6"/>
        <v>197502822</v>
      </c>
    </row>
    <row r="17" spans="2:18">
      <c r="B17" s="86" t="s">
        <v>19</v>
      </c>
      <c r="C17" s="53">
        <v>3312</v>
      </c>
      <c r="D17" s="53">
        <v>4331</v>
      </c>
      <c r="E17" s="53">
        <v>5351</v>
      </c>
      <c r="F17" s="53">
        <v>6370</v>
      </c>
      <c r="G17" s="387">
        <v>7389</v>
      </c>
      <c r="I17" s="28">
        <f>Weights!Y17</f>
        <v>24349</v>
      </c>
      <c r="J17" t="s">
        <v>92</v>
      </c>
      <c r="K17">
        <f t="shared" si="0"/>
        <v>24349</v>
      </c>
      <c r="M17" s="60">
        <f t="shared" si="1"/>
        <v>80643888</v>
      </c>
      <c r="N17" s="60">
        <f t="shared" si="2"/>
        <v>80643888</v>
      </c>
      <c r="O17" s="60">
        <f t="shared" si="3"/>
        <v>105455519</v>
      </c>
      <c r="P17" s="60">
        <f t="shared" si="4"/>
        <v>130291499</v>
      </c>
      <c r="Q17" s="60">
        <f t="shared" si="5"/>
        <v>155103130</v>
      </c>
      <c r="R17" s="60">
        <f t="shared" si="6"/>
        <v>179914761</v>
      </c>
    </row>
    <row r="18" spans="2:18">
      <c r="B18" s="86" t="s">
        <v>20</v>
      </c>
      <c r="C18" s="87" t="s">
        <v>130</v>
      </c>
      <c r="D18" s="53">
        <v>5226</v>
      </c>
      <c r="E18" s="53">
        <v>6456</v>
      </c>
      <c r="F18" s="53">
        <v>7685</v>
      </c>
      <c r="G18" s="387">
        <v>8915</v>
      </c>
      <c r="I18" s="28">
        <f>Weights!Y18</f>
        <v>287</v>
      </c>
      <c r="J18" s="25" t="s">
        <v>93</v>
      </c>
      <c r="K18">
        <f t="shared" si="0"/>
        <v>0</v>
      </c>
      <c r="M18" s="60">
        <f t="shared" si="1"/>
        <v>0</v>
      </c>
      <c r="N18" s="60">
        <f t="shared" si="2"/>
        <v>0</v>
      </c>
      <c r="O18" s="60">
        <f t="shared" si="3"/>
        <v>1499862</v>
      </c>
      <c r="P18" s="60">
        <f t="shared" si="4"/>
        <v>1852872</v>
      </c>
      <c r="Q18" s="60">
        <f t="shared" si="5"/>
        <v>2205595</v>
      </c>
      <c r="R18" s="60">
        <f t="shared" si="6"/>
        <v>2558605</v>
      </c>
    </row>
    <row r="19" spans="2:18">
      <c r="B19" s="86" t="s">
        <v>21</v>
      </c>
      <c r="C19" s="53">
        <v>3632</v>
      </c>
      <c r="D19" s="53">
        <v>4749</v>
      </c>
      <c r="E19" s="53">
        <v>5867</v>
      </c>
      <c r="F19" s="53">
        <v>6985</v>
      </c>
      <c r="G19" s="387">
        <v>8102</v>
      </c>
      <c r="I19" s="28">
        <f>Weights!Y19</f>
        <v>3200</v>
      </c>
      <c r="J19" t="s">
        <v>92</v>
      </c>
      <c r="K19">
        <f t="shared" si="0"/>
        <v>3200</v>
      </c>
      <c r="M19" s="60">
        <f t="shared" si="1"/>
        <v>11622400</v>
      </c>
      <c r="N19" s="60">
        <f t="shared" si="2"/>
        <v>11622400</v>
      </c>
      <c r="O19" s="60">
        <f t="shared" si="3"/>
        <v>15196800</v>
      </c>
      <c r="P19" s="60">
        <f t="shared" si="4"/>
        <v>18774400</v>
      </c>
      <c r="Q19" s="60">
        <f t="shared" si="5"/>
        <v>22352000</v>
      </c>
      <c r="R19" s="60">
        <f t="shared" si="6"/>
        <v>25926400</v>
      </c>
    </row>
    <row r="20" spans="2:18">
      <c r="B20" s="86" t="s">
        <v>22</v>
      </c>
      <c r="C20" s="53">
        <v>1643</v>
      </c>
      <c r="D20" s="53">
        <v>2213</v>
      </c>
      <c r="E20" s="53">
        <v>2783</v>
      </c>
      <c r="F20" s="53">
        <v>3354</v>
      </c>
      <c r="G20" s="387">
        <v>3924</v>
      </c>
      <c r="I20" s="28">
        <f>Weights!Y20</f>
        <v>3700</v>
      </c>
      <c r="J20" t="s">
        <v>92</v>
      </c>
      <c r="K20">
        <f t="shared" si="0"/>
        <v>3700</v>
      </c>
      <c r="M20" s="60">
        <f t="shared" si="1"/>
        <v>6079100</v>
      </c>
      <c r="N20" s="60">
        <f t="shared" si="2"/>
        <v>6079100</v>
      </c>
      <c r="O20" s="60">
        <f t="shared" si="3"/>
        <v>8188100</v>
      </c>
      <c r="P20" s="60">
        <f t="shared" si="4"/>
        <v>10297100</v>
      </c>
      <c r="Q20" s="60">
        <f t="shared" si="5"/>
        <v>12409800</v>
      </c>
      <c r="R20" s="60">
        <f t="shared" si="6"/>
        <v>14518800</v>
      </c>
    </row>
    <row r="21" spans="2:18">
      <c r="B21" s="86" t="s">
        <v>23</v>
      </c>
      <c r="C21" s="87" t="s">
        <v>130</v>
      </c>
      <c r="D21" s="53">
        <v>3433</v>
      </c>
      <c r="E21" s="53">
        <v>4318</v>
      </c>
      <c r="F21" s="53">
        <v>5203</v>
      </c>
      <c r="G21" s="387">
        <v>6088</v>
      </c>
      <c r="I21" s="28">
        <f>Weights!Y21</f>
        <v>35900</v>
      </c>
      <c r="J21" t="s">
        <v>92</v>
      </c>
      <c r="K21">
        <f t="shared" si="0"/>
        <v>0</v>
      </c>
      <c r="M21" s="60">
        <f t="shared" si="1"/>
        <v>0</v>
      </c>
      <c r="N21" s="60">
        <f t="shared" si="2"/>
        <v>0</v>
      </c>
      <c r="O21" s="60">
        <f t="shared" si="3"/>
        <v>123244700</v>
      </c>
      <c r="P21" s="60">
        <f t="shared" si="4"/>
        <v>155016200</v>
      </c>
      <c r="Q21" s="60">
        <f t="shared" si="5"/>
        <v>186787700</v>
      </c>
      <c r="R21" s="60">
        <f t="shared" si="6"/>
        <v>218559200</v>
      </c>
    </row>
    <row r="22" spans="2:18">
      <c r="B22" s="86" t="s">
        <v>24</v>
      </c>
      <c r="C22" s="53">
        <v>1438</v>
      </c>
      <c r="D22" s="53">
        <v>1844</v>
      </c>
      <c r="E22" s="53">
        <v>2437</v>
      </c>
      <c r="F22" s="53">
        <v>2937</v>
      </c>
      <c r="G22" s="387">
        <v>3436</v>
      </c>
      <c r="I22" s="28">
        <f>Weights!Y22</f>
        <v>14200</v>
      </c>
      <c r="J22" t="s">
        <v>92</v>
      </c>
      <c r="K22">
        <f t="shared" si="0"/>
        <v>14200</v>
      </c>
      <c r="M22" s="60">
        <f t="shared" si="1"/>
        <v>20419600</v>
      </c>
      <c r="N22" s="60">
        <f t="shared" si="2"/>
        <v>20419600</v>
      </c>
      <c r="O22" s="60">
        <f t="shared" si="3"/>
        <v>26184800</v>
      </c>
      <c r="P22" s="60">
        <f t="shared" si="4"/>
        <v>34605400</v>
      </c>
      <c r="Q22" s="60">
        <f t="shared" si="5"/>
        <v>41705400</v>
      </c>
      <c r="R22" s="60">
        <f t="shared" si="6"/>
        <v>48791200</v>
      </c>
    </row>
    <row r="23" spans="2:18">
      <c r="B23" s="86" t="s">
        <v>25</v>
      </c>
      <c r="C23" s="53">
        <v>1643</v>
      </c>
      <c r="D23" s="53">
        <v>2213</v>
      </c>
      <c r="E23" s="53">
        <v>2783</v>
      </c>
      <c r="F23" s="53">
        <v>3354</v>
      </c>
      <c r="G23" s="387">
        <v>3924</v>
      </c>
      <c r="I23" s="28">
        <f>Weights!Y23</f>
        <v>8400</v>
      </c>
      <c r="J23" t="s">
        <v>92</v>
      </c>
      <c r="K23">
        <f t="shared" si="0"/>
        <v>8400</v>
      </c>
      <c r="M23" s="60">
        <f t="shared" si="1"/>
        <v>13801200</v>
      </c>
      <c r="N23" s="60">
        <f t="shared" si="2"/>
        <v>13801200</v>
      </c>
      <c r="O23" s="60">
        <f t="shared" si="3"/>
        <v>18589200</v>
      </c>
      <c r="P23" s="60">
        <f t="shared" si="4"/>
        <v>23377200</v>
      </c>
      <c r="Q23" s="60">
        <f t="shared" si="5"/>
        <v>28173600</v>
      </c>
      <c r="R23" s="60">
        <f t="shared" si="6"/>
        <v>32961600</v>
      </c>
    </row>
    <row r="24" spans="2:18">
      <c r="B24" s="86" t="s">
        <v>26</v>
      </c>
      <c r="C24" s="87" t="s">
        <v>130</v>
      </c>
      <c r="D24" s="53">
        <v>3815</v>
      </c>
      <c r="E24" s="53">
        <v>4798</v>
      </c>
      <c r="F24" s="53">
        <v>5783</v>
      </c>
      <c r="G24" s="387">
        <v>6765</v>
      </c>
      <c r="I24" s="28">
        <f>Weights!Y24</f>
        <v>6201</v>
      </c>
      <c r="J24" t="s">
        <v>92</v>
      </c>
      <c r="K24">
        <f t="shared" si="0"/>
        <v>0</v>
      </c>
      <c r="M24" s="60">
        <f t="shared" si="1"/>
        <v>0</v>
      </c>
      <c r="N24" s="60">
        <f t="shared" si="2"/>
        <v>0</v>
      </c>
      <c r="O24" s="60">
        <f t="shared" si="3"/>
        <v>23656815</v>
      </c>
      <c r="P24" s="60">
        <f t="shared" si="4"/>
        <v>29752398</v>
      </c>
      <c r="Q24" s="60">
        <f t="shared" si="5"/>
        <v>35860383</v>
      </c>
      <c r="R24" s="60">
        <f t="shared" si="6"/>
        <v>41949765</v>
      </c>
    </row>
    <row r="25" spans="2:18">
      <c r="B25" s="86" t="s">
        <v>27</v>
      </c>
      <c r="C25" s="87" t="s">
        <v>130</v>
      </c>
      <c r="D25" s="53">
        <v>3743</v>
      </c>
      <c r="E25" s="53">
        <v>4623</v>
      </c>
      <c r="F25" s="53">
        <v>5504</v>
      </c>
      <c r="G25" s="387">
        <v>6384</v>
      </c>
      <c r="I25" s="28">
        <f>Weights!Y25</f>
        <v>8901</v>
      </c>
      <c r="J25" t="s">
        <v>92</v>
      </c>
      <c r="K25">
        <f t="shared" si="0"/>
        <v>0</v>
      </c>
      <c r="M25" s="60">
        <f t="shared" si="1"/>
        <v>0</v>
      </c>
      <c r="N25" s="60">
        <f t="shared" si="2"/>
        <v>0</v>
      </c>
      <c r="O25" s="60">
        <f t="shared" si="3"/>
        <v>33316443</v>
      </c>
      <c r="P25" s="60">
        <f t="shared" si="4"/>
        <v>41149323</v>
      </c>
      <c r="Q25" s="60">
        <f t="shared" si="5"/>
        <v>48991104</v>
      </c>
      <c r="R25" s="60">
        <f t="shared" si="6"/>
        <v>56823984</v>
      </c>
    </row>
    <row r="26" spans="2:18">
      <c r="B26" s="86" t="s">
        <v>28</v>
      </c>
      <c r="C26" s="87" t="s">
        <v>130</v>
      </c>
      <c r="D26" s="53">
        <v>3939</v>
      </c>
      <c r="E26" s="53">
        <v>4866</v>
      </c>
      <c r="F26" s="53">
        <v>5793</v>
      </c>
      <c r="G26" s="387">
        <v>6720</v>
      </c>
      <c r="I26" s="28">
        <f>Weights!Y26</f>
        <v>11549</v>
      </c>
      <c r="J26" t="s">
        <v>92</v>
      </c>
      <c r="K26">
        <f t="shared" si="0"/>
        <v>0</v>
      </c>
      <c r="M26" s="60">
        <f t="shared" si="1"/>
        <v>0</v>
      </c>
      <c r="N26" s="60">
        <f t="shared" si="2"/>
        <v>0</v>
      </c>
      <c r="O26" s="60">
        <f t="shared" si="3"/>
        <v>45491511</v>
      </c>
      <c r="P26" s="60">
        <f t="shared" si="4"/>
        <v>56197434</v>
      </c>
      <c r="Q26" s="60">
        <f t="shared" si="5"/>
        <v>66903357</v>
      </c>
      <c r="R26" s="60">
        <f t="shared" si="6"/>
        <v>77609280</v>
      </c>
    </row>
    <row r="27" spans="2:18">
      <c r="B27" s="86" t="s">
        <v>29</v>
      </c>
      <c r="C27" s="53">
        <v>3643</v>
      </c>
      <c r="D27" s="53">
        <v>4764</v>
      </c>
      <c r="E27" s="53">
        <v>5885</v>
      </c>
      <c r="F27" s="53">
        <v>7006</v>
      </c>
      <c r="G27" s="387">
        <v>8127</v>
      </c>
      <c r="I27" s="28">
        <f>Weights!Y27</f>
        <v>2800</v>
      </c>
      <c r="J27" t="s">
        <v>92</v>
      </c>
      <c r="K27">
        <f t="shared" si="0"/>
        <v>2800</v>
      </c>
      <c r="M27" s="60">
        <f t="shared" si="1"/>
        <v>10200400</v>
      </c>
      <c r="N27" s="60">
        <f t="shared" si="2"/>
        <v>10200400</v>
      </c>
      <c r="O27" s="60">
        <f t="shared" si="3"/>
        <v>13339200</v>
      </c>
      <c r="P27" s="60">
        <f t="shared" si="4"/>
        <v>16478000</v>
      </c>
      <c r="Q27" s="60">
        <f t="shared" si="5"/>
        <v>19616800</v>
      </c>
      <c r="R27" s="60">
        <f t="shared" si="6"/>
        <v>22755600</v>
      </c>
    </row>
    <row r="28" spans="2:18">
      <c r="B28" s="86" t="s">
        <v>30</v>
      </c>
      <c r="C28" s="87" t="s">
        <v>130</v>
      </c>
      <c r="D28" s="53">
        <v>5102</v>
      </c>
      <c r="E28" s="53">
        <v>6302</v>
      </c>
      <c r="F28" s="53">
        <v>7503</v>
      </c>
      <c r="G28" s="387">
        <v>8703</v>
      </c>
      <c r="I28" s="28">
        <f>Weights!Y28</f>
        <v>10299</v>
      </c>
      <c r="J28" t="s">
        <v>92</v>
      </c>
      <c r="K28">
        <f t="shared" si="0"/>
        <v>0</v>
      </c>
      <c r="M28" s="60">
        <f t="shared" si="1"/>
        <v>0</v>
      </c>
      <c r="N28" s="60">
        <f t="shared" si="2"/>
        <v>0</v>
      </c>
      <c r="O28" s="60">
        <f t="shared" si="3"/>
        <v>52545498</v>
      </c>
      <c r="P28" s="60">
        <f t="shared" si="4"/>
        <v>64904298</v>
      </c>
      <c r="Q28" s="60">
        <f t="shared" si="5"/>
        <v>77273397</v>
      </c>
      <c r="R28" s="60">
        <f t="shared" si="6"/>
        <v>89632197</v>
      </c>
    </row>
    <row r="29" spans="2:18">
      <c r="B29" s="86" t="s">
        <v>31</v>
      </c>
      <c r="C29" s="87" t="s">
        <v>130</v>
      </c>
      <c r="D29" s="53">
        <v>3852</v>
      </c>
      <c r="E29" s="53">
        <v>4758</v>
      </c>
      <c r="F29" s="53">
        <v>5664</v>
      </c>
      <c r="G29" s="387">
        <v>6570</v>
      </c>
      <c r="I29" s="28">
        <f>Weights!Y29</f>
        <v>12193</v>
      </c>
      <c r="J29" t="s">
        <v>92</v>
      </c>
      <c r="K29">
        <f t="shared" si="0"/>
        <v>0</v>
      </c>
      <c r="M29" s="60">
        <f t="shared" si="1"/>
        <v>0</v>
      </c>
      <c r="N29" s="60">
        <f t="shared" si="2"/>
        <v>0</v>
      </c>
      <c r="O29" s="60">
        <f t="shared" si="3"/>
        <v>46967436</v>
      </c>
      <c r="P29" s="60">
        <f t="shared" si="4"/>
        <v>58014294</v>
      </c>
      <c r="Q29" s="60">
        <f t="shared" si="5"/>
        <v>69061152</v>
      </c>
      <c r="R29" s="60">
        <f t="shared" si="6"/>
        <v>80108010</v>
      </c>
    </row>
    <row r="30" spans="2:18">
      <c r="B30" s="86" t="s">
        <v>32</v>
      </c>
      <c r="C30" s="53">
        <v>2266</v>
      </c>
      <c r="D30" s="53">
        <v>3052</v>
      </c>
      <c r="E30" s="53">
        <v>3838</v>
      </c>
      <c r="F30" s="53">
        <v>4626</v>
      </c>
      <c r="G30" s="387">
        <v>5412</v>
      </c>
      <c r="I30" s="28">
        <f>Weights!Y30</f>
        <v>12599</v>
      </c>
      <c r="J30" t="s">
        <v>92</v>
      </c>
      <c r="K30">
        <f t="shared" si="0"/>
        <v>12599</v>
      </c>
      <c r="M30" s="60">
        <f t="shared" si="1"/>
        <v>28549334</v>
      </c>
      <c r="N30" s="60">
        <f t="shared" si="2"/>
        <v>28549334</v>
      </c>
      <c r="O30" s="60">
        <f t="shared" si="3"/>
        <v>38452148</v>
      </c>
      <c r="P30" s="60">
        <f t="shared" si="4"/>
        <v>48354962</v>
      </c>
      <c r="Q30" s="60">
        <f t="shared" si="5"/>
        <v>58282974</v>
      </c>
      <c r="R30" s="60">
        <f t="shared" si="6"/>
        <v>68185788</v>
      </c>
    </row>
    <row r="31" spans="2:18">
      <c r="B31" s="86" t="s">
        <v>33</v>
      </c>
      <c r="C31" s="87" t="s">
        <v>130</v>
      </c>
      <c r="D31" s="53">
        <v>3008</v>
      </c>
      <c r="E31" s="53">
        <v>3716</v>
      </c>
      <c r="F31" s="53">
        <v>4424</v>
      </c>
      <c r="G31" s="387">
        <v>5131</v>
      </c>
      <c r="I31" s="28">
        <f>Weights!Y31</f>
        <v>9501</v>
      </c>
      <c r="J31" t="s">
        <v>92</v>
      </c>
      <c r="K31">
        <f t="shared" si="0"/>
        <v>0</v>
      </c>
      <c r="M31" s="60">
        <f t="shared" si="1"/>
        <v>0</v>
      </c>
      <c r="N31" s="60">
        <f t="shared" si="2"/>
        <v>0</v>
      </c>
      <c r="O31" s="60">
        <f t="shared" si="3"/>
        <v>28579008</v>
      </c>
      <c r="P31" s="60">
        <f t="shared" si="4"/>
        <v>35305716</v>
      </c>
      <c r="Q31" s="60">
        <f t="shared" si="5"/>
        <v>42032424</v>
      </c>
      <c r="R31" s="60">
        <f t="shared" si="6"/>
        <v>48749631</v>
      </c>
    </row>
    <row r="32" spans="2:18">
      <c r="B32" s="86" t="s">
        <v>34</v>
      </c>
      <c r="C32" s="87" t="s">
        <v>130</v>
      </c>
      <c r="D32" s="53">
        <v>3167</v>
      </c>
      <c r="E32" s="53">
        <v>3833</v>
      </c>
      <c r="F32" s="53">
        <v>4583</v>
      </c>
      <c r="G32" s="387">
        <v>5333</v>
      </c>
      <c r="I32" s="28">
        <f>Weights!Y32</f>
        <v>13195</v>
      </c>
      <c r="J32" t="s">
        <v>92</v>
      </c>
      <c r="K32">
        <f t="shared" si="0"/>
        <v>0</v>
      </c>
      <c r="M32" s="60">
        <f t="shared" si="1"/>
        <v>0</v>
      </c>
      <c r="N32" s="60">
        <f t="shared" si="2"/>
        <v>0</v>
      </c>
      <c r="O32" s="60">
        <f t="shared" si="3"/>
        <v>41788565</v>
      </c>
      <c r="P32" s="60">
        <f t="shared" si="4"/>
        <v>50576435</v>
      </c>
      <c r="Q32" s="60">
        <f t="shared" si="5"/>
        <v>60472685</v>
      </c>
      <c r="R32" s="60">
        <f t="shared" si="6"/>
        <v>70368935</v>
      </c>
    </row>
    <row r="33" spans="2:18">
      <c r="B33" s="86" t="s">
        <v>35</v>
      </c>
      <c r="C33" s="53">
        <v>1700</v>
      </c>
      <c r="D33" s="53">
        <v>2289</v>
      </c>
      <c r="E33" s="53">
        <v>2879</v>
      </c>
      <c r="F33" s="53">
        <v>3470</v>
      </c>
      <c r="G33" s="387">
        <v>4059</v>
      </c>
      <c r="I33" s="28">
        <f>Weights!Y33</f>
        <v>10028</v>
      </c>
      <c r="J33" t="s">
        <v>92</v>
      </c>
      <c r="K33">
        <f t="shared" si="0"/>
        <v>10028</v>
      </c>
      <c r="M33" s="60">
        <f t="shared" si="1"/>
        <v>17047600</v>
      </c>
      <c r="N33" s="60">
        <f t="shared" si="2"/>
        <v>17047600</v>
      </c>
      <c r="O33" s="60">
        <f t="shared" si="3"/>
        <v>22954092</v>
      </c>
      <c r="P33" s="60">
        <f t="shared" si="4"/>
        <v>28870612</v>
      </c>
      <c r="Q33" s="60">
        <f t="shared" si="5"/>
        <v>34797160</v>
      </c>
      <c r="R33" s="60">
        <f t="shared" si="6"/>
        <v>40703652</v>
      </c>
    </row>
    <row r="34" spans="2:18">
      <c r="B34" s="86" t="s">
        <v>36</v>
      </c>
      <c r="C34" s="87" t="s">
        <v>130</v>
      </c>
      <c r="D34" s="53">
        <v>2823</v>
      </c>
      <c r="E34" s="53">
        <v>3550</v>
      </c>
      <c r="F34" s="53">
        <v>4278</v>
      </c>
      <c r="G34" s="387">
        <v>5006</v>
      </c>
      <c r="I34" s="28">
        <f>Weights!Y34</f>
        <v>1175</v>
      </c>
      <c r="J34" t="s">
        <v>92</v>
      </c>
      <c r="K34">
        <f t="shared" si="0"/>
        <v>0</v>
      </c>
      <c r="M34" s="60">
        <f t="shared" si="1"/>
        <v>0</v>
      </c>
      <c r="N34" s="60">
        <f t="shared" si="2"/>
        <v>0</v>
      </c>
      <c r="O34" s="60">
        <f t="shared" si="3"/>
        <v>3317025</v>
      </c>
      <c r="P34" s="60">
        <f t="shared" si="4"/>
        <v>4171250</v>
      </c>
      <c r="Q34" s="60">
        <f t="shared" si="5"/>
        <v>5026650</v>
      </c>
      <c r="R34" s="60">
        <f t="shared" si="6"/>
        <v>5882050</v>
      </c>
    </row>
    <row r="35" spans="2:18">
      <c r="B35" s="86" t="s">
        <v>37</v>
      </c>
      <c r="C35" s="87" t="s">
        <v>130</v>
      </c>
      <c r="D35" s="53">
        <v>2823</v>
      </c>
      <c r="E35" s="53">
        <v>3550</v>
      </c>
      <c r="F35" s="53">
        <v>4278</v>
      </c>
      <c r="G35" s="387">
        <v>5006</v>
      </c>
      <c r="I35" s="28">
        <f>Weights!Y35</f>
        <v>3800</v>
      </c>
      <c r="J35" t="s">
        <v>92</v>
      </c>
      <c r="K35">
        <f t="shared" si="0"/>
        <v>0</v>
      </c>
      <c r="M35" s="60">
        <f t="shared" si="1"/>
        <v>0</v>
      </c>
      <c r="N35" s="60">
        <f t="shared" si="2"/>
        <v>0</v>
      </c>
      <c r="O35" s="60">
        <f t="shared" si="3"/>
        <v>10727400</v>
      </c>
      <c r="P35" s="60">
        <f t="shared" si="4"/>
        <v>13490000</v>
      </c>
      <c r="Q35" s="60">
        <f t="shared" si="5"/>
        <v>16256400</v>
      </c>
      <c r="R35" s="60">
        <f t="shared" si="6"/>
        <v>19022800</v>
      </c>
    </row>
    <row r="36" spans="2:18">
      <c r="B36" s="86" t="s">
        <v>38</v>
      </c>
      <c r="C36" s="53">
        <v>3136</v>
      </c>
      <c r="D36" s="53">
        <v>4101</v>
      </c>
      <c r="E36" s="53">
        <v>5066</v>
      </c>
      <c r="F36" s="53">
        <v>6031</v>
      </c>
      <c r="G36" s="387">
        <v>6996</v>
      </c>
      <c r="I36" s="28">
        <f>Weights!Y36</f>
        <v>3025</v>
      </c>
      <c r="J36" t="s">
        <v>92</v>
      </c>
      <c r="K36">
        <f t="shared" si="0"/>
        <v>3025</v>
      </c>
      <c r="M36" s="60">
        <f t="shared" si="1"/>
        <v>9486400</v>
      </c>
      <c r="N36" s="60">
        <f t="shared" si="2"/>
        <v>9486400</v>
      </c>
      <c r="O36" s="60">
        <f t="shared" si="3"/>
        <v>12405525</v>
      </c>
      <c r="P36" s="60">
        <f t="shared" si="4"/>
        <v>15324650</v>
      </c>
      <c r="Q36" s="60">
        <f t="shared" si="5"/>
        <v>18243775</v>
      </c>
      <c r="R36" s="60">
        <f t="shared" si="6"/>
        <v>21162900</v>
      </c>
    </row>
    <row r="37" spans="2:18">
      <c r="B37" s="86" t="s">
        <v>39</v>
      </c>
      <c r="C37" s="53">
        <v>2492</v>
      </c>
      <c r="D37" s="53">
        <v>3357</v>
      </c>
      <c r="E37" s="53">
        <v>4223</v>
      </c>
      <c r="F37" s="53">
        <v>5088</v>
      </c>
      <c r="G37" s="387">
        <v>5953</v>
      </c>
      <c r="I37" s="28">
        <f>Weights!Y37</f>
        <v>2317</v>
      </c>
      <c r="J37" t="s">
        <v>92</v>
      </c>
      <c r="K37">
        <f t="shared" si="0"/>
        <v>2317</v>
      </c>
      <c r="M37" s="60">
        <f t="shared" si="1"/>
        <v>5773964</v>
      </c>
      <c r="N37" s="60">
        <f t="shared" si="2"/>
        <v>5773964</v>
      </c>
      <c r="O37" s="60">
        <f t="shared" si="3"/>
        <v>7778169</v>
      </c>
      <c r="P37" s="60">
        <f t="shared" si="4"/>
        <v>9784691</v>
      </c>
      <c r="Q37" s="60">
        <f t="shared" si="5"/>
        <v>11788896</v>
      </c>
      <c r="R37" s="60">
        <f t="shared" si="6"/>
        <v>13793101</v>
      </c>
    </row>
    <row r="38" spans="2:18">
      <c r="B38" s="86" t="s">
        <v>40</v>
      </c>
      <c r="C38" s="53">
        <v>2265</v>
      </c>
      <c r="D38" s="53">
        <v>3052</v>
      </c>
      <c r="E38" s="53">
        <v>3838</v>
      </c>
      <c r="F38" s="53">
        <v>4625</v>
      </c>
      <c r="G38" s="387">
        <v>5412</v>
      </c>
      <c r="I38" s="28">
        <f>Weights!Y38</f>
        <v>15195</v>
      </c>
      <c r="J38" t="s">
        <v>92</v>
      </c>
      <c r="K38">
        <f t="shared" si="0"/>
        <v>15195</v>
      </c>
      <c r="M38" s="60">
        <f t="shared" si="1"/>
        <v>34416675</v>
      </c>
      <c r="N38" s="60">
        <f t="shared" si="2"/>
        <v>34416675</v>
      </c>
      <c r="O38" s="60">
        <f t="shared" si="3"/>
        <v>46375140</v>
      </c>
      <c r="P38" s="60">
        <f t="shared" si="4"/>
        <v>58318410</v>
      </c>
      <c r="Q38" s="60">
        <f t="shared" si="5"/>
        <v>70276875</v>
      </c>
      <c r="R38" s="60">
        <f t="shared" si="6"/>
        <v>82235340</v>
      </c>
    </row>
    <row r="39" spans="2:18">
      <c r="B39" s="86" t="s">
        <v>41</v>
      </c>
      <c r="C39" s="87" t="s">
        <v>130</v>
      </c>
      <c r="D39" s="53">
        <v>6103</v>
      </c>
      <c r="E39" s="53">
        <v>7677</v>
      </c>
      <c r="F39" s="53">
        <v>9250</v>
      </c>
      <c r="G39" s="387">
        <v>10823</v>
      </c>
      <c r="I39" s="28">
        <f>Weights!Y39</f>
        <v>6101</v>
      </c>
      <c r="J39" t="s">
        <v>92</v>
      </c>
      <c r="K39">
        <f t="shared" si="0"/>
        <v>0</v>
      </c>
      <c r="M39" s="60">
        <f t="shared" si="1"/>
        <v>0</v>
      </c>
      <c r="N39" s="60">
        <f t="shared" si="2"/>
        <v>0</v>
      </c>
      <c r="O39" s="60">
        <f t="shared" si="3"/>
        <v>37234403</v>
      </c>
      <c r="P39" s="60">
        <f t="shared" si="4"/>
        <v>46837377</v>
      </c>
      <c r="Q39" s="60">
        <f t="shared" si="5"/>
        <v>56434250</v>
      </c>
      <c r="R39" s="60">
        <f t="shared" si="6"/>
        <v>66031123</v>
      </c>
    </row>
    <row r="40" spans="2:18">
      <c r="B40" s="86" t="s">
        <v>42</v>
      </c>
      <c r="C40" s="53">
        <v>3398</v>
      </c>
      <c r="D40" s="53">
        <v>4578</v>
      </c>
      <c r="E40" s="53">
        <v>5758</v>
      </c>
      <c r="F40" s="53">
        <v>6938</v>
      </c>
      <c r="G40" s="387">
        <v>8118</v>
      </c>
      <c r="I40" s="28">
        <f>Weights!Y40</f>
        <v>32249</v>
      </c>
      <c r="J40" t="s">
        <v>92</v>
      </c>
      <c r="K40">
        <f t="shared" si="0"/>
        <v>32249</v>
      </c>
      <c r="M40" s="60">
        <f t="shared" si="1"/>
        <v>109582102</v>
      </c>
      <c r="N40" s="60">
        <f t="shared" si="2"/>
        <v>109582102</v>
      </c>
      <c r="O40" s="60">
        <f t="shared" si="3"/>
        <v>147635922</v>
      </c>
      <c r="P40" s="60">
        <f t="shared" si="4"/>
        <v>185689742</v>
      </c>
      <c r="Q40" s="60">
        <f t="shared" si="5"/>
        <v>223743562</v>
      </c>
      <c r="R40" s="60">
        <f t="shared" si="6"/>
        <v>261797382</v>
      </c>
    </row>
    <row r="41" spans="2:18">
      <c r="B41" s="86" t="s">
        <v>43</v>
      </c>
      <c r="C41" s="53">
        <v>2265</v>
      </c>
      <c r="D41" s="53">
        <v>3052</v>
      </c>
      <c r="E41" s="53">
        <v>3838</v>
      </c>
      <c r="F41" s="53">
        <v>4625</v>
      </c>
      <c r="G41" s="387">
        <v>5412</v>
      </c>
      <c r="I41" s="28">
        <f>Weights!Y41</f>
        <v>27679</v>
      </c>
      <c r="J41" t="s">
        <v>92</v>
      </c>
      <c r="K41">
        <f t="shared" si="0"/>
        <v>27679</v>
      </c>
      <c r="M41" s="60">
        <f t="shared" si="1"/>
        <v>62692935</v>
      </c>
      <c r="N41" s="60">
        <f t="shared" si="2"/>
        <v>62692935</v>
      </c>
      <c r="O41" s="60">
        <f t="shared" si="3"/>
        <v>84476308</v>
      </c>
      <c r="P41" s="60">
        <f t="shared" si="4"/>
        <v>106232002</v>
      </c>
      <c r="Q41" s="60">
        <f t="shared" si="5"/>
        <v>128015375</v>
      </c>
      <c r="R41" s="60">
        <f t="shared" si="6"/>
        <v>149798748</v>
      </c>
    </row>
    <row r="42" spans="2:18">
      <c r="B42" s="86" t="s">
        <v>44</v>
      </c>
      <c r="C42" s="53">
        <v>3944</v>
      </c>
      <c r="D42" s="53">
        <v>5158</v>
      </c>
      <c r="E42" s="53">
        <v>6371</v>
      </c>
      <c r="F42" s="53">
        <v>7585</v>
      </c>
      <c r="G42" s="387">
        <v>8798</v>
      </c>
      <c r="I42" s="28">
        <f>Weights!Y42</f>
        <v>1500</v>
      </c>
      <c r="J42" t="s">
        <v>92</v>
      </c>
      <c r="K42">
        <f t="shared" si="0"/>
        <v>1500</v>
      </c>
      <c r="M42" s="60">
        <f t="shared" si="1"/>
        <v>5916000</v>
      </c>
      <c r="N42" s="60">
        <f t="shared" si="2"/>
        <v>5916000</v>
      </c>
      <c r="O42" s="60">
        <f t="shared" si="3"/>
        <v>7737000</v>
      </c>
      <c r="P42" s="60">
        <f t="shared" si="4"/>
        <v>9556500</v>
      </c>
      <c r="Q42" s="60">
        <f t="shared" si="5"/>
        <v>11377500</v>
      </c>
      <c r="R42" s="60">
        <f t="shared" si="6"/>
        <v>13197000</v>
      </c>
    </row>
    <row r="43" spans="2:18">
      <c r="B43" s="86" t="s">
        <v>45</v>
      </c>
      <c r="C43" s="53">
        <v>2035</v>
      </c>
      <c r="D43" s="53">
        <v>2035</v>
      </c>
      <c r="E43" s="53">
        <v>2367</v>
      </c>
      <c r="F43" s="53">
        <v>3482</v>
      </c>
      <c r="G43" s="387">
        <v>4119</v>
      </c>
      <c r="I43" s="28">
        <f>Weights!Y43</f>
        <v>199</v>
      </c>
      <c r="J43" s="25" t="s">
        <v>93</v>
      </c>
      <c r="K43">
        <f t="shared" si="0"/>
        <v>199</v>
      </c>
      <c r="M43" s="60">
        <f t="shared" si="1"/>
        <v>404965</v>
      </c>
      <c r="N43" s="60">
        <f t="shared" si="2"/>
        <v>404965</v>
      </c>
      <c r="O43" s="60">
        <f t="shared" si="3"/>
        <v>404965</v>
      </c>
      <c r="P43" s="60">
        <f t="shared" si="4"/>
        <v>471033</v>
      </c>
      <c r="Q43" s="60">
        <f t="shared" si="5"/>
        <v>692918</v>
      </c>
      <c r="R43" s="60">
        <f t="shared" si="6"/>
        <v>819681</v>
      </c>
    </row>
    <row r="44" spans="2:18">
      <c r="B44" s="86" t="s">
        <v>46</v>
      </c>
      <c r="C44" s="87" t="s">
        <v>130</v>
      </c>
      <c r="D44" s="53">
        <v>2167</v>
      </c>
      <c r="E44" s="53">
        <v>2726</v>
      </c>
      <c r="F44" s="53">
        <v>3284</v>
      </c>
      <c r="G44" s="387">
        <v>3843</v>
      </c>
      <c r="I44" s="28">
        <f>Weights!Y44</f>
        <v>18000</v>
      </c>
      <c r="J44" t="s">
        <v>92</v>
      </c>
      <c r="K44">
        <f t="shared" si="0"/>
        <v>0</v>
      </c>
      <c r="M44" s="60">
        <f t="shared" si="1"/>
        <v>0</v>
      </c>
      <c r="N44" s="60">
        <f t="shared" si="2"/>
        <v>0</v>
      </c>
      <c r="O44" s="60">
        <f t="shared" si="3"/>
        <v>39006000</v>
      </c>
      <c r="P44" s="60">
        <f t="shared" si="4"/>
        <v>49068000</v>
      </c>
      <c r="Q44" s="60">
        <f t="shared" si="5"/>
        <v>59112000</v>
      </c>
      <c r="R44" s="60">
        <f t="shared" si="6"/>
        <v>69174000</v>
      </c>
    </row>
    <row r="45" spans="2:18">
      <c r="B45" s="291" t="s">
        <v>47</v>
      </c>
      <c r="C45" s="385">
        <v>2874</v>
      </c>
      <c r="D45" s="385">
        <v>3758</v>
      </c>
      <c r="E45" s="385">
        <v>4643</v>
      </c>
      <c r="F45" s="385">
        <v>5527</v>
      </c>
      <c r="G45" s="386">
        <v>6411</v>
      </c>
      <c r="I45" s="28">
        <f>Weights!Y45</f>
        <v>17699</v>
      </c>
      <c r="J45" t="s">
        <v>92</v>
      </c>
      <c r="K45">
        <f t="shared" si="0"/>
        <v>17699</v>
      </c>
      <c r="M45" s="60">
        <f t="shared" si="1"/>
        <v>50866926</v>
      </c>
      <c r="N45" s="60">
        <f t="shared" si="2"/>
        <v>50866926</v>
      </c>
      <c r="O45" s="60">
        <f t="shared" si="3"/>
        <v>66512842</v>
      </c>
      <c r="P45" s="60">
        <f t="shared" si="4"/>
        <v>82176457</v>
      </c>
      <c r="Q45" s="60">
        <f t="shared" si="5"/>
        <v>97822373</v>
      </c>
      <c r="R45" s="60">
        <f t="shared" si="6"/>
        <v>113468289</v>
      </c>
    </row>
    <row r="46" spans="2:18">
      <c r="B46" s="107" t="s">
        <v>48</v>
      </c>
      <c r="C46" s="96" t="s">
        <v>130</v>
      </c>
      <c r="D46" s="53">
        <v>3052</v>
      </c>
      <c r="E46" s="53">
        <v>3839</v>
      </c>
      <c r="F46" s="53">
        <v>4625</v>
      </c>
      <c r="G46" s="387">
        <v>5412</v>
      </c>
      <c r="I46" s="28">
        <f>Weights!Y46</f>
        <v>7500</v>
      </c>
      <c r="J46" t="s">
        <v>92</v>
      </c>
      <c r="K46">
        <f t="shared" si="0"/>
        <v>0</v>
      </c>
      <c r="M46" s="60">
        <f t="shared" si="1"/>
        <v>0</v>
      </c>
      <c r="N46" s="60">
        <f t="shared" si="2"/>
        <v>0</v>
      </c>
      <c r="O46" s="60">
        <f t="shared" si="3"/>
        <v>22890000</v>
      </c>
      <c r="P46" s="60">
        <f t="shared" si="4"/>
        <v>28792500</v>
      </c>
      <c r="Q46" s="60">
        <f t="shared" si="5"/>
        <v>34687500</v>
      </c>
      <c r="R46" s="60">
        <f t="shared" si="6"/>
        <v>40590000</v>
      </c>
    </row>
    <row r="47" spans="2:18">
      <c r="B47" s="107" t="s">
        <v>49</v>
      </c>
      <c r="C47" s="53">
        <v>2265</v>
      </c>
      <c r="D47" s="53">
        <v>3052</v>
      </c>
      <c r="E47" s="53">
        <v>3838</v>
      </c>
      <c r="F47" s="53">
        <v>4625</v>
      </c>
      <c r="G47" s="387">
        <v>5412</v>
      </c>
      <c r="I47" s="28">
        <f>Weights!Y47</f>
        <v>40601</v>
      </c>
      <c r="J47" t="s">
        <v>92</v>
      </c>
      <c r="K47">
        <f t="shared" si="0"/>
        <v>40601</v>
      </c>
      <c r="M47" s="60">
        <f t="shared" si="1"/>
        <v>91961265</v>
      </c>
      <c r="N47" s="60">
        <f t="shared" si="2"/>
        <v>91961265</v>
      </c>
      <c r="O47" s="60">
        <f t="shared" si="3"/>
        <v>123914252</v>
      </c>
      <c r="P47" s="60">
        <f t="shared" si="4"/>
        <v>155826638</v>
      </c>
      <c r="Q47" s="60">
        <f t="shared" si="5"/>
        <v>187779625</v>
      </c>
      <c r="R47" s="60">
        <f t="shared" si="6"/>
        <v>219732612</v>
      </c>
    </row>
    <row r="48" spans="2:18">
      <c r="B48" s="107" t="s">
        <v>50</v>
      </c>
      <c r="C48" s="53">
        <v>1210</v>
      </c>
      <c r="D48" s="53">
        <v>1582</v>
      </c>
      <c r="E48" s="53">
        <v>1954</v>
      </c>
      <c r="F48" s="53">
        <v>2326</v>
      </c>
      <c r="G48" s="387">
        <v>2699</v>
      </c>
      <c r="I48" s="28">
        <f>Weights!Y48</f>
        <v>3600</v>
      </c>
      <c r="J48" s="25" t="s">
        <v>93</v>
      </c>
      <c r="K48">
        <f t="shared" si="0"/>
        <v>3600</v>
      </c>
      <c r="M48" s="60">
        <f t="shared" si="1"/>
        <v>4356000</v>
      </c>
      <c r="N48" s="60">
        <f t="shared" si="2"/>
        <v>4356000</v>
      </c>
      <c r="O48" s="60">
        <f t="shared" si="3"/>
        <v>5695200</v>
      </c>
      <c r="P48" s="60">
        <f t="shared" si="4"/>
        <v>7034400</v>
      </c>
      <c r="Q48" s="60">
        <f t="shared" si="5"/>
        <v>8373600</v>
      </c>
      <c r="R48" s="60">
        <f t="shared" si="6"/>
        <v>9716400</v>
      </c>
    </row>
    <row r="49" spans="2:18">
      <c r="B49" s="107" t="s">
        <v>51</v>
      </c>
      <c r="C49" s="96" t="s">
        <v>130</v>
      </c>
      <c r="D49" s="53">
        <v>3052</v>
      </c>
      <c r="E49" s="53">
        <v>3838</v>
      </c>
      <c r="F49" s="53">
        <v>4625</v>
      </c>
      <c r="G49" s="387">
        <v>5412</v>
      </c>
      <c r="I49" s="28">
        <f>Weights!Y49</f>
        <v>1600</v>
      </c>
      <c r="J49" t="s">
        <v>92</v>
      </c>
      <c r="K49">
        <f t="shared" si="0"/>
        <v>0</v>
      </c>
      <c r="M49" s="60">
        <f t="shared" si="1"/>
        <v>0</v>
      </c>
      <c r="N49" s="60">
        <f t="shared" si="2"/>
        <v>0</v>
      </c>
      <c r="O49" s="60">
        <f t="shared" si="3"/>
        <v>4883200</v>
      </c>
      <c r="P49" s="60">
        <f t="shared" si="4"/>
        <v>6140800</v>
      </c>
      <c r="Q49" s="60">
        <f t="shared" si="5"/>
        <v>7400000</v>
      </c>
      <c r="R49" s="60">
        <f t="shared" si="6"/>
        <v>8659200</v>
      </c>
    </row>
    <row r="50" spans="2:18">
      <c r="B50" s="107" t="s">
        <v>52</v>
      </c>
      <c r="C50" s="53">
        <v>1997</v>
      </c>
      <c r="D50" s="53">
        <v>2611</v>
      </c>
      <c r="E50" s="53">
        <v>3225</v>
      </c>
      <c r="F50" s="53">
        <v>3840</v>
      </c>
      <c r="G50" s="387">
        <v>4454</v>
      </c>
      <c r="I50" s="28">
        <f>Weights!Y50</f>
        <v>8314</v>
      </c>
      <c r="J50" t="s">
        <v>92</v>
      </c>
      <c r="K50">
        <f t="shared" si="0"/>
        <v>8314</v>
      </c>
      <c r="M50" s="60">
        <f t="shared" si="1"/>
        <v>16603058</v>
      </c>
      <c r="N50" s="60">
        <f t="shared" si="2"/>
        <v>16603058</v>
      </c>
      <c r="O50" s="60">
        <f t="shared" si="3"/>
        <v>21707854</v>
      </c>
      <c r="P50" s="60">
        <f t="shared" si="4"/>
        <v>26812650</v>
      </c>
      <c r="Q50" s="60">
        <f t="shared" si="5"/>
        <v>31925760</v>
      </c>
      <c r="R50" s="60">
        <f t="shared" si="6"/>
        <v>37030556</v>
      </c>
    </row>
    <row r="51" spans="2:18">
      <c r="B51" s="107" t="s">
        <v>53</v>
      </c>
      <c r="C51" s="96" t="s">
        <v>130</v>
      </c>
      <c r="D51" s="53">
        <v>3189</v>
      </c>
      <c r="E51" s="53">
        <v>4011</v>
      </c>
      <c r="F51" s="53">
        <v>4834</v>
      </c>
      <c r="G51" s="387">
        <v>5656</v>
      </c>
      <c r="I51" s="28">
        <f>Weights!Y51</f>
        <v>1572</v>
      </c>
      <c r="J51" t="s">
        <v>92</v>
      </c>
      <c r="K51">
        <f t="shared" si="0"/>
        <v>0</v>
      </c>
      <c r="M51" s="60">
        <f t="shared" si="1"/>
        <v>0</v>
      </c>
      <c r="N51" s="60">
        <f t="shared" si="2"/>
        <v>0</v>
      </c>
      <c r="O51" s="60">
        <f t="shared" si="3"/>
        <v>5013108</v>
      </c>
      <c r="P51" s="60">
        <f t="shared" si="4"/>
        <v>6305292</v>
      </c>
      <c r="Q51" s="60">
        <f t="shared" si="5"/>
        <v>7599048</v>
      </c>
      <c r="R51" s="60">
        <f t="shared" si="6"/>
        <v>8891232</v>
      </c>
    </row>
    <row r="52" spans="2:18">
      <c r="B52" s="107" t="s">
        <v>54</v>
      </c>
      <c r="C52" s="96" t="s">
        <v>130</v>
      </c>
      <c r="D52" s="53">
        <v>2885</v>
      </c>
      <c r="E52" s="53">
        <v>3563</v>
      </c>
      <c r="F52" s="53">
        <v>4242</v>
      </c>
      <c r="G52" s="387">
        <v>4921</v>
      </c>
      <c r="I52" s="28">
        <f>Weights!Y52</f>
        <v>43000</v>
      </c>
      <c r="J52" t="s">
        <v>92</v>
      </c>
      <c r="K52">
        <f t="shared" si="0"/>
        <v>0</v>
      </c>
      <c r="M52" s="60">
        <f t="shared" si="1"/>
        <v>0</v>
      </c>
      <c r="N52" s="60">
        <f t="shared" si="2"/>
        <v>0</v>
      </c>
      <c r="O52" s="60">
        <f t="shared" si="3"/>
        <v>124055000</v>
      </c>
      <c r="P52" s="60">
        <f t="shared" si="4"/>
        <v>153209000</v>
      </c>
      <c r="Q52" s="60">
        <f t="shared" si="5"/>
        <v>182406000</v>
      </c>
      <c r="R52" s="60">
        <f t="shared" si="6"/>
        <v>211603000</v>
      </c>
    </row>
    <row r="53" spans="2:18">
      <c r="B53" s="107" t="s">
        <v>55</v>
      </c>
      <c r="C53" s="96" t="s">
        <v>130</v>
      </c>
      <c r="D53" s="53">
        <v>4276</v>
      </c>
      <c r="E53" s="53">
        <v>5283</v>
      </c>
      <c r="F53" s="53">
        <v>6289</v>
      </c>
      <c r="G53" s="387">
        <v>7295</v>
      </c>
      <c r="I53" s="28">
        <f>Weights!Y53</f>
        <v>63176</v>
      </c>
      <c r="J53" t="s">
        <v>92</v>
      </c>
      <c r="K53">
        <f t="shared" si="0"/>
        <v>0</v>
      </c>
      <c r="M53" s="60">
        <f t="shared" si="1"/>
        <v>0</v>
      </c>
      <c r="N53" s="60">
        <f t="shared" si="2"/>
        <v>0</v>
      </c>
      <c r="O53" s="60">
        <f t="shared" si="3"/>
        <v>270140576</v>
      </c>
      <c r="P53" s="60">
        <f t="shared" si="4"/>
        <v>333758808</v>
      </c>
      <c r="Q53" s="60">
        <f t="shared" si="5"/>
        <v>397313864</v>
      </c>
      <c r="R53" s="60">
        <f t="shared" si="6"/>
        <v>460868920</v>
      </c>
    </row>
    <row r="54" spans="2:18">
      <c r="B54" s="107" t="s">
        <v>56</v>
      </c>
      <c r="C54" s="96" t="s">
        <v>130</v>
      </c>
      <c r="D54" s="53">
        <v>4511</v>
      </c>
      <c r="E54" s="53">
        <v>5574</v>
      </c>
      <c r="F54" s="53">
        <v>6635</v>
      </c>
      <c r="G54" s="387">
        <v>7697</v>
      </c>
      <c r="I54" s="28">
        <f>Weights!Y54</f>
        <v>6399</v>
      </c>
      <c r="J54" t="s">
        <v>92</v>
      </c>
      <c r="K54">
        <f t="shared" si="0"/>
        <v>0</v>
      </c>
      <c r="M54" s="60">
        <f t="shared" si="1"/>
        <v>0</v>
      </c>
      <c r="N54" s="60">
        <f t="shared" si="2"/>
        <v>0</v>
      </c>
      <c r="O54" s="60">
        <f t="shared" si="3"/>
        <v>28865889</v>
      </c>
      <c r="P54" s="60">
        <f t="shared" si="4"/>
        <v>35668026</v>
      </c>
      <c r="Q54" s="60">
        <f t="shared" si="5"/>
        <v>42457365</v>
      </c>
      <c r="R54" s="60">
        <f t="shared" si="6"/>
        <v>49253103</v>
      </c>
    </row>
    <row r="55" spans="2:18">
      <c r="B55" s="107" t="s">
        <v>57</v>
      </c>
      <c r="C55" s="53">
        <v>6717</v>
      </c>
      <c r="D55" s="53">
        <v>6717</v>
      </c>
      <c r="E55" s="53">
        <v>6717</v>
      </c>
      <c r="F55" s="53">
        <v>8094</v>
      </c>
      <c r="G55" s="387">
        <v>9470</v>
      </c>
      <c r="I55" s="28">
        <f>Weights!Y55</f>
        <v>1659</v>
      </c>
      <c r="J55" t="s">
        <v>92</v>
      </c>
      <c r="K55">
        <f t="shared" si="0"/>
        <v>1659</v>
      </c>
      <c r="M55" s="60">
        <f t="shared" si="1"/>
        <v>11143503</v>
      </c>
      <c r="N55" s="60">
        <f t="shared" si="2"/>
        <v>11143503</v>
      </c>
      <c r="O55" s="60">
        <f t="shared" si="3"/>
        <v>11143503</v>
      </c>
      <c r="P55" s="60">
        <f t="shared" si="4"/>
        <v>11143503</v>
      </c>
      <c r="Q55" s="60">
        <f t="shared" si="5"/>
        <v>13427946</v>
      </c>
      <c r="R55" s="60">
        <f t="shared" si="6"/>
        <v>15710730</v>
      </c>
    </row>
    <row r="56" spans="2:18">
      <c r="B56" s="107" t="s">
        <v>58</v>
      </c>
      <c r="C56" s="96" t="s">
        <v>130</v>
      </c>
      <c r="D56" s="53">
        <v>2406</v>
      </c>
      <c r="E56" s="53">
        <v>2506</v>
      </c>
      <c r="F56" s="53">
        <v>2606</v>
      </c>
      <c r="G56" s="387">
        <v>2707</v>
      </c>
      <c r="I56" s="28" t="e">
        <f>Weights!Y56</f>
        <v>#VALUE!</v>
      </c>
      <c r="J56" s="25" t="s">
        <v>93</v>
      </c>
      <c r="K56">
        <f t="shared" si="0"/>
        <v>0</v>
      </c>
      <c r="M56" s="60">
        <f t="shared" si="1"/>
        <v>0</v>
      </c>
      <c r="N56" s="60">
        <f t="shared" si="2"/>
        <v>0</v>
      </c>
      <c r="O56" s="60">
        <f t="shared" si="3"/>
        <v>0</v>
      </c>
      <c r="P56" s="60">
        <f t="shared" si="4"/>
        <v>0</v>
      </c>
      <c r="Q56" s="60">
        <f t="shared" si="5"/>
        <v>0</v>
      </c>
      <c r="R56" s="60">
        <f t="shared" si="6"/>
        <v>0</v>
      </c>
    </row>
    <row r="57" spans="2:18">
      <c r="B57" s="107" t="s">
        <v>59</v>
      </c>
      <c r="C57" s="53">
        <v>4201</v>
      </c>
      <c r="D57" s="53">
        <v>5494</v>
      </c>
      <c r="E57" s="53">
        <v>6787</v>
      </c>
      <c r="F57" s="53">
        <v>8080</v>
      </c>
      <c r="G57" s="387">
        <v>9372</v>
      </c>
      <c r="I57" s="28">
        <f>Weights!Y57</f>
        <v>9600</v>
      </c>
      <c r="J57" t="s">
        <v>92</v>
      </c>
      <c r="K57">
        <f t="shared" si="0"/>
        <v>9600</v>
      </c>
      <c r="M57" s="60">
        <f t="shared" si="1"/>
        <v>40329600</v>
      </c>
      <c r="N57" s="60">
        <f t="shared" si="2"/>
        <v>40329600</v>
      </c>
      <c r="O57" s="60">
        <f t="shared" si="3"/>
        <v>52742400</v>
      </c>
      <c r="P57" s="60">
        <f t="shared" si="4"/>
        <v>65155200</v>
      </c>
      <c r="Q57" s="60">
        <f t="shared" si="5"/>
        <v>77568000</v>
      </c>
      <c r="R57" s="60">
        <f t="shared" si="6"/>
        <v>89971200</v>
      </c>
    </row>
    <row r="58" spans="2:18">
      <c r="B58" s="107" t="s">
        <v>60</v>
      </c>
      <c r="C58" s="53">
        <v>2784</v>
      </c>
      <c r="D58" s="53">
        <v>3641</v>
      </c>
      <c r="E58" s="53">
        <v>4498</v>
      </c>
      <c r="F58" s="53">
        <v>5354</v>
      </c>
      <c r="G58" s="387">
        <v>6211</v>
      </c>
      <c r="I58" s="28">
        <f>Weights!Y58</f>
        <v>14100</v>
      </c>
      <c r="J58" t="s">
        <v>92</v>
      </c>
      <c r="K58">
        <f t="shared" si="0"/>
        <v>14100</v>
      </c>
      <c r="M58" s="60">
        <f t="shared" si="1"/>
        <v>39254400</v>
      </c>
      <c r="N58" s="60">
        <f t="shared" si="2"/>
        <v>39254400</v>
      </c>
      <c r="O58" s="60">
        <f t="shared" si="3"/>
        <v>51338100</v>
      </c>
      <c r="P58" s="60">
        <f t="shared" si="4"/>
        <v>63421800</v>
      </c>
      <c r="Q58" s="60">
        <f t="shared" si="5"/>
        <v>75491400</v>
      </c>
      <c r="R58" s="60">
        <f t="shared" si="6"/>
        <v>87575100</v>
      </c>
    </row>
    <row r="59" spans="2:18">
      <c r="B59" s="107" t="s">
        <v>61</v>
      </c>
      <c r="C59" s="53">
        <v>1561</v>
      </c>
      <c r="D59" s="53">
        <v>2114</v>
      </c>
      <c r="E59" s="53">
        <v>2666</v>
      </c>
      <c r="F59" s="53">
        <v>3219</v>
      </c>
      <c r="G59" s="387">
        <v>3771</v>
      </c>
      <c r="I59" s="28">
        <f>Weights!Y59</f>
        <v>8000</v>
      </c>
      <c r="J59" t="s">
        <v>92</v>
      </c>
      <c r="K59">
        <f t="shared" si="0"/>
        <v>8000</v>
      </c>
      <c r="M59" s="60">
        <f t="shared" si="1"/>
        <v>12488000</v>
      </c>
      <c r="N59" s="60">
        <f t="shared" si="2"/>
        <v>12488000</v>
      </c>
      <c r="O59" s="60">
        <f t="shared" si="3"/>
        <v>16912000</v>
      </c>
      <c r="P59" s="60">
        <f t="shared" si="4"/>
        <v>21328000</v>
      </c>
      <c r="Q59" s="60">
        <f t="shared" si="5"/>
        <v>25752000</v>
      </c>
      <c r="R59" s="60">
        <f t="shared" si="6"/>
        <v>30168000</v>
      </c>
    </row>
    <row r="60" spans="2:18">
      <c r="B60" s="107" t="s">
        <v>62</v>
      </c>
      <c r="C60" s="96" t="s">
        <v>130</v>
      </c>
      <c r="D60" s="53">
        <v>2823</v>
      </c>
      <c r="E60" s="53">
        <v>3550</v>
      </c>
      <c r="F60" s="53">
        <v>4278</v>
      </c>
      <c r="G60" s="387">
        <v>5006</v>
      </c>
      <c r="I60" s="28">
        <f>Weights!Y60</f>
        <v>7996</v>
      </c>
      <c r="J60" t="s">
        <v>92</v>
      </c>
      <c r="K60">
        <f t="shared" si="0"/>
        <v>0</v>
      </c>
      <c r="M60" s="60">
        <f t="shared" si="1"/>
        <v>0</v>
      </c>
      <c r="N60" s="60">
        <f t="shared" si="2"/>
        <v>0</v>
      </c>
      <c r="O60" s="60">
        <f t="shared" si="3"/>
        <v>22572708</v>
      </c>
      <c r="P60" s="60">
        <f t="shared" si="4"/>
        <v>28385800</v>
      </c>
      <c r="Q60" s="60">
        <f t="shared" si="5"/>
        <v>34206888</v>
      </c>
      <c r="R60" s="60">
        <f t="shared" si="6"/>
        <v>40027976</v>
      </c>
    </row>
    <row r="61" spans="2:18">
      <c r="B61" s="234" t="s">
        <v>63</v>
      </c>
      <c r="C61" s="388">
        <v>1982</v>
      </c>
      <c r="D61" s="388">
        <v>2670</v>
      </c>
      <c r="E61" s="388">
        <v>3359</v>
      </c>
      <c r="F61" s="388">
        <v>4047</v>
      </c>
      <c r="G61" s="389">
        <v>4735</v>
      </c>
      <c r="I61" s="28">
        <f>Weights!Y61</f>
        <v>1500</v>
      </c>
      <c r="J61" t="s">
        <v>92</v>
      </c>
      <c r="K61">
        <f t="shared" si="0"/>
        <v>1500</v>
      </c>
      <c r="M61" s="60">
        <f t="shared" si="1"/>
        <v>2973000</v>
      </c>
      <c r="N61" s="60">
        <f t="shared" si="2"/>
        <v>2973000</v>
      </c>
      <c r="O61" s="60">
        <f t="shared" si="3"/>
        <v>4005000</v>
      </c>
      <c r="P61" s="60">
        <f t="shared" si="4"/>
        <v>5038500</v>
      </c>
      <c r="Q61" s="60">
        <f t="shared" si="5"/>
        <v>6070500</v>
      </c>
      <c r="R61" s="60">
        <f t="shared" si="6"/>
        <v>7102500</v>
      </c>
    </row>
    <row r="62" spans="2:18">
      <c r="C62">
        <f>ROUND(AVERAGE(C6:C61),0)</f>
        <v>2730</v>
      </c>
      <c r="D62">
        <f t="shared" ref="D62:G62" si="7">ROUND(AVERAGE(D6:D61),0)</f>
        <v>3524</v>
      </c>
      <c r="E62">
        <f t="shared" si="7"/>
        <v>4339</v>
      </c>
      <c r="F62">
        <f t="shared" si="7"/>
        <v>5196</v>
      </c>
      <c r="G62">
        <f t="shared" si="7"/>
        <v>6048</v>
      </c>
    </row>
    <row r="63" spans="2:18">
      <c r="B63" s="62" t="s">
        <v>242</v>
      </c>
      <c r="I63" s="60">
        <f>SUMIFS(I6:I61,$J$6:$J$61,$J63)</f>
        <v>740090</v>
      </c>
      <c r="J63" t="s">
        <v>92</v>
      </c>
      <c r="K63" s="60">
        <f>SUMIFS(K6:K61,$J$6:$J$61,$J63)</f>
        <v>442319</v>
      </c>
      <c r="M63" s="61">
        <f t="shared" ref="M63:R63" si="8">SUMIFS(M6:M61,$J$6:$J$61,$J63)</f>
        <v>1412226882</v>
      </c>
      <c r="N63" s="61">
        <f t="shared" si="8"/>
        <v>1412226882</v>
      </c>
      <c r="O63" s="61">
        <f t="shared" si="8"/>
        <v>2747981301</v>
      </c>
      <c r="P63" s="61">
        <f t="shared" si="8"/>
        <v>3364144211</v>
      </c>
      <c r="Q63" s="61">
        <f t="shared" si="8"/>
        <v>4006561293</v>
      </c>
      <c r="R63" s="61">
        <f t="shared" si="8"/>
        <v>4664453029</v>
      </c>
    </row>
    <row r="64" spans="2:18">
      <c r="B64" s="62" t="s">
        <v>243</v>
      </c>
      <c r="J64" t="s">
        <v>93</v>
      </c>
      <c r="M64" s="74">
        <f>ROUND(M63/$I$63,)</f>
        <v>1908</v>
      </c>
      <c r="N64" s="74">
        <f>ROUND(N63/K63,0)</f>
        <v>3193</v>
      </c>
      <c r="O64" s="74">
        <f>ROUND(O63/$I$63,0)</f>
        <v>3713</v>
      </c>
      <c r="P64" s="74">
        <f>ROUND(P63/$I$63,0)</f>
        <v>4546</v>
      </c>
      <c r="Q64" s="74">
        <f>ROUND(Q63/$I$63,0)</f>
        <v>5414</v>
      </c>
      <c r="R64" s="74">
        <f>ROUND(R63/$I$63,0)</f>
        <v>6303</v>
      </c>
    </row>
    <row r="65" spans="2:18">
      <c r="B65" s="62"/>
      <c r="M65" s="390"/>
      <c r="N65" s="390"/>
      <c r="O65" s="390"/>
      <c r="P65" s="390"/>
      <c r="Q65" s="390"/>
      <c r="R65" s="390"/>
    </row>
    <row r="66" spans="2:18">
      <c r="B66" t="s">
        <v>131</v>
      </c>
    </row>
    <row r="68" spans="2:18">
      <c r="B68" s="73" t="s">
        <v>273</v>
      </c>
      <c r="C68" s="73"/>
      <c r="D68" s="73"/>
    </row>
    <row r="70" spans="2:18" ht="15">
      <c r="B70" s="48" t="s">
        <v>1444</v>
      </c>
      <c r="C70" s="38"/>
    </row>
    <row r="71" spans="2:18">
      <c r="B71" s="100" t="s">
        <v>133</v>
      </c>
      <c r="C71" s="38"/>
    </row>
    <row r="72" spans="2:18">
      <c r="B72" s="100" t="s">
        <v>134</v>
      </c>
      <c r="C72" s="38"/>
    </row>
    <row r="73" spans="2:18">
      <c r="B73" s="100" t="s">
        <v>1445</v>
      </c>
      <c r="C73" s="38"/>
    </row>
    <row r="74" spans="2:18" ht="15">
      <c r="B74" s="48" t="s">
        <v>145</v>
      </c>
      <c r="C74" s="38"/>
    </row>
    <row r="75" spans="2:18">
      <c r="B75" s="100" t="s">
        <v>1446</v>
      </c>
      <c r="C75" s="38"/>
    </row>
    <row r="76" spans="2:18" ht="15">
      <c r="B76" s="48" t="s">
        <v>165</v>
      </c>
      <c r="C76" s="38"/>
    </row>
    <row r="77" spans="2:18">
      <c r="B77" s="100" t="s">
        <v>1447</v>
      </c>
      <c r="C77" s="38"/>
    </row>
    <row r="78" spans="2:18" ht="15">
      <c r="B78" s="48" t="s">
        <v>177</v>
      </c>
      <c r="C78" s="38"/>
    </row>
    <row r="79" spans="2:18">
      <c r="B79" s="100" t="s">
        <v>1448</v>
      </c>
      <c r="C79" s="38"/>
    </row>
    <row r="80" spans="2:18" ht="15">
      <c r="B80" s="48" t="s">
        <v>179</v>
      </c>
      <c r="C80" s="38"/>
    </row>
    <row r="81" spans="2:3">
      <c r="B81" s="100" t="s">
        <v>1449</v>
      </c>
      <c r="C81" s="38"/>
    </row>
    <row r="82" spans="2:3" ht="15">
      <c r="B82" s="48" t="s">
        <v>187</v>
      </c>
      <c r="C82" s="38"/>
    </row>
    <row r="83" spans="2:3">
      <c r="B83" s="100" t="s">
        <v>1450</v>
      </c>
      <c r="C83" s="38"/>
    </row>
    <row r="84" spans="2:3" ht="15">
      <c r="B84" s="48" t="s">
        <v>197</v>
      </c>
      <c r="C84" s="38"/>
    </row>
    <row r="85" spans="2:3">
      <c r="B85" s="100" t="s">
        <v>1451</v>
      </c>
      <c r="C85" s="38"/>
    </row>
    <row r="86" spans="2:3">
      <c r="B86" s="100" t="s">
        <v>1452</v>
      </c>
      <c r="C86" s="38"/>
    </row>
    <row r="87" spans="2:3">
      <c r="B87" s="43" t="s">
        <v>200</v>
      </c>
      <c r="C87" s="38"/>
    </row>
    <row r="88" spans="2:3">
      <c r="B88" s="100" t="s">
        <v>1453</v>
      </c>
      <c r="C88" s="38"/>
    </row>
    <row r="89" spans="2:3">
      <c r="B89" s="43" t="s">
        <v>204</v>
      </c>
      <c r="C89" s="38"/>
    </row>
    <row r="90" spans="2:3">
      <c r="B90" s="100" t="s">
        <v>1454</v>
      </c>
      <c r="C90" s="38"/>
    </row>
    <row r="91" spans="2:3">
      <c r="B91" s="43" t="s">
        <v>221</v>
      </c>
      <c r="C91" s="38"/>
    </row>
    <row r="92" spans="2:3">
      <c r="B92" s="100" t="s">
        <v>1455</v>
      </c>
      <c r="C92" s="38"/>
    </row>
    <row r="93" spans="2:3">
      <c r="B93" s="43" t="s">
        <v>358</v>
      </c>
      <c r="C93" s="38"/>
    </row>
    <row r="94" spans="2:3">
      <c r="B94" s="275" t="s">
        <v>1456</v>
      </c>
      <c r="C94" s="38"/>
    </row>
    <row r="95" spans="2:3">
      <c r="B95" s="100" t="s">
        <v>1457</v>
      </c>
      <c r="C95" s="38"/>
    </row>
    <row r="96" spans="2:3">
      <c r="B96" s="43" t="s">
        <v>229</v>
      </c>
      <c r="C96" s="38"/>
    </row>
    <row r="97" spans="2:3">
      <c r="B97" s="100" t="s">
        <v>1458</v>
      </c>
      <c r="C97" s="38"/>
    </row>
    <row r="98" spans="2:3">
      <c r="B98" s="43" t="s">
        <v>234</v>
      </c>
      <c r="C98" s="38"/>
    </row>
    <row r="99" spans="2:3">
      <c r="B99" s="100" t="s">
        <v>1459</v>
      </c>
      <c r="C99" s="38"/>
    </row>
    <row r="100" spans="2:3">
      <c r="B100" s="46"/>
      <c r="C100" s="38"/>
    </row>
    <row r="101" spans="2:3">
      <c r="B101" s="47"/>
      <c r="C101" s="38"/>
    </row>
    <row r="102" spans="2:3">
      <c r="B102" s="46"/>
      <c r="C102" s="38"/>
    </row>
    <row r="103" spans="2:3">
      <c r="B103" s="47"/>
      <c r="C103" s="38"/>
    </row>
    <row r="104" spans="2:3">
      <c r="B104" s="46"/>
      <c r="C104" s="38"/>
    </row>
    <row r="105" spans="2:3">
      <c r="B105" s="47"/>
      <c r="C105" s="38"/>
    </row>
    <row r="106" spans="2:3">
      <c r="B106" s="46"/>
      <c r="C106" s="38"/>
    </row>
    <row r="107" spans="2:3">
      <c r="B107" s="47"/>
      <c r="C107" s="38"/>
    </row>
    <row r="108" spans="2:3">
      <c r="B108" s="46"/>
      <c r="C108" s="38"/>
    </row>
    <row r="109" spans="2:3">
      <c r="B109" s="47"/>
      <c r="C109" s="38"/>
    </row>
    <row r="110" spans="2:3">
      <c r="B110" s="43"/>
      <c r="C110" s="38"/>
    </row>
    <row r="111" spans="2:3">
      <c r="B111" s="47"/>
      <c r="C111" s="38"/>
    </row>
    <row r="112" spans="2:3">
      <c r="B112" s="47"/>
      <c r="C112" s="38"/>
    </row>
    <row r="113" spans="2:3">
      <c r="B113" s="43"/>
      <c r="C113" s="38"/>
    </row>
    <row r="114" spans="2:3">
      <c r="B114" s="47"/>
      <c r="C114" s="38"/>
    </row>
    <row r="115" spans="2:3">
      <c r="B115" s="43"/>
      <c r="C115" s="38"/>
    </row>
    <row r="116" spans="2:3">
      <c r="B116" s="47"/>
      <c r="C116" s="38"/>
    </row>
    <row r="117" spans="2:3">
      <c r="B117" s="43"/>
      <c r="C117" s="38"/>
    </row>
    <row r="118" spans="2:3">
      <c r="B118" s="47"/>
      <c r="C118" s="38"/>
    </row>
    <row r="119" spans="2:3">
      <c r="B119" s="43"/>
      <c r="C119" s="38"/>
    </row>
    <row r="120" spans="2:3">
      <c r="B120" s="47"/>
      <c r="C120" s="38"/>
    </row>
    <row r="121" spans="2:3">
      <c r="B121" s="43"/>
      <c r="C121" s="38"/>
    </row>
    <row r="122" spans="2:3">
      <c r="B122" s="47"/>
      <c r="C122" s="38"/>
    </row>
    <row r="123" spans="2:3">
      <c r="B123" s="43"/>
      <c r="C123" s="38"/>
    </row>
    <row r="124" spans="2:3">
      <c r="B124" s="47"/>
      <c r="C124" s="38"/>
    </row>
    <row r="125" spans="2:3">
      <c r="B125" s="43"/>
      <c r="C125" s="38"/>
    </row>
    <row r="126" spans="2:3">
      <c r="B126" s="47"/>
      <c r="C126" s="38"/>
    </row>
    <row r="127" spans="2:3">
      <c r="B127" s="43"/>
      <c r="C127" s="38"/>
    </row>
    <row r="128" spans="2:3">
      <c r="B128" s="47"/>
      <c r="C128" s="38"/>
    </row>
    <row r="129" spans="2:3">
      <c r="B129" s="43"/>
      <c r="C129" s="38"/>
    </row>
    <row r="130" spans="2:3">
      <c r="B130" s="47"/>
      <c r="C130" s="38"/>
    </row>
    <row r="131" spans="2:3">
      <c r="B131" s="43"/>
      <c r="C131" s="38"/>
    </row>
    <row r="132" spans="2:3">
      <c r="B132" s="47"/>
      <c r="C132" s="38"/>
    </row>
    <row r="133" spans="2:3">
      <c r="B133" s="43"/>
      <c r="C133" s="38"/>
    </row>
    <row r="134" spans="2:3">
      <c r="B134" s="47"/>
      <c r="C134" s="38"/>
    </row>
    <row r="135" spans="2:3">
      <c r="B135" s="43"/>
      <c r="C135" s="38"/>
    </row>
    <row r="136" spans="2:3">
      <c r="B136" s="47"/>
      <c r="C136" s="38"/>
    </row>
    <row r="137" spans="2:3">
      <c r="B137" s="43"/>
      <c r="C137" s="38"/>
    </row>
    <row r="138" spans="2:3">
      <c r="B138" s="47"/>
      <c r="C138" s="38"/>
    </row>
    <row r="139" spans="2:3" ht="15">
      <c r="B139" s="48"/>
      <c r="C139" s="38"/>
    </row>
    <row r="140" spans="2:3">
      <c r="B140" s="47"/>
      <c r="C140" s="38"/>
    </row>
    <row r="141" spans="2:3">
      <c r="B141" s="49"/>
      <c r="C141" s="38"/>
    </row>
    <row r="142" spans="2:3" ht="15">
      <c r="B142" s="48"/>
      <c r="C142" s="38"/>
    </row>
    <row r="143" spans="2:3">
      <c r="B143" s="47"/>
      <c r="C143" s="38"/>
    </row>
    <row r="144" spans="2:3" ht="15">
      <c r="B144" s="48"/>
      <c r="C144" s="38"/>
    </row>
    <row r="145" spans="2:3">
      <c r="B145" s="47"/>
      <c r="C145" s="38"/>
    </row>
    <row r="146" spans="2:3" ht="15">
      <c r="B146" s="48"/>
      <c r="C146" s="38"/>
    </row>
    <row r="147" spans="2:3">
      <c r="B147" s="47"/>
      <c r="C147" s="38"/>
    </row>
    <row r="148" spans="2:3" ht="15">
      <c r="B148" s="48"/>
      <c r="C148" s="38"/>
    </row>
    <row r="149" spans="2:3">
      <c r="B149" s="47"/>
      <c r="C149" s="38"/>
    </row>
    <row r="150" spans="2:3">
      <c r="B150" s="47"/>
      <c r="C150" s="38"/>
    </row>
    <row r="151" spans="2:3" ht="15">
      <c r="B151" s="48"/>
      <c r="C151" s="38"/>
    </row>
    <row r="152" spans="2:3">
      <c r="B152" s="47"/>
      <c r="C152" s="38"/>
    </row>
    <row r="153" spans="2:3" ht="15">
      <c r="B153" s="48"/>
      <c r="C153" s="38"/>
    </row>
    <row r="154" spans="2:3">
      <c r="B154" s="47"/>
      <c r="C154" s="38"/>
    </row>
    <row r="155" spans="2:3" ht="15">
      <c r="B155" s="48"/>
      <c r="C155" s="38"/>
    </row>
    <row r="156" spans="2:3">
      <c r="B156" s="47"/>
      <c r="C156" s="38"/>
    </row>
    <row r="157" spans="2:3" ht="15">
      <c r="B157" s="48"/>
      <c r="C157" s="38"/>
    </row>
    <row r="158" spans="2:3">
      <c r="B158" s="47"/>
      <c r="C158" s="38"/>
    </row>
    <row r="159" spans="2:3" ht="15">
      <c r="B159" s="48"/>
      <c r="C159" s="38"/>
    </row>
    <row r="160" spans="2:3">
      <c r="B160" s="47"/>
      <c r="C160" s="38"/>
    </row>
    <row r="161" spans="2:3" ht="15">
      <c r="B161" s="48"/>
      <c r="C161" s="38"/>
    </row>
    <row r="162" spans="2:3">
      <c r="B162" s="47"/>
      <c r="C162" s="38"/>
    </row>
    <row r="163" spans="2:3" ht="15">
      <c r="B163" s="48"/>
      <c r="C163" s="38"/>
    </row>
    <row r="164" spans="2:3">
      <c r="B164" s="47"/>
      <c r="C164" s="38"/>
    </row>
    <row r="165" spans="2:3" ht="15">
      <c r="B165" s="48"/>
      <c r="C165" s="38"/>
    </row>
    <row r="166" spans="2:3">
      <c r="B166" s="47"/>
      <c r="C166" s="38"/>
    </row>
    <row r="167" spans="2:3" ht="15">
      <c r="B167" s="48"/>
      <c r="C167" s="38"/>
    </row>
    <row r="168" spans="2:3">
      <c r="B168" s="47"/>
      <c r="C168" s="38"/>
    </row>
    <row r="169" spans="2:3" ht="15">
      <c r="B169" s="48"/>
      <c r="C169" s="38"/>
    </row>
    <row r="170" spans="2:3">
      <c r="B170" s="47"/>
      <c r="C170" s="38"/>
    </row>
    <row r="171" spans="2:3">
      <c r="B171" s="43"/>
      <c r="C171" s="38"/>
    </row>
    <row r="172" spans="2:3">
      <c r="B172" s="47"/>
      <c r="C172" s="38"/>
    </row>
    <row r="173" spans="2:3">
      <c r="B173" s="47"/>
      <c r="C173" s="38"/>
    </row>
    <row r="174" spans="2:3">
      <c r="B174" s="43"/>
      <c r="C174" s="38"/>
    </row>
    <row r="175" spans="2:3">
      <c r="B175" s="47"/>
      <c r="C175" s="38"/>
    </row>
    <row r="176" spans="2:3">
      <c r="B176" s="43"/>
      <c r="C176" s="38"/>
    </row>
    <row r="177" spans="2:3">
      <c r="B177" s="47"/>
      <c r="C177" s="38"/>
    </row>
    <row r="178" spans="2:3">
      <c r="B178" s="43"/>
      <c r="C178" s="38"/>
    </row>
    <row r="179" spans="2:3">
      <c r="B179" s="47"/>
      <c r="C179" s="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218A-3EEF-4F6A-951B-36FF2E107A85}">
  <sheetPr codeName="Sheet14">
    <tabColor rgb="FF0070C0"/>
  </sheetPr>
  <dimension ref="A1:T184"/>
  <sheetViews>
    <sheetView workbookViewId="0">
      <pane xSplit="2" ySplit="5" topLeftCell="C60" activePane="bottomRight" state="frozen"/>
      <selection pane="topRight" activeCell="C1" sqref="C1"/>
      <selection pane="bottomLeft" activeCell="A7" sqref="A7"/>
      <selection pane="bottomRight" activeCell="O7" sqref="O7:T61"/>
    </sheetView>
  </sheetViews>
  <sheetFormatPr defaultRowHeight="14.5"/>
  <cols>
    <col min="2" max="4" width="25.81640625" customWidth="1"/>
    <col min="5" max="9" width="14.453125" customWidth="1"/>
    <col min="13" max="13" width="17.81640625" customWidth="1"/>
    <col min="15" max="20" width="13.81640625" customWidth="1"/>
  </cols>
  <sheetData>
    <row r="1" spans="1:20">
      <c r="A1" s="35" t="s">
        <v>123</v>
      </c>
    </row>
    <row r="3" spans="1:20">
      <c r="A3" t="s">
        <v>1463</v>
      </c>
    </row>
    <row r="5" spans="1:20" ht="37.5">
      <c r="B5" s="391" t="s">
        <v>4</v>
      </c>
      <c r="C5" s="392" t="s">
        <v>1464</v>
      </c>
      <c r="D5" s="393" t="s">
        <v>1465</v>
      </c>
      <c r="E5" s="394" t="s">
        <v>1439</v>
      </c>
      <c r="F5" s="395" t="s">
        <v>1440</v>
      </c>
      <c r="G5" s="395" t="s">
        <v>1441</v>
      </c>
      <c r="H5" s="395" t="s">
        <v>1442</v>
      </c>
      <c r="I5" s="396" t="s">
        <v>1443</v>
      </c>
      <c r="K5" s="59" t="s">
        <v>113</v>
      </c>
      <c r="M5" s="257" t="s">
        <v>1461</v>
      </c>
      <c r="O5" s="257" t="s">
        <v>1439</v>
      </c>
      <c r="P5" s="257" t="s">
        <v>1460</v>
      </c>
      <c r="Q5" s="198" t="s">
        <v>1440</v>
      </c>
      <c r="R5" s="198" t="s">
        <v>1441</v>
      </c>
      <c r="S5" s="198" t="s">
        <v>1442</v>
      </c>
      <c r="T5" s="199" t="s">
        <v>1443</v>
      </c>
    </row>
    <row r="6" spans="1:20">
      <c r="B6" s="397" t="s">
        <v>7</v>
      </c>
      <c r="C6" s="84" t="s">
        <v>283</v>
      </c>
      <c r="D6" s="226" t="s">
        <v>283</v>
      </c>
      <c r="E6" s="398" t="s">
        <v>130</v>
      </c>
      <c r="F6" s="399">
        <v>3770</v>
      </c>
      <c r="G6" s="399">
        <v>4657</v>
      </c>
      <c r="H6" s="399">
        <v>5544</v>
      </c>
      <c r="I6" s="386">
        <v>6437</v>
      </c>
      <c r="K6" s="28">
        <f>Weights!Y6</f>
        <v>19300</v>
      </c>
      <c r="L6" t="s">
        <v>92</v>
      </c>
      <c r="M6">
        <f>IF(E6="NA",0,K6)</f>
        <v>0</v>
      </c>
      <c r="O6" s="60">
        <f>IFERROR($K6*E6,0)</f>
        <v>0</v>
      </c>
      <c r="P6" s="60">
        <f>IFERROR(IF(E6="NA",0,E6*K6),0)</f>
        <v>0</v>
      </c>
      <c r="Q6" s="60">
        <f>IFERROR($K6*F6,0)</f>
        <v>72761000</v>
      </c>
      <c r="R6" s="60">
        <f>IFERROR($K6*G6,0)</f>
        <v>89880100</v>
      </c>
      <c r="S6" s="60">
        <f>IFERROR($K6*H6,0)</f>
        <v>106999200</v>
      </c>
      <c r="T6" s="60">
        <f>IFERROR($K6*I6,0)</f>
        <v>124234100</v>
      </c>
    </row>
    <row r="7" spans="1:20">
      <c r="B7" s="51" t="s">
        <v>8</v>
      </c>
      <c r="C7" s="112" t="s">
        <v>284</v>
      </c>
      <c r="D7" s="227" t="s">
        <v>284</v>
      </c>
      <c r="E7" s="87" t="s">
        <v>130</v>
      </c>
      <c r="F7" s="400">
        <v>4825</v>
      </c>
      <c r="G7" s="400">
        <v>5960</v>
      </c>
      <c r="H7" s="400">
        <v>7095</v>
      </c>
      <c r="I7" s="387">
        <v>8230</v>
      </c>
      <c r="K7" s="28">
        <f>Weights!Y7</f>
        <v>1312</v>
      </c>
      <c r="L7" t="s">
        <v>92</v>
      </c>
      <c r="M7">
        <f t="shared" ref="M7:M61" si="0">IF(E7="NA",0,K7)</f>
        <v>0</v>
      </c>
      <c r="O7" s="60">
        <f t="shared" ref="O7:O61" si="1">IFERROR($K7*E7,0)</f>
        <v>0</v>
      </c>
      <c r="P7" s="60">
        <f t="shared" ref="P7:P61" si="2">IFERROR(IF(E7="NA",0,E7*K7),0)</f>
        <v>0</v>
      </c>
      <c r="Q7" s="60">
        <f t="shared" ref="Q7:Q61" si="3">IFERROR($K7*F7,0)</f>
        <v>6330400</v>
      </c>
      <c r="R7" s="60">
        <f t="shared" ref="R7:R61" si="4">IFERROR($K7*G7,0)</f>
        <v>7819520</v>
      </c>
      <c r="S7" s="60">
        <f t="shared" ref="S7:S61" si="5">IFERROR($K7*H7,0)</f>
        <v>9308640</v>
      </c>
      <c r="T7" s="60">
        <f t="shared" ref="T7:T61" si="6">IFERROR($K7*I7,0)</f>
        <v>10797760</v>
      </c>
    </row>
    <row r="8" spans="1:20">
      <c r="B8" s="51" t="s">
        <v>9</v>
      </c>
      <c r="C8" s="112" t="s">
        <v>284</v>
      </c>
      <c r="D8" s="227" t="s">
        <v>284</v>
      </c>
      <c r="E8" s="53">
        <v>2531</v>
      </c>
      <c r="F8" s="400">
        <v>3310</v>
      </c>
      <c r="G8" s="400">
        <v>4088</v>
      </c>
      <c r="H8" s="400">
        <v>4867</v>
      </c>
      <c r="I8" s="387">
        <v>5645</v>
      </c>
      <c r="K8" s="28" t="e">
        <f>Weights!Y8</f>
        <v>#VALUE!</v>
      </c>
      <c r="L8" s="25" t="s">
        <v>93</v>
      </c>
      <c r="M8" t="e">
        <f t="shared" si="0"/>
        <v>#VALUE!</v>
      </c>
      <c r="O8" s="60">
        <f t="shared" si="1"/>
        <v>0</v>
      </c>
      <c r="P8" s="60">
        <f t="shared" si="2"/>
        <v>0</v>
      </c>
      <c r="Q8" s="60">
        <f t="shared" si="3"/>
        <v>0</v>
      </c>
      <c r="R8" s="60">
        <f t="shared" si="4"/>
        <v>0</v>
      </c>
      <c r="S8" s="60">
        <f t="shared" si="5"/>
        <v>0</v>
      </c>
      <c r="T8" s="60">
        <f t="shared" si="6"/>
        <v>0</v>
      </c>
    </row>
    <row r="9" spans="1:20">
      <c r="B9" s="51" t="s">
        <v>11</v>
      </c>
      <c r="C9" s="88" t="s">
        <v>283</v>
      </c>
      <c r="D9" s="227" t="s">
        <v>284</v>
      </c>
      <c r="E9" s="53">
        <v>3172</v>
      </c>
      <c r="F9" s="400">
        <v>4147</v>
      </c>
      <c r="G9" s="400">
        <v>5123</v>
      </c>
      <c r="H9" s="400">
        <v>6098</v>
      </c>
      <c r="I9" s="387">
        <v>7073</v>
      </c>
      <c r="K9" s="28">
        <f>Weights!Y9</f>
        <v>12655</v>
      </c>
      <c r="L9" t="s">
        <v>92</v>
      </c>
      <c r="M9">
        <f t="shared" si="0"/>
        <v>12655</v>
      </c>
      <c r="O9" s="60">
        <f t="shared" si="1"/>
        <v>40141660</v>
      </c>
      <c r="P9" s="60">
        <f t="shared" si="2"/>
        <v>40141660</v>
      </c>
      <c r="Q9" s="60">
        <f t="shared" si="3"/>
        <v>52480285</v>
      </c>
      <c r="R9" s="60">
        <f t="shared" si="4"/>
        <v>64831565</v>
      </c>
      <c r="S9" s="60">
        <f t="shared" si="5"/>
        <v>77170190</v>
      </c>
      <c r="T9" s="60">
        <f t="shared" si="6"/>
        <v>89508815</v>
      </c>
    </row>
    <row r="10" spans="1:20">
      <c r="B10" s="51" t="s">
        <v>12</v>
      </c>
      <c r="C10" s="112" t="s">
        <v>284</v>
      </c>
      <c r="D10" s="227" t="s">
        <v>284</v>
      </c>
      <c r="E10" s="53">
        <v>2742</v>
      </c>
      <c r="F10" s="400">
        <v>3586</v>
      </c>
      <c r="G10" s="400">
        <v>4430</v>
      </c>
      <c r="H10" s="400">
        <v>5273</v>
      </c>
      <c r="I10" s="387">
        <v>6117</v>
      </c>
      <c r="K10" s="28">
        <f>Weights!Y10</f>
        <v>16406</v>
      </c>
      <c r="L10" t="s">
        <v>92</v>
      </c>
      <c r="M10">
        <f t="shared" si="0"/>
        <v>16406</v>
      </c>
      <c r="O10" s="60">
        <f t="shared" si="1"/>
        <v>44985252</v>
      </c>
      <c r="P10" s="60">
        <f t="shared" si="2"/>
        <v>44985252</v>
      </c>
      <c r="Q10" s="60">
        <f t="shared" si="3"/>
        <v>58831916</v>
      </c>
      <c r="R10" s="60">
        <f t="shared" si="4"/>
        <v>72678580</v>
      </c>
      <c r="S10" s="60">
        <f t="shared" si="5"/>
        <v>86508838</v>
      </c>
      <c r="T10" s="60">
        <f t="shared" si="6"/>
        <v>100355502</v>
      </c>
    </row>
    <row r="11" spans="1:20">
      <c r="B11" s="51" t="s">
        <v>13</v>
      </c>
      <c r="C11" s="112" t="s">
        <v>284</v>
      </c>
      <c r="D11" s="227" t="s">
        <v>284</v>
      </c>
      <c r="E11" s="53">
        <v>6008</v>
      </c>
      <c r="F11" s="400">
        <v>6008</v>
      </c>
      <c r="G11" s="400">
        <v>6842</v>
      </c>
      <c r="H11" s="400">
        <v>7941</v>
      </c>
      <c r="I11" s="387">
        <v>9211</v>
      </c>
      <c r="K11" s="28">
        <f>Weights!Y11</f>
        <v>91086</v>
      </c>
      <c r="L11" t="s">
        <v>92</v>
      </c>
      <c r="M11">
        <f t="shared" si="0"/>
        <v>91086</v>
      </c>
      <c r="O11" s="60">
        <f t="shared" si="1"/>
        <v>547244688</v>
      </c>
      <c r="P11" s="60">
        <f t="shared" si="2"/>
        <v>547244688</v>
      </c>
      <c r="Q11" s="60">
        <f t="shared" si="3"/>
        <v>547244688</v>
      </c>
      <c r="R11" s="60">
        <f t="shared" si="4"/>
        <v>623210412</v>
      </c>
      <c r="S11" s="60">
        <f t="shared" si="5"/>
        <v>723313926</v>
      </c>
      <c r="T11" s="60">
        <f t="shared" si="6"/>
        <v>838993146</v>
      </c>
    </row>
    <row r="12" spans="1:20">
      <c r="B12" s="51" t="s">
        <v>14</v>
      </c>
      <c r="C12" s="88" t="s">
        <v>283</v>
      </c>
      <c r="D12" s="227" t="s">
        <v>284</v>
      </c>
      <c r="E12" s="87" t="s">
        <v>130</v>
      </c>
      <c r="F12" s="400">
        <v>5336</v>
      </c>
      <c r="G12" s="400">
        <v>6592</v>
      </c>
      <c r="H12" s="400">
        <v>7848</v>
      </c>
      <c r="I12" s="387">
        <v>9103</v>
      </c>
      <c r="K12" s="28">
        <f>Weights!Y12</f>
        <v>9101</v>
      </c>
      <c r="L12" t="s">
        <v>92</v>
      </c>
      <c r="M12">
        <f t="shared" si="0"/>
        <v>0</v>
      </c>
      <c r="O12" s="60">
        <f t="shared" si="1"/>
        <v>0</v>
      </c>
      <c r="P12" s="60">
        <f t="shared" si="2"/>
        <v>0</v>
      </c>
      <c r="Q12" s="60">
        <f t="shared" si="3"/>
        <v>48562936</v>
      </c>
      <c r="R12" s="60">
        <f t="shared" si="4"/>
        <v>59993792</v>
      </c>
      <c r="S12" s="60">
        <f t="shared" si="5"/>
        <v>71424648</v>
      </c>
      <c r="T12" s="60">
        <f t="shared" si="6"/>
        <v>82846403</v>
      </c>
    </row>
    <row r="13" spans="1:20">
      <c r="B13" s="51" t="s">
        <v>15</v>
      </c>
      <c r="C13" s="88" t="s">
        <v>283</v>
      </c>
      <c r="D13" s="227" t="s">
        <v>283</v>
      </c>
      <c r="E13" s="53">
        <v>4694</v>
      </c>
      <c r="F13" s="400">
        <v>6138</v>
      </c>
      <c r="G13" s="400">
        <v>7582</v>
      </c>
      <c r="H13" s="400">
        <v>9027</v>
      </c>
      <c r="I13" s="387">
        <v>10471</v>
      </c>
      <c r="K13" s="28">
        <f>Weights!Y13</f>
        <v>7200</v>
      </c>
      <c r="L13" t="s">
        <v>92</v>
      </c>
      <c r="M13">
        <f t="shared" si="0"/>
        <v>7200</v>
      </c>
      <c r="O13" s="60">
        <f t="shared" si="1"/>
        <v>33796800</v>
      </c>
      <c r="P13" s="60">
        <f t="shared" si="2"/>
        <v>33796800</v>
      </c>
      <c r="Q13" s="60">
        <f t="shared" si="3"/>
        <v>44193600</v>
      </c>
      <c r="R13" s="60">
        <f t="shared" si="4"/>
        <v>54590400</v>
      </c>
      <c r="S13" s="60">
        <f t="shared" si="5"/>
        <v>64994400</v>
      </c>
      <c r="T13" s="60">
        <f t="shared" si="6"/>
        <v>75391200</v>
      </c>
    </row>
    <row r="14" spans="1:20">
      <c r="B14" s="51" t="s">
        <v>16</v>
      </c>
      <c r="C14" s="88" t="s">
        <v>283</v>
      </c>
      <c r="D14" s="227" t="s">
        <v>283</v>
      </c>
      <c r="E14" s="53">
        <v>3894</v>
      </c>
      <c r="F14" s="400">
        <v>5092</v>
      </c>
      <c r="G14" s="400">
        <v>6290</v>
      </c>
      <c r="H14" s="400">
        <v>7488</v>
      </c>
      <c r="I14" s="387">
        <v>8686</v>
      </c>
      <c r="K14" s="28">
        <f>Weights!Y14</f>
        <v>2900</v>
      </c>
      <c r="L14" t="s">
        <v>92</v>
      </c>
      <c r="M14">
        <f t="shared" si="0"/>
        <v>2900</v>
      </c>
      <c r="O14" s="60">
        <f t="shared" si="1"/>
        <v>11292600</v>
      </c>
      <c r="P14" s="60">
        <f t="shared" si="2"/>
        <v>11292600</v>
      </c>
      <c r="Q14" s="60">
        <f t="shared" si="3"/>
        <v>14766800</v>
      </c>
      <c r="R14" s="60">
        <f t="shared" si="4"/>
        <v>18241000</v>
      </c>
      <c r="S14" s="60">
        <f t="shared" si="5"/>
        <v>21715200</v>
      </c>
      <c r="T14" s="60">
        <f t="shared" si="6"/>
        <v>25189400</v>
      </c>
    </row>
    <row r="15" spans="1:20">
      <c r="B15" s="51" t="s">
        <v>17</v>
      </c>
      <c r="C15" s="88" t="s">
        <v>283</v>
      </c>
      <c r="D15" s="227" t="s">
        <v>284</v>
      </c>
      <c r="E15" s="53">
        <v>3874</v>
      </c>
      <c r="F15" s="400">
        <v>5066</v>
      </c>
      <c r="G15" s="400">
        <v>6258</v>
      </c>
      <c r="H15" s="400">
        <v>7450</v>
      </c>
      <c r="I15" s="387">
        <v>8642</v>
      </c>
      <c r="K15" s="28">
        <f>Weights!Y15</f>
        <v>700</v>
      </c>
      <c r="L15" t="s">
        <v>92</v>
      </c>
      <c r="M15">
        <f t="shared" si="0"/>
        <v>700</v>
      </c>
      <c r="O15" s="60">
        <f t="shared" si="1"/>
        <v>2711800</v>
      </c>
      <c r="P15" s="60">
        <f t="shared" si="2"/>
        <v>2711800</v>
      </c>
      <c r="Q15" s="60">
        <f t="shared" si="3"/>
        <v>3546200</v>
      </c>
      <c r="R15" s="60">
        <f t="shared" si="4"/>
        <v>4380600</v>
      </c>
      <c r="S15" s="60">
        <f t="shared" si="5"/>
        <v>5215000</v>
      </c>
      <c r="T15" s="60">
        <f t="shared" si="6"/>
        <v>6049400</v>
      </c>
    </row>
    <row r="16" spans="1:20">
      <c r="B16" s="51" t="s">
        <v>18</v>
      </c>
      <c r="C16" s="88" t="s">
        <v>283</v>
      </c>
      <c r="D16" s="227" t="s">
        <v>284</v>
      </c>
      <c r="E16" s="53">
        <v>2986</v>
      </c>
      <c r="F16" s="400">
        <v>3905</v>
      </c>
      <c r="G16" s="400">
        <v>4824</v>
      </c>
      <c r="H16" s="400">
        <v>5743</v>
      </c>
      <c r="I16" s="387">
        <v>6662</v>
      </c>
      <c r="K16" s="28">
        <f>Weights!Y16</f>
        <v>48658</v>
      </c>
      <c r="L16" t="s">
        <v>92</v>
      </c>
      <c r="M16">
        <f t="shared" si="0"/>
        <v>48658</v>
      </c>
      <c r="O16" s="60">
        <f t="shared" si="1"/>
        <v>145292788</v>
      </c>
      <c r="P16" s="60">
        <f t="shared" si="2"/>
        <v>145292788</v>
      </c>
      <c r="Q16" s="60">
        <f t="shared" si="3"/>
        <v>190009490</v>
      </c>
      <c r="R16" s="60">
        <f t="shared" si="4"/>
        <v>234726192</v>
      </c>
      <c r="S16" s="60">
        <f t="shared" si="5"/>
        <v>279442894</v>
      </c>
      <c r="T16" s="60">
        <f t="shared" si="6"/>
        <v>324159596</v>
      </c>
    </row>
    <row r="17" spans="2:20">
      <c r="B17" s="51" t="s">
        <v>19</v>
      </c>
      <c r="C17" s="112" t="s">
        <v>284</v>
      </c>
      <c r="D17" s="227" t="s">
        <v>284</v>
      </c>
      <c r="E17" s="53">
        <v>3312</v>
      </c>
      <c r="F17" s="400">
        <v>4331</v>
      </c>
      <c r="G17" s="400">
        <v>5351</v>
      </c>
      <c r="H17" s="400">
        <v>6370</v>
      </c>
      <c r="I17" s="387">
        <v>7389</v>
      </c>
      <c r="K17" s="28">
        <f>Weights!Y17</f>
        <v>24349</v>
      </c>
      <c r="L17" t="s">
        <v>92</v>
      </c>
      <c r="M17">
        <f t="shared" si="0"/>
        <v>24349</v>
      </c>
      <c r="O17" s="60">
        <f t="shared" si="1"/>
        <v>80643888</v>
      </c>
      <c r="P17" s="60">
        <f t="shared" si="2"/>
        <v>80643888</v>
      </c>
      <c r="Q17" s="60">
        <f t="shared" si="3"/>
        <v>105455519</v>
      </c>
      <c r="R17" s="60">
        <f t="shared" si="4"/>
        <v>130291499</v>
      </c>
      <c r="S17" s="60">
        <f t="shared" si="5"/>
        <v>155103130</v>
      </c>
      <c r="T17" s="60">
        <f t="shared" si="6"/>
        <v>179914761</v>
      </c>
    </row>
    <row r="18" spans="2:20">
      <c r="B18" s="51" t="s">
        <v>20</v>
      </c>
      <c r="C18" s="112" t="s">
        <v>284</v>
      </c>
      <c r="D18" s="227" t="s">
        <v>284</v>
      </c>
      <c r="E18" s="87" t="s">
        <v>130</v>
      </c>
      <c r="F18" s="400">
        <v>5226</v>
      </c>
      <c r="G18" s="400">
        <v>6456</v>
      </c>
      <c r="H18" s="400">
        <v>7685</v>
      </c>
      <c r="I18" s="387">
        <v>8915</v>
      </c>
      <c r="K18" s="28">
        <f>Weights!Y18</f>
        <v>287</v>
      </c>
      <c r="L18" s="25" t="s">
        <v>93</v>
      </c>
      <c r="M18">
        <f t="shared" si="0"/>
        <v>0</v>
      </c>
      <c r="O18" s="60">
        <f t="shared" si="1"/>
        <v>0</v>
      </c>
      <c r="P18" s="60">
        <f t="shared" si="2"/>
        <v>0</v>
      </c>
      <c r="Q18" s="60">
        <f t="shared" si="3"/>
        <v>1499862</v>
      </c>
      <c r="R18" s="60">
        <f t="shared" si="4"/>
        <v>1852872</v>
      </c>
      <c r="S18" s="60">
        <f t="shared" si="5"/>
        <v>2205595</v>
      </c>
      <c r="T18" s="60">
        <f t="shared" si="6"/>
        <v>2558605</v>
      </c>
    </row>
    <row r="19" spans="2:20">
      <c r="B19" s="51" t="s">
        <v>21</v>
      </c>
      <c r="C19" s="112" t="s">
        <v>284</v>
      </c>
      <c r="D19" s="227" t="s">
        <v>284</v>
      </c>
      <c r="E19" s="53">
        <v>3632</v>
      </c>
      <c r="F19" s="400">
        <v>4749</v>
      </c>
      <c r="G19" s="400">
        <v>5867</v>
      </c>
      <c r="H19" s="400">
        <v>6985</v>
      </c>
      <c r="I19" s="387">
        <v>8102</v>
      </c>
      <c r="K19" s="28">
        <f>Weights!Y19</f>
        <v>3200</v>
      </c>
      <c r="L19" t="s">
        <v>92</v>
      </c>
      <c r="M19">
        <f t="shared" si="0"/>
        <v>3200</v>
      </c>
      <c r="O19" s="60">
        <f t="shared" si="1"/>
        <v>11622400</v>
      </c>
      <c r="P19" s="60">
        <f t="shared" si="2"/>
        <v>11622400</v>
      </c>
      <c r="Q19" s="60">
        <f t="shared" si="3"/>
        <v>15196800</v>
      </c>
      <c r="R19" s="60">
        <f t="shared" si="4"/>
        <v>18774400</v>
      </c>
      <c r="S19" s="60">
        <f t="shared" si="5"/>
        <v>22352000</v>
      </c>
      <c r="T19" s="60">
        <f t="shared" si="6"/>
        <v>25926400</v>
      </c>
    </row>
    <row r="20" spans="2:20">
      <c r="B20" s="51" t="s">
        <v>22</v>
      </c>
      <c r="C20" s="88" t="s">
        <v>283</v>
      </c>
      <c r="D20" s="227" t="s">
        <v>283</v>
      </c>
      <c r="E20" s="53">
        <v>2995</v>
      </c>
      <c r="F20" s="400">
        <v>3916</v>
      </c>
      <c r="G20" s="400">
        <v>4837</v>
      </c>
      <c r="H20" s="400">
        <v>5759</v>
      </c>
      <c r="I20" s="387">
        <v>6680</v>
      </c>
      <c r="K20" s="28">
        <f>Weights!Y20</f>
        <v>3700</v>
      </c>
      <c r="L20" t="s">
        <v>92</v>
      </c>
      <c r="M20">
        <f t="shared" si="0"/>
        <v>3700</v>
      </c>
      <c r="O20" s="60">
        <f t="shared" si="1"/>
        <v>11081500</v>
      </c>
      <c r="P20" s="60">
        <f t="shared" si="2"/>
        <v>11081500</v>
      </c>
      <c r="Q20" s="60">
        <f t="shared" si="3"/>
        <v>14489200</v>
      </c>
      <c r="R20" s="60">
        <f t="shared" si="4"/>
        <v>17896900</v>
      </c>
      <c r="S20" s="60">
        <f t="shared" si="5"/>
        <v>21308300</v>
      </c>
      <c r="T20" s="60">
        <f t="shared" si="6"/>
        <v>24716000</v>
      </c>
    </row>
    <row r="21" spans="2:20">
      <c r="B21" s="51" t="s">
        <v>23</v>
      </c>
      <c r="C21" s="88" t="s">
        <v>283</v>
      </c>
      <c r="D21" s="227" t="s">
        <v>283</v>
      </c>
      <c r="E21" s="87" t="s">
        <v>130</v>
      </c>
      <c r="F21" s="400">
        <v>4921</v>
      </c>
      <c r="G21" s="400">
        <v>6079</v>
      </c>
      <c r="H21" s="400">
        <v>7237</v>
      </c>
      <c r="I21" s="387">
        <v>8395</v>
      </c>
      <c r="K21" s="28">
        <f>Weights!Y21</f>
        <v>35900</v>
      </c>
      <c r="L21" t="s">
        <v>92</v>
      </c>
      <c r="M21">
        <f t="shared" si="0"/>
        <v>0</v>
      </c>
      <c r="O21" s="60">
        <f t="shared" si="1"/>
        <v>0</v>
      </c>
      <c r="P21" s="60">
        <f t="shared" si="2"/>
        <v>0</v>
      </c>
      <c r="Q21" s="60">
        <f t="shared" si="3"/>
        <v>176663900</v>
      </c>
      <c r="R21" s="60">
        <f t="shared" si="4"/>
        <v>218236100</v>
      </c>
      <c r="S21" s="60">
        <f t="shared" si="5"/>
        <v>259808300</v>
      </c>
      <c r="T21" s="60">
        <f t="shared" si="6"/>
        <v>301380500</v>
      </c>
    </row>
    <row r="22" spans="2:20">
      <c r="B22" s="51" t="s">
        <v>24</v>
      </c>
      <c r="C22" s="88" t="s">
        <v>283</v>
      </c>
      <c r="D22" s="227" t="s">
        <v>284</v>
      </c>
      <c r="E22" s="53">
        <v>3189</v>
      </c>
      <c r="F22" s="400">
        <v>4171</v>
      </c>
      <c r="G22" s="400">
        <v>5152</v>
      </c>
      <c r="H22" s="400">
        <v>6133</v>
      </c>
      <c r="I22" s="387">
        <v>7114</v>
      </c>
      <c r="K22" s="28">
        <f>Weights!Y22</f>
        <v>14200</v>
      </c>
      <c r="L22" t="s">
        <v>92</v>
      </c>
      <c r="M22">
        <f t="shared" si="0"/>
        <v>14200</v>
      </c>
      <c r="O22" s="60">
        <f t="shared" si="1"/>
        <v>45283800</v>
      </c>
      <c r="P22" s="60">
        <f t="shared" si="2"/>
        <v>45283800</v>
      </c>
      <c r="Q22" s="60">
        <f t="shared" si="3"/>
        <v>59228200</v>
      </c>
      <c r="R22" s="60">
        <f t="shared" si="4"/>
        <v>73158400</v>
      </c>
      <c r="S22" s="60">
        <f t="shared" si="5"/>
        <v>87088600</v>
      </c>
      <c r="T22" s="60">
        <f t="shared" si="6"/>
        <v>101018800</v>
      </c>
    </row>
    <row r="23" spans="2:20">
      <c r="B23" s="51" t="s">
        <v>25</v>
      </c>
      <c r="C23" s="88" t="s">
        <v>283</v>
      </c>
      <c r="D23" s="227" t="s">
        <v>284</v>
      </c>
      <c r="E23" s="53">
        <v>2549</v>
      </c>
      <c r="F23" s="400">
        <v>3434</v>
      </c>
      <c r="G23" s="400">
        <v>4319</v>
      </c>
      <c r="H23" s="400">
        <v>5204</v>
      </c>
      <c r="I23" s="387">
        <v>6089</v>
      </c>
      <c r="K23" s="28">
        <f>Weights!Y23</f>
        <v>8400</v>
      </c>
      <c r="L23" t="s">
        <v>92</v>
      </c>
      <c r="M23">
        <f t="shared" si="0"/>
        <v>8400</v>
      </c>
      <c r="O23" s="60">
        <f t="shared" si="1"/>
        <v>21411600</v>
      </c>
      <c r="P23" s="60">
        <f t="shared" si="2"/>
        <v>21411600</v>
      </c>
      <c r="Q23" s="60">
        <f t="shared" si="3"/>
        <v>28845600</v>
      </c>
      <c r="R23" s="60">
        <f t="shared" si="4"/>
        <v>36279600</v>
      </c>
      <c r="S23" s="60">
        <f t="shared" si="5"/>
        <v>43713600</v>
      </c>
      <c r="T23" s="60">
        <f t="shared" si="6"/>
        <v>51147600</v>
      </c>
    </row>
    <row r="24" spans="2:20">
      <c r="B24" s="51" t="s">
        <v>26</v>
      </c>
      <c r="C24" s="88" t="s">
        <v>283</v>
      </c>
      <c r="D24" s="227" t="s">
        <v>284</v>
      </c>
      <c r="E24" s="87" t="s">
        <v>130</v>
      </c>
      <c r="F24" s="400">
        <v>4349</v>
      </c>
      <c r="G24" s="400">
        <v>5372</v>
      </c>
      <c r="H24" s="400">
        <v>6395</v>
      </c>
      <c r="I24" s="387">
        <v>7418</v>
      </c>
      <c r="K24" s="28">
        <f>Weights!Y24</f>
        <v>6201</v>
      </c>
      <c r="L24" t="s">
        <v>92</v>
      </c>
      <c r="M24">
        <f t="shared" si="0"/>
        <v>0</v>
      </c>
      <c r="O24" s="60">
        <f t="shared" si="1"/>
        <v>0</v>
      </c>
      <c r="P24" s="60">
        <f t="shared" si="2"/>
        <v>0</v>
      </c>
      <c r="Q24" s="60">
        <f t="shared" si="3"/>
        <v>26968149</v>
      </c>
      <c r="R24" s="60">
        <f t="shared" si="4"/>
        <v>33311772</v>
      </c>
      <c r="S24" s="60">
        <f t="shared" si="5"/>
        <v>39655395</v>
      </c>
      <c r="T24" s="60">
        <f t="shared" si="6"/>
        <v>45999018</v>
      </c>
    </row>
    <row r="25" spans="2:20">
      <c r="B25" s="51" t="s">
        <v>27</v>
      </c>
      <c r="C25" s="112" t="s">
        <v>284</v>
      </c>
      <c r="D25" s="227" t="s">
        <v>284</v>
      </c>
      <c r="E25" s="87" t="s">
        <v>130</v>
      </c>
      <c r="F25" s="400">
        <v>3743</v>
      </c>
      <c r="G25" s="400">
        <v>4623</v>
      </c>
      <c r="H25" s="400">
        <v>5504</v>
      </c>
      <c r="I25" s="387">
        <v>6384</v>
      </c>
      <c r="K25" s="28">
        <f>Weights!Y25</f>
        <v>8901</v>
      </c>
      <c r="L25" t="s">
        <v>92</v>
      </c>
      <c r="M25">
        <f t="shared" si="0"/>
        <v>0</v>
      </c>
      <c r="O25" s="60">
        <f t="shared" si="1"/>
        <v>0</v>
      </c>
      <c r="P25" s="60">
        <f t="shared" si="2"/>
        <v>0</v>
      </c>
      <c r="Q25" s="60">
        <f t="shared" si="3"/>
        <v>33316443</v>
      </c>
      <c r="R25" s="60">
        <f t="shared" si="4"/>
        <v>41149323</v>
      </c>
      <c r="S25" s="60">
        <f t="shared" si="5"/>
        <v>48991104</v>
      </c>
      <c r="T25" s="60">
        <f t="shared" si="6"/>
        <v>56823984</v>
      </c>
    </row>
    <row r="26" spans="2:20">
      <c r="B26" s="51" t="s">
        <v>28</v>
      </c>
      <c r="C26" s="112" t="s">
        <v>284</v>
      </c>
      <c r="D26" s="227" t="s">
        <v>284</v>
      </c>
      <c r="E26" s="87" t="s">
        <v>130</v>
      </c>
      <c r="F26" s="400">
        <v>3939</v>
      </c>
      <c r="G26" s="400">
        <v>4866</v>
      </c>
      <c r="H26" s="400">
        <v>5793</v>
      </c>
      <c r="I26" s="387">
        <v>6720</v>
      </c>
      <c r="K26" s="28">
        <f>Weights!Y26</f>
        <v>11549</v>
      </c>
      <c r="L26" t="s">
        <v>92</v>
      </c>
      <c r="M26">
        <f t="shared" si="0"/>
        <v>0</v>
      </c>
      <c r="O26" s="60">
        <f t="shared" si="1"/>
        <v>0</v>
      </c>
      <c r="P26" s="60">
        <f t="shared" si="2"/>
        <v>0</v>
      </c>
      <c r="Q26" s="60">
        <f t="shared" si="3"/>
        <v>45491511</v>
      </c>
      <c r="R26" s="60">
        <f t="shared" si="4"/>
        <v>56197434</v>
      </c>
      <c r="S26" s="60">
        <f t="shared" si="5"/>
        <v>66903357</v>
      </c>
      <c r="T26" s="60">
        <f t="shared" si="6"/>
        <v>77609280</v>
      </c>
    </row>
    <row r="27" spans="2:20">
      <c r="B27" s="51" t="s">
        <v>29</v>
      </c>
      <c r="C27" s="112" t="s">
        <v>284</v>
      </c>
      <c r="D27" s="227" t="s">
        <v>284</v>
      </c>
      <c r="E27" s="53">
        <v>3643</v>
      </c>
      <c r="F27" s="400">
        <v>4764</v>
      </c>
      <c r="G27" s="400">
        <v>5885</v>
      </c>
      <c r="H27" s="400">
        <v>7006</v>
      </c>
      <c r="I27" s="387">
        <v>8127</v>
      </c>
      <c r="K27" s="28">
        <f>Weights!Y27</f>
        <v>2800</v>
      </c>
      <c r="L27" t="s">
        <v>92</v>
      </c>
      <c r="M27">
        <f t="shared" si="0"/>
        <v>2800</v>
      </c>
      <c r="O27" s="60">
        <f t="shared" si="1"/>
        <v>10200400</v>
      </c>
      <c r="P27" s="60">
        <f t="shared" si="2"/>
        <v>10200400</v>
      </c>
      <c r="Q27" s="60">
        <f t="shared" si="3"/>
        <v>13339200</v>
      </c>
      <c r="R27" s="60">
        <f t="shared" si="4"/>
        <v>16478000</v>
      </c>
      <c r="S27" s="60">
        <f t="shared" si="5"/>
        <v>19616800</v>
      </c>
      <c r="T27" s="60">
        <f t="shared" si="6"/>
        <v>22755600</v>
      </c>
    </row>
    <row r="28" spans="2:20">
      <c r="B28" s="51" t="s">
        <v>30</v>
      </c>
      <c r="C28" s="88" t="s">
        <v>283</v>
      </c>
      <c r="D28" s="227" t="s">
        <v>284</v>
      </c>
      <c r="E28" s="87" t="s">
        <v>130</v>
      </c>
      <c r="F28" s="400">
        <v>6158</v>
      </c>
      <c r="G28" s="400">
        <v>7607</v>
      </c>
      <c r="H28" s="400">
        <v>9056</v>
      </c>
      <c r="I28" s="387">
        <v>10505</v>
      </c>
      <c r="K28" s="28">
        <f>Weights!Y28</f>
        <v>10299</v>
      </c>
      <c r="L28" t="s">
        <v>92</v>
      </c>
      <c r="M28">
        <f t="shared" si="0"/>
        <v>0</v>
      </c>
      <c r="O28" s="60">
        <f t="shared" si="1"/>
        <v>0</v>
      </c>
      <c r="P28" s="60">
        <f t="shared" si="2"/>
        <v>0</v>
      </c>
      <c r="Q28" s="60">
        <f t="shared" si="3"/>
        <v>63421242</v>
      </c>
      <c r="R28" s="60">
        <f t="shared" si="4"/>
        <v>78344493</v>
      </c>
      <c r="S28" s="60">
        <f t="shared" si="5"/>
        <v>93267744</v>
      </c>
      <c r="T28" s="60">
        <f t="shared" si="6"/>
        <v>108190995</v>
      </c>
    </row>
    <row r="29" spans="2:20">
      <c r="B29" s="51" t="s">
        <v>31</v>
      </c>
      <c r="C29" s="88" t="s">
        <v>283</v>
      </c>
      <c r="D29" s="227" t="s">
        <v>284</v>
      </c>
      <c r="E29" s="87" t="s">
        <v>130</v>
      </c>
      <c r="F29" s="400">
        <v>6548</v>
      </c>
      <c r="G29" s="400">
        <v>8088</v>
      </c>
      <c r="H29" s="400">
        <v>9629</v>
      </c>
      <c r="I29" s="387">
        <v>11169</v>
      </c>
      <c r="K29" s="28">
        <f>Weights!Y29</f>
        <v>12193</v>
      </c>
      <c r="L29" t="s">
        <v>92</v>
      </c>
      <c r="M29">
        <f t="shared" si="0"/>
        <v>0</v>
      </c>
      <c r="O29" s="60">
        <f t="shared" si="1"/>
        <v>0</v>
      </c>
      <c r="P29" s="60">
        <f t="shared" si="2"/>
        <v>0</v>
      </c>
      <c r="Q29" s="60">
        <f t="shared" si="3"/>
        <v>79839764</v>
      </c>
      <c r="R29" s="60">
        <f t="shared" si="4"/>
        <v>98616984</v>
      </c>
      <c r="S29" s="60">
        <f t="shared" si="5"/>
        <v>117406397</v>
      </c>
      <c r="T29" s="60">
        <f t="shared" si="6"/>
        <v>136183617</v>
      </c>
    </row>
    <row r="30" spans="2:20">
      <c r="B30" s="51" t="s">
        <v>32</v>
      </c>
      <c r="C30" s="88" t="s">
        <v>283</v>
      </c>
      <c r="D30" s="227" t="s">
        <v>284</v>
      </c>
      <c r="E30" s="53">
        <v>3444</v>
      </c>
      <c r="F30" s="400">
        <v>4503</v>
      </c>
      <c r="G30" s="400">
        <v>5563</v>
      </c>
      <c r="H30" s="400">
        <v>6622</v>
      </c>
      <c r="I30" s="387">
        <v>7682</v>
      </c>
      <c r="K30" s="28">
        <f>Weights!Y30</f>
        <v>12599</v>
      </c>
      <c r="L30" t="s">
        <v>92</v>
      </c>
      <c r="M30">
        <f t="shared" si="0"/>
        <v>12599</v>
      </c>
      <c r="O30" s="60">
        <f t="shared" si="1"/>
        <v>43390956</v>
      </c>
      <c r="P30" s="60">
        <f t="shared" si="2"/>
        <v>43390956</v>
      </c>
      <c r="Q30" s="60">
        <f t="shared" si="3"/>
        <v>56733297</v>
      </c>
      <c r="R30" s="60">
        <f t="shared" si="4"/>
        <v>70088237</v>
      </c>
      <c r="S30" s="60">
        <f t="shared" si="5"/>
        <v>83430578</v>
      </c>
      <c r="T30" s="60">
        <f t="shared" si="6"/>
        <v>96785518</v>
      </c>
    </row>
    <row r="31" spans="2:20">
      <c r="B31" s="51" t="s">
        <v>33</v>
      </c>
      <c r="C31" s="88" t="s">
        <v>283</v>
      </c>
      <c r="D31" s="227" t="s">
        <v>283</v>
      </c>
      <c r="E31" s="87" t="s">
        <v>130</v>
      </c>
      <c r="F31" s="400">
        <v>5440</v>
      </c>
      <c r="G31" s="400">
        <v>6720</v>
      </c>
      <c r="H31" s="400">
        <v>8000</v>
      </c>
      <c r="I31" s="387">
        <v>9280</v>
      </c>
      <c r="K31" s="28">
        <f>Weights!Y31</f>
        <v>9501</v>
      </c>
      <c r="L31" t="s">
        <v>92</v>
      </c>
      <c r="M31">
        <f t="shared" si="0"/>
        <v>0</v>
      </c>
      <c r="O31" s="60">
        <f t="shared" si="1"/>
        <v>0</v>
      </c>
      <c r="P31" s="60">
        <f t="shared" si="2"/>
        <v>0</v>
      </c>
      <c r="Q31" s="60">
        <f t="shared" si="3"/>
        <v>51685440</v>
      </c>
      <c r="R31" s="60">
        <f t="shared" si="4"/>
        <v>63846720</v>
      </c>
      <c r="S31" s="60">
        <f t="shared" si="5"/>
        <v>76008000</v>
      </c>
      <c r="T31" s="60">
        <f t="shared" si="6"/>
        <v>88169280</v>
      </c>
    </row>
    <row r="32" spans="2:20">
      <c r="B32" s="138" t="s">
        <v>34</v>
      </c>
      <c r="C32" s="401" t="s">
        <v>284</v>
      </c>
      <c r="D32" s="143" t="s">
        <v>284</v>
      </c>
      <c r="E32" s="142" t="s">
        <v>130</v>
      </c>
      <c r="F32" s="399">
        <v>3167</v>
      </c>
      <c r="G32" s="399">
        <v>3833</v>
      </c>
      <c r="H32" s="399">
        <v>4583</v>
      </c>
      <c r="I32" s="386">
        <v>5333</v>
      </c>
      <c r="K32" s="28">
        <f>Weights!Y32</f>
        <v>13195</v>
      </c>
      <c r="L32" t="s">
        <v>92</v>
      </c>
      <c r="M32">
        <f t="shared" si="0"/>
        <v>0</v>
      </c>
      <c r="O32" s="60">
        <f t="shared" si="1"/>
        <v>0</v>
      </c>
      <c r="P32" s="60">
        <f t="shared" si="2"/>
        <v>0</v>
      </c>
      <c r="Q32" s="60">
        <f t="shared" si="3"/>
        <v>41788565</v>
      </c>
      <c r="R32" s="60">
        <f t="shared" si="4"/>
        <v>50576435</v>
      </c>
      <c r="S32" s="60">
        <f t="shared" si="5"/>
        <v>60472685</v>
      </c>
      <c r="T32" s="60">
        <f t="shared" si="6"/>
        <v>70368935</v>
      </c>
    </row>
    <row r="33" spans="2:20">
      <c r="B33" s="42" t="s">
        <v>35</v>
      </c>
      <c r="C33" s="402" t="s">
        <v>283</v>
      </c>
      <c r="D33" s="40" t="s">
        <v>284</v>
      </c>
      <c r="E33" s="403">
        <v>2742</v>
      </c>
      <c r="F33" s="400">
        <v>3693</v>
      </c>
      <c r="G33" s="400">
        <v>4644</v>
      </c>
      <c r="H33" s="400">
        <v>5597</v>
      </c>
      <c r="I33" s="387">
        <v>6549</v>
      </c>
      <c r="K33" s="28">
        <f>Weights!Y33</f>
        <v>10028</v>
      </c>
      <c r="L33" t="s">
        <v>92</v>
      </c>
      <c r="M33">
        <f t="shared" si="0"/>
        <v>10028</v>
      </c>
      <c r="O33" s="60">
        <f t="shared" si="1"/>
        <v>27496776</v>
      </c>
      <c r="P33" s="60">
        <f t="shared" si="2"/>
        <v>27496776</v>
      </c>
      <c r="Q33" s="60">
        <f t="shared" si="3"/>
        <v>37033404</v>
      </c>
      <c r="R33" s="60">
        <f t="shared" si="4"/>
        <v>46570032</v>
      </c>
      <c r="S33" s="60">
        <f t="shared" si="5"/>
        <v>56126716</v>
      </c>
      <c r="T33" s="60">
        <f t="shared" si="6"/>
        <v>65673372</v>
      </c>
    </row>
    <row r="34" spans="2:20">
      <c r="B34" s="42" t="s">
        <v>36</v>
      </c>
      <c r="C34" s="402" t="s">
        <v>283</v>
      </c>
      <c r="D34" s="40" t="s">
        <v>284</v>
      </c>
      <c r="E34" s="39" t="s">
        <v>130</v>
      </c>
      <c r="F34" s="400">
        <v>3052</v>
      </c>
      <c r="G34" s="400">
        <v>3838</v>
      </c>
      <c r="H34" s="400">
        <v>4625</v>
      </c>
      <c r="I34" s="387">
        <v>5412</v>
      </c>
      <c r="K34" s="28">
        <f>Weights!Y34</f>
        <v>1175</v>
      </c>
      <c r="L34" t="s">
        <v>92</v>
      </c>
      <c r="M34">
        <f t="shared" si="0"/>
        <v>0</v>
      </c>
      <c r="O34" s="60">
        <f t="shared" si="1"/>
        <v>0</v>
      </c>
      <c r="P34" s="60">
        <f t="shared" si="2"/>
        <v>0</v>
      </c>
      <c r="Q34" s="60">
        <f t="shared" si="3"/>
        <v>3586100</v>
      </c>
      <c r="R34" s="60">
        <f t="shared" si="4"/>
        <v>4509650</v>
      </c>
      <c r="S34" s="60">
        <f t="shared" si="5"/>
        <v>5434375</v>
      </c>
      <c r="T34" s="60">
        <f t="shared" si="6"/>
        <v>6359100</v>
      </c>
    </row>
    <row r="35" spans="2:20">
      <c r="B35" s="42" t="s">
        <v>37</v>
      </c>
      <c r="C35" s="402" t="s">
        <v>283</v>
      </c>
      <c r="D35" s="40" t="s">
        <v>283</v>
      </c>
      <c r="E35" s="39" t="s">
        <v>130</v>
      </c>
      <c r="F35" s="400">
        <v>4619</v>
      </c>
      <c r="G35" s="400">
        <v>5706</v>
      </c>
      <c r="H35" s="400">
        <v>6793</v>
      </c>
      <c r="I35" s="387">
        <v>7880</v>
      </c>
      <c r="K35" s="28">
        <f>Weights!Y35</f>
        <v>3800</v>
      </c>
      <c r="L35" t="s">
        <v>92</v>
      </c>
      <c r="M35">
        <f t="shared" si="0"/>
        <v>0</v>
      </c>
      <c r="O35" s="60">
        <f t="shared" si="1"/>
        <v>0</v>
      </c>
      <c r="P35" s="60">
        <f t="shared" si="2"/>
        <v>0</v>
      </c>
      <c r="Q35" s="60">
        <f t="shared" si="3"/>
        <v>17552200</v>
      </c>
      <c r="R35" s="60">
        <f t="shared" si="4"/>
        <v>21682800</v>
      </c>
      <c r="S35" s="60">
        <f t="shared" si="5"/>
        <v>25813400</v>
      </c>
      <c r="T35" s="60">
        <f t="shared" si="6"/>
        <v>29944000</v>
      </c>
    </row>
    <row r="36" spans="2:20">
      <c r="B36" s="42" t="s">
        <v>38</v>
      </c>
      <c r="C36" s="404" t="s">
        <v>284</v>
      </c>
      <c r="D36" s="40" t="s">
        <v>284</v>
      </c>
      <c r="E36" s="403">
        <v>3136</v>
      </c>
      <c r="F36" s="400">
        <v>4101</v>
      </c>
      <c r="G36" s="400">
        <v>5066</v>
      </c>
      <c r="H36" s="400">
        <v>6031</v>
      </c>
      <c r="I36" s="387">
        <v>6996</v>
      </c>
      <c r="K36" s="28">
        <f>Weights!Y36</f>
        <v>3025</v>
      </c>
      <c r="L36" t="s">
        <v>92</v>
      </c>
      <c r="M36">
        <f t="shared" si="0"/>
        <v>3025</v>
      </c>
      <c r="O36" s="60">
        <f t="shared" si="1"/>
        <v>9486400</v>
      </c>
      <c r="P36" s="60">
        <f t="shared" si="2"/>
        <v>9486400</v>
      </c>
      <c r="Q36" s="60">
        <f t="shared" si="3"/>
        <v>12405525</v>
      </c>
      <c r="R36" s="60">
        <f t="shared" si="4"/>
        <v>15324650</v>
      </c>
      <c r="S36" s="60">
        <f t="shared" si="5"/>
        <v>18243775</v>
      </c>
      <c r="T36" s="60">
        <f t="shared" si="6"/>
        <v>21162900</v>
      </c>
    </row>
    <row r="37" spans="2:20">
      <c r="B37" s="42" t="s">
        <v>39</v>
      </c>
      <c r="C37" s="402" t="s">
        <v>283</v>
      </c>
      <c r="D37" s="40" t="s">
        <v>283</v>
      </c>
      <c r="E37" s="403">
        <v>4450</v>
      </c>
      <c r="F37" s="400">
        <v>5820</v>
      </c>
      <c r="G37" s="400">
        <v>7189</v>
      </c>
      <c r="H37" s="400">
        <v>8558</v>
      </c>
      <c r="I37" s="387">
        <v>9927</v>
      </c>
      <c r="K37" s="28">
        <f>Weights!Y37</f>
        <v>2317</v>
      </c>
      <c r="L37" t="s">
        <v>92</v>
      </c>
      <c r="M37">
        <f t="shared" si="0"/>
        <v>2317</v>
      </c>
      <c r="O37" s="60">
        <f t="shared" si="1"/>
        <v>10310650</v>
      </c>
      <c r="P37" s="60">
        <f t="shared" si="2"/>
        <v>10310650</v>
      </c>
      <c r="Q37" s="60">
        <f t="shared" si="3"/>
        <v>13484940</v>
      </c>
      <c r="R37" s="60">
        <f t="shared" si="4"/>
        <v>16656913</v>
      </c>
      <c r="S37" s="60">
        <f t="shared" si="5"/>
        <v>19828886</v>
      </c>
      <c r="T37" s="60">
        <f t="shared" si="6"/>
        <v>23000859</v>
      </c>
    </row>
    <row r="38" spans="2:20">
      <c r="B38" s="42" t="s">
        <v>40</v>
      </c>
      <c r="C38" s="402" t="s">
        <v>283</v>
      </c>
      <c r="D38" s="40" t="s">
        <v>284</v>
      </c>
      <c r="E38" s="403">
        <v>5096</v>
      </c>
      <c r="F38" s="400">
        <v>6270</v>
      </c>
      <c r="G38" s="400">
        <v>7963</v>
      </c>
      <c r="H38" s="400">
        <v>9516</v>
      </c>
      <c r="I38" s="387">
        <v>10154</v>
      </c>
      <c r="K38" s="28">
        <f>Weights!Y38</f>
        <v>15195</v>
      </c>
      <c r="L38" t="s">
        <v>92</v>
      </c>
      <c r="M38">
        <f t="shared" si="0"/>
        <v>15195</v>
      </c>
      <c r="O38" s="60">
        <f t="shared" si="1"/>
        <v>77433720</v>
      </c>
      <c r="P38" s="60">
        <f t="shared" si="2"/>
        <v>77433720</v>
      </c>
      <c r="Q38" s="60">
        <f t="shared" si="3"/>
        <v>95272650</v>
      </c>
      <c r="R38" s="60">
        <f t="shared" si="4"/>
        <v>120997785</v>
      </c>
      <c r="S38" s="60">
        <f t="shared" si="5"/>
        <v>144595620</v>
      </c>
      <c r="T38" s="60">
        <f t="shared" si="6"/>
        <v>154290030</v>
      </c>
    </row>
    <row r="39" spans="2:20">
      <c r="B39" s="42" t="s">
        <v>41</v>
      </c>
      <c r="C39" s="402" t="s">
        <v>283</v>
      </c>
      <c r="D39" s="40" t="s">
        <v>284</v>
      </c>
      <c r="E39" s="39" t="s">
        <v>130</v>
      </c>
      <c r="F39" s="400">
        <v>6485</v>
      </c>
      <c r="G39" s="400">
        <v>8156</v>
      </c>
      <c r="H39" s="400">
        <v>9828</v>
      </c>
      <c r="I39" s="387">
        <v>11500</v>
      </c>
      <c r="K39" s="28">
        <f>Weights!Y39</f>
        <v>6101</v>
      </c>
      <c r="L39" t="s">
        <v>92</v>
      </c>
      <c r="M39">
        <f t="shared" si="0"/>
        <v>0</v>
      </c>
      <c r="O39" s="60">
        <f t="shared" si="1"/>
        <v>0</v>
      </c>
      <c r="P39" s="60">
        <f t="shared" si="2"/>
        <v>0</v>
      </c>
      <c r="Q39" s="60">
        <f t="shared" si="3"/>
        <v>39564985</v>
      </c>
      <c r="R39" s="60">
        <f t="shared" si="4"/>
        <v>49759756</v>
      </c>
      <c r="S39" s="60">
        <f t="shared" si="5"/>
        <v>59960628</v>
      </c>
      <c r="T39" s="60">
        <f t="shared" si="6"/>
        <v>70161500</v>
      </c>
    </row>
    <row r="40" spans="2:20">
      <c r="B40" s="42" t="s">
        <v>42</v>
      </c>
      <c r="C40" s="402" t="s">
        <v>283</v>
      </c>
      <c r="D40" s="40" t="s">
        <v>283</v>
      </c>
      <c r="E40" s="403">
        <v>4041</v>
      </c>
      <c r="F40" s="400">
        <v>5285</v>
      </c>
      <c r="G40" s="400">
        <v>6528</v>
      </c>
      <c r="H40" s="400">
        <v>7772</v>
      </c>
      <c r="I40" s="387">
        <v>9015</v>
      </c>
      <c r="K40" s="28">
        <f>Weights!Y40</f>
        <v>32249</v>
      </c>
      <c r="L40" t="s">
        <v>92</v>
      </c>
      <c r="M40">
        <f t="shared" si="0"/>
        <v>32249</v>
      </c>
      <c r="O40" s="60">
        <f t="shared" si="1"/>
        <v>130318209</v>
      </c>
      <c r="P40" s="60">
        <f t="shared" si="2"/>
        <v>130318209</v>
      </c>
      <c r="Q40" s="60">
        <f t="shared" si="3"/>
        <v>170435965</v>
      </c>
      <c r="R40" s="60">
        <f t="shared" si="4"/>
        <v>210521472</v>
      </c>
      <c r="S40" s="60">
        <f t="shared" si="5"/>
        <v>250639228</v>
      </c>
      <c r="T40" s="60">
        <f t="shared" si="6"/>
        <v>290724735</v>
      </c>
    </row>
    <row r="41" spans="2:20">
      <c r="B41" s="42" t="s">
        <v>43</v>
      </c>
      <c r="C41" s="402" t="s">
        <v>283</v>
      </c>
      <c r="D41" s="40" t="s">
        <v>284</v>
      </c>
      <c r="E41" s="403">
        <v>3114</v>
      </c>
      <c r="F41" s="400">
        <v>4072</v>
      </c>
      <c r="G41" s="400">
        <v>5031</v>
      </c>
      <c r="H41" s="400">
        <v>5989</v>
      </c>
      <c r="I41" s="387">
        <v>6947</v>
      </c>
      <c r="K41" s="28">
        <f>Weights!Y41</f>
        <v>27679</v>
      </c>
      <c r="L41" t="s">
        <v>92</v>
      </c>
      <c r="M41">
        <f t="shared" si="0"/>
        <v>27679</v>
      </c>
      <c r="O41" s="60">
        <f t="shared" si="1"/>
        <v>86192406</v>
      </c>
      <c r="P41" s="60">
        <f t="shared" si="2"/>
        <v>86192406</v>
      </c>
      <c r="Q41" s="60">
        <f t="shared" si="3"/>
        <v>112708888</v>
      </c>
      <c r="R41" s="60">
        <f t="shared" si="4"/>
        <v>139253049</v>
      </c>
      <c r="S41" s="60">
        <f t="shared" si="5"/>
        <v>165769531</v>
      </c>
      <c r="T41" s="60">
        <f t="shared" si="6"/>
        <v>192286013</v>
      </c>
    </row>
    <row r="42" spans="2:20">
      <c r="B42" s="42" t="s">
        <v>44</v>
      </c>
      <c r="C42" s="404" t="s">
        <v>284</v>
      </c>
      <c r="D42" s="40" t="s">
        <v>284</v>
      </c>
      <c r="E42" s="403">
        <v>3944</v>
      </c>
      <c r="F42" s="400">
        <v>5158</v>
      </c>
      <c r="G42" s="400">
        <v>6371</v>
      </c>
      <c r="H42" s="400">
        <v>7585</v>
      </c>
      <c r="I42" s="387">
        <v>8798</v>
      </c>
      <c r="K42" s="28">
        <f>Weights!Y42</f>
        <v>1500</v>
      </c>
      <c r="L42" t="s">
        <v>92</v>
      </c>
      <c r="M42">
        <f t="shared" si="0"/>
        <v>1500</v>
      </c>
      <c r="O42" s="60">
        <f t="shared" si="1"/>
        <v>5916000</v>
      </c>
      <c r="P42" s="60">
        <f t="shared" si="2"/>
        <v>5916000</v>
      </c>
      <c r="Q42" s="60">
        <f t="shared" si="3"/>
        <v>7737000</v>
      </c>
      <c r="R42" s="60">
        <f t="shared" si="4"/>
        <v>9556500</v>
      </c>
      <c r="S42" s="60">
        <f t="shared" si="5"/>
        <v>11377500</v>
      </c>
      <c r="T42" s="60">
        <f t="shared" si="6"/>
        <v>13197000</v>
      </c>
    </row>
    <row r="43" spans="2:20">
      <c r="B43" s="42" t="s">
        <v>45</v>
      </c>
      <c r="C43" s="404" t="s">
        <v>284</v>
      </c>
      <c r="D43" s="40" t="s">
        <v>284</v>
      </c>
      <c r="E43" s="403">
        <v>2035</v>
      </c>
      <c r="F43" s="400">
        <v>2035</v>
      </c>
      <c r="G43" s="400">
        <v>2367</v>
      </c>
      <c r="H43" s="400">
        <v>3482</v>
      </c>
      <c r="I43" s="387">
        <v>4119</v>
      </c>
      <c r="K43" s="28">
        <f>Weights!Y43</f>
        <v>199</v>
      </c>
      <c r="L43" s="25" t="s">
        <v>93</v>
      </c>
      <c r="M43">
        <f t="shared" si="0"/>
        <v>199</v>
      </c>
      <c r="O43" s="60">
        <f t="shared" si="1"/>
        <v>404965</v>
      </c>
      <c r="P43" s="60">
        <f t="shared" si="2"/>
        <v>404965</v>
      </c>
      <c r="Q43" s="60">
        <f t="shared" si="3"/>
        <v>404965</v>
      </c>
      <c r="R43" s="60">
        <f t="shared" si="4"/>
        <v>471033</v>
      </c>
      <c r="S43" s="60">
        <f t="shared" si="5"/>
        <v>692918</v>
      </c>
      <c r="T43" s="60">
        <f t="shared" si="6"/>
        <v>819681</v>
      </c>
    </row>
    <row r="44" spans="2:20">
      <c r="B44" s="51" t="s">
        <v>46</v>
      </c>
      <c r="C44" s="112" t="s">
        <v>283</v>
      </c>
      <c r="D44" s="87" t="s">
        <v>284</v>
      </c>
      <c r="E44" s="87" t="s">
        <v>130</v>
      </c>
      <c r="F44" s="400">
        <v>4578</v>
      </c>
      <c r="G44" s="400">
        <v>5758</v>
      </c>
      <c r="H44" s="400">
        <v>6938</v>
      </c>
      <c r="I44" s="387">
        <v>8118</v>
      </c>
      <c r="K44" s="28">
        <f>Weights!Y44</f>
        <v>18000</v>
      </c>
      <c r="L44" t="s">
        <v>92</v>
      </c>
      <c r="M44">
        <f t="shared" si="0"/>
        <v>0</v>
      </c>
      <c r="O44" s="60">
        <f t="shared" si="1"/>
        <v>0</v>
      </c>
      <c r="P44" s="60">
        <f t="shared" si="2"/>
        <v>0</v>
      </c>
      <c r="Q44" s="60">
        <f t="shared" si="3"/>
        <v>82404000</v>
      </c>
      <c r="R44" s="60">
        <f t="shared" si="4"/>
        <v>103644000</v>
      </c>
      <c r="S44" s="60">
        <f t="shared" si="5"/>
        <v>124884000</v>
      </c>
      <c r="T44" s="60">
        <f t="shared" si="6"/>
        <v>146124000</v>
      </c>
    </row>
    <row r="45" spans="2:20">
      <c r="B45" s="51" t="s">
        <v>47</v>
      </c>
      <c r="C45" s="405" t="s">
        <v>284</v>
      </c>
      <c r="D45" s="87" t="s">
        <v>284</v>
      </c>
      <c r="E45" s="53">
        <v>2874</v>
      </c>
      <c r="F45" s="400">
        <v>3758</v>
      </c>
      <c r="G45" s="400">
        <v>4643</v>
      </c>
      <c r="H45" s="400">
        <v>5527</v>
      </c>
      <c r="I45" s="387">
        <v>6411</v>
      </c>
      <c r="K45" s="28">
        <f>Weights!Y45</f>
        <v>17699</v>
      </c>
      <c r="L45" t="s">
        <v>92</v>
      </c>
      <c r="M45">
        <f t="shared" si="0"/>
        <v>17699</v>
      </c>
      <c r="O45" s="60">
        <f t="shared" si="1"/>
        <v>50866926</v>
      </c>
      <c r="P45" s="60">
        <f t="shared" si="2"/>
        <v>50866926</v>
      </c>
      <c r="Q45" s="60">
        <f t="shared" si="3"/>
        <v>66512842</v>
      </c>
      <c r="R45" s="60">
        <f t="shared" si="4"/>
        <v>82176457</v>
      </c>
      <c r="S45" s="60">
        <f t="shared" si="5"/>
        <v>97822373</v>
      </c>
      <c r="T45" s="60">
        <f t="shared" si="6"/>
        <v>113468289</v>
      </c>
    </row>
    <row r="46" spans="2:20">
      <c r="B46" s="51" t="s">
        <v>48</v>
      </c>
      <c r="C46" s="112" t="s">
        <v>283</v>
      </c>
      <c r="D46" s="87" t="s">
        <v>284</v>
      </c>
      <c r="E46" s="87" t="s">
        <v>130</v>
      </c>
      <c r="F46" s="400">
        <v>4531</v>
      </c>
      <c r="G46" s="400">
        <v>5596</v>
      </c>
      <c r="H46" s="400">
        <v>6662</v>
      </c>
      <c r="I46" s="387">
        <v>7728</v>
      </c>
      <c r="K46" s="28">
        <f>Weights!Y46</f>
        <v>7500</v>
      </c>
      <c r="L46" t="s">
        <v>92</v>
      </c>
      <c r="M46">
        <f t="shared" si="0"/>
        <v>0</v>
      </c>
      <c r="O46" s="60">
        <f t="shared" si="1"/>
        <v>0</v>
      </c>
      <c r="P46" s="60">
        <f t="shared" si="2"/>
        <v>0</v>
      </c>
      <c r="Q46" s="60">
        <f t="shared" si="3"/>
        <v>33982500</v>
      </c>
      <c r="R46" s="60">
        <f t="shared" si="4"/>
        <v>41970000</v>
      </c>
      <c r="S46" s="60">
        <f t="shared" si="5"/>
        <v>49965000</v>
      </c>
      <c r="T46" s="60">
        <f t="shared" si="6"/>
        <v>57960000</v>
      </c>
    </row>
    <row r="47" spans="2:20">
      <c r="B47" s="51" t="s">
        <v>49</v>
      </c>
      <c r="C47" s="112" t="s">
        <v>283</v>
      </c>
      <c r="D47" s="87" t="s">
        <v>283</v>
      </c>
      <c r="E47" s="53">
        <v>3720</v>
      </c>
      <c r="F47" s="400">
        <v>4865</v>
      </c>
      <c r="G47" s="400">
        <v>6009</v>
      </c>
      <c r="H47" s="400">
        <v>7154</v>
      </c>
      <c r="I47" s="387">
        <v>8298</v>
      </c>
      <c r="K47" s="28">
        <f>Weights!Y47</f>
        <v>40601</v>
      </c>
      <c r="L47" t="s">
        <v>92</v>
      </c>
      <c r="M47">
        <f t="shared" si="0"/>
        <v>40601</v>
      </c>
      <c r="O47" s="60">
        <f t="shared" si="1"/>
        <v>151035720</v>
      </c>
      <c r="P47" s="60">
        <f t="shared" si="2"/>
        <v>151035720</v>
      </c>
      <c r="Q47" s="60">
        <f t="shared" si="3"/>
        <v>197523865</v>
      </c>
      <c r="R47" s="60">
        <f t="shared" si="4"/>
        <v>243971409</v>
      </c>
      <c r="S47" s="60">
        <f t="shared" si="5"/>
        <v>290459554</v>
      </c>
      <c r="T47" s="60">
        <f t="shared" si="6"/>
        <v>336907098</v>
      </c>
    </row>
    <row r="48" spans="2:20">
      <c r="B48" s="51" t="s">
        <v>50</v>
      </c>
      <c r="C48" s="405" t="s">
        <v>284</v>
      </c>
      <c r="D48" s="87" t="s">
        <v>284</v>
      </c>
      <c r="E48" s="53">
        <v>1210</v>
      </c>
      <c r="F48" s="400">
        <v>1582</v>
      </c>
      <c r="G48" s="400">
        <v>1954</v>
      </c>
      <c r="H48" s="400">
        <v>2326</v>
      </c>
      <c r="I48" s="387">
        <v>2699</v>
      </c>
      <c r="K48" s="28">
        <f>Weights!Y48</f>
        <v>3600</v>
      </c>
      <c r="L48" s="25" t="s">
        <v>93</v>
      </c>
      <c r="M48">
        <f t="shared" si="0"/>
        <v>3600</v>
      </c>
      <c r="O48" s="60">
        <f t="shared" si="1"/>
        <v>4356000</v>
      </c>
      <c r="P48" s="60">
        <f t="shared" si="2"/>
        <v>4356000</v>
      </c>
      <c r="Q48" s="60">
        <f t="shared" si="3"/>
        <v>5695200</v>
      </c>
      <c r="R48" s="60">
        <f t="shared" si="4"/>
        <v>7034400</v>
      </c>
      <c r="S48" s="60">
        <f t="shared" si="5"/>
        <v>8373600</v>
      </c>
      <c r="T48" s="60">
        <f t="shared" si="6"/>
        <v>9716400</v>
      </c>
    </row>
    <row r="49" spans="1:20">
      <c r="B49" s="51" t="s">
        <v>51</v>
      </c>
      <c r="C49" s="112" t="s">
        <v>283</v>
      </c>
      <c r="D49" s="87" t="s">
        <v>283</v>
      </c>
      <c r="E49" s="87" t="s">
        <v>130</v>
      </c>
      <c r="F49" s="400">
        <v>5255</v>
      </c>
      <c r="G49" s="400">
        <v>6491</v>
      </c>
      <c r="H49" s="400">
        <v>7728</v>
      </c>
      <c r="I49" s="387">
        <v>8964</v>
      </c>
      <c r="K49" s="28">
        <f>Weights!Y49</f>
        <v>1600</v>
      </c>
      <c r="L49" t="s">
        <v>92</v>
      </c>
      <c r="M49">
        <f t="shared" si="0"/>
        <v>0</v>
      </c>
      <c r="O49" s="60">
        <f t="shared" si="1"/>
        <v>0</v>
      </c>
      <c r="P49" s="60">
        <f t="shared" si="2"/>
        <v>0</v>
      </c>
      <c r="Q49" s="60">
        <f t="shared" si="3"/>
        <v>8408000</v>
      </c>
      <c r="R49" s="60">
        <f t="shared" si="4"/>
        <v>10385600</v>
      </c>
      <c r="S49" s="60">
        <f t="shared" si="5"/>
        <v>12364800</v>
      </c>
      <c r="T49" s="60">
        <f t="shared" si="6"/>
        <v>14342400</v>
      </c>
    </row>
    <row r="50" spans="1:20">
      <c r="B50" s="51" t="s">
        <v>52</v>
      </c>
      <c r="C50" s="112" t="s">
        <v>283</v>
      </c>
      <c r="D50" s="87" t="s">
        <v>283</v>
      </c>
      <c r="E50" s="53">
        <v>3398</v>
      </c>
      <c r="F50" s="400">
        <v>4578</v>
      </c>
      <c r="G50" s="400">
        <v>5758</v>
      </c>
      <c r="H50" s="400">
        <v>6938</v>
      </c>
      <c r="I50" s="387">
        <v>8118</v>
      </c>
      <c r="K50" s="28">
        <f>Weights!Y50</f>
        <v>8314</v>
      </c>
      <c r="L50" t="s">
        <v>92</v>
      </c>
      <c r="M50">
        <f t="shared" si="0"/>
        <v>8314</v>
      </c>
      <c r="O50" s="60">
        <f t="shared" si="1"/>
        <v>28250972</v>
      </c>
      <c r="P50" s="60">
        <f t="shared" si="2"/>
        <v>28250972</v>
      </c>
      <c r="Q50" s="60">
        <f t="shared" si="3"/>
        <v>38061492</v>
      </c>
      <c r="R50" s="60">
        <f t="shared" si="4"/>
        <v>47872012</v>
      </c>
      <c r="S50" s="60">
        <f t="shared" si="5"/>
        <v>57682532</v>
      </c>
      <c r="T50" s="60">
        <f t="shared" si="6"/>
        <v>67493052</v>
      </c>
    </row>
    <row r="51" spans="1:20">
      <c r="B51" s="51" t="s">
        <v>53</v>
      </c>
      <c r="C51" s="112" t="s">
        <v>283</v>
      </c>
      <c r="D51" s="87" t="s">
        <v>284</v>
      </c>
      <c r="E51" s="87" t="s">
        <v>130</v>
      </c>
      <c r="F51" s="400">
        <v>4397</v>
      </c>
      <c r="G51" s="400">
        <v>5431</v>
      </c>
      <c r="H51" s="400">
        <v>6466</v>
      </c>
      <c r="I51" s="387">
        <v>7500</v>
      </c>
      <c r="K51" s="28">
        <f>Weights!Y51</f>
        <v>1572</v>
      </c>
      <c r="L51" t="s">
        <v>92</v>
      </c>
      <c r="M51">
        <f t="shared" si="0"/>
        <v>0</v>
      </c>
      <c r="O51" s="60">
        <f t="shared" si="1"/>
        <v>0</v>
      </c>
      <c r="P51" s="60">
        <f t="shared" si="2"/>
        <v>0</v>
      </c>
      <c r="Q51" s="60">
        <f t="shared" si="3"/>
        <v>6912084</v>
      </c>
      <c r="R51" s="60">
        <f t="shared" si="4"/>
        <v>8537532</v>
      </c>
      <c r="S51" s="60">
        <f t="shared" si="5"/>
        <v>10164552</v>
      </c>
      <c r="T51" s="60">
        <f t="shared" si="6"/>
        <v>11790000</v>
      </c>
    </row>
    <row r="52" spans="1:20">
      <c r="B52" s="51" t="s">
        <v>54</v>
      </c>
      <c r="C52" s="112" t="s">
        <v>283</v>
      </c>
      <c r="D52" s="87" t="s">
        <v>284</v>
      </c>
      <c r="E52" s="87" t="s">
        <v>130</v>
      </c>
      <c r="F52" s="400">
        <v>4086</v>
      </c>
      <c r="G52" s="400">
        <v>5048</v>
      </c>
      <c r="H52" s="400">
        <v>6010</v>
      </c>
      <c r="I52" s="387">
        <v>6971</v>
      </c>
      <c r="K52" s="28">
        <f>Weights!Y52</f>
        <v>43000</v>
      </c>
      <c r="L52" t="s">
        <v>92</v>
      </c>
      <c r="M52">
        <f t="shared" si="0"/>
        <v>0</v>
      </c>
      <c r="O52" s="60">
        <f t="shared" si="1"/>
        <v>0</v>
      </c>
      <c r="P52" s="60">
        <f t="shared" si="2"/>
        <v>0</v>
      </c>
      <c r="Q52" s="60">
        <f t="shared" si="3"/>
        <v>175698000</v>
      </c>
      <c r="R52" s="60">
        <f t="shared" si="4"/>
        <v>217064000</v>
      </c>
      <c r="S52" s="60">
        <f t="shared" si="5"/>
        <v>258430000</v>
      </c>
      <c r="T52" s="60">
        <f t="shared" si="6"/>
        <v>299753000</v>
      </c>
    </row>
    <row r="53" spans="1:20">
      <c r="B53" s="51" t="s">
        <v>55</v>
      </c>
      <c r="C53" s="405" t="s">
        <v>284</v>
      </c>
      <c r="D53" s="87" t="s">
        <v>284</v>
      </c>
      <c r="E53" s="87" t="s">
        <v>130</v>
      </c>
      <c r="F53" s="400">
        <v>4276</v>
      </c>
      <c r="G53" s="400">
        <v>5283</v>
      </c>
      <c r="H53" s="400">
        <v>6289</v>
      </c>
      <c r="I53" s="387">
        <v>7295</v>
      </c>
      <c r="K53" s="28">
        <f>Weights!Y53</f>
        <v>63176</v>
      </c>
      <c r="L53" t="s">
        <v>92</v>
      </c>
      <c r="M53">
        <f t="shared" si="0"/>
        <v>0</v>
      </c>
      <c r="O53" s="60">
        <f t="shared" si="1"/>
        <v>0</v>
      </c>
      <c r="P53" s="60">
        <f t="shared" si="2"/>
        <v>0</v>
      </c>
      <c r="Q53" s="60">
        <f t="shared" si="3"/>
        <v>270140576</v>
      </c>
      <c r="R53" s="60">
        <f t="shared" si="4"/>
        <v>333758808</v>
      </c>
      <c r="S53" s="60">
        <f t="shared" si="5"/>
        <v>397313864</v>
      </c>
      <c r="T53" s="60">
        <f t="shared" si="6"/>
        <v>460868920</v>
      </c>
    </row>
    <row r="54" spans="1:20">
      <c r="B54" s="51" t="s">
        <v>56</v>
      </c>
      <c r="C54" s="405" t="s">
        <v>284</v>
      </c>
      <c r="D54" s="87" t="s">
        <v>284</v>
      </c>
      <c r="E54" s="87" t="s">
        <v>130</v>
      </c>
      <c r="F54" s="400">
        <v>4511</v>
      </c>
      <c r="G54" s="400">
        <v>5574</v>
      </c>
      <c r="H54" s="400">
        <v>6635</v>
      </c>
      <c r="I54" s="387">
        <v>7697</v>
      </c>
      <c r="K54" s="28">
        <f>Weights!Y54</f>
        <v>6399</v>
      </c>
      <c r="L54" t="s">
        <v>92</v>
      </c>
      <c r="M54">
        <f t="shared" si="0"/>
        <v>0</v>
      </c>
      <c r="O54" s="60">
        <f t="shared" si="1"/>
        <v>0</v>
      </c>
      <c r="P54" s="60">
        <f t="shared" si="2"/>
        <v>0</v>
      </c>
      <c r="Q54" s="60">
        <f t="shared" si="3"/>
        <v>28865889</v>
      </c>
      <c r="R54" s="60">
        <f t="shared" si="4"/>
        <v>35668026</v>
      </c>
      <c r="S54" s="60">
        <f t="shared" si="5"/>
        <v>42457365</v>
      </c>
      <c r="T54" s="60">
        <f t="shared" si="6"/>
        <v>49253103</v>
      </c>
    </row>
    <row r="55" spans="1:20">
      <c r="B55" s="51" t="s">
        <v>57</v>
      </c>
      <c r="C55" s="405" t="s">
        <v>284</v>
      </c>
      <c r="D55" s="87" t="s">
        <v>284</v>
      </c>
      <c r="E55" s="53">
        <v>6717</v>
      </c>
      <c r="F55" s="400">
        <v>6717</v>
      </c>
      <c r="G55" s="400">
        <v>6717</v>
      </c>
      <c r="H55" s="400">
        <v>8094</v>
      </c>
      <c r="I55" s="387">
        <v>9470</v>
      </c>
      <c r="K55" s="28">
        <f>Weights!Y55</f>
        <v>1659</v>
      </c>
      <c r="L55" t="s">
        <v>92</v>
      </c>
      <c r="M55">
        <f t="shared" si="0"/>
        <v>1659</v>
      </c>
      <c r="O55" s="60">
        <f t="shared" si="1"/>
        <v>11143503</v>
      </c>
      <c r="P55" s="60">
        <f t="shared" si="2"/>
        <v>11143503</v>
      </c>
      <c r="Q55" s="60">
        <f t="shared" si="3"/>
        <v>11143503</v>
      </c>
      <c r="R55" s="60">
        <f t="shared" si="4"/>
        <v>11143503</v>
      </c>
      <c r="S55" s="60">
        <f t="shared" si="5"/>
        <v>13427946</v>
      </c>
      <c r="T55" s="60">
        <f t="shared" si="6"/>
        <v>15710730</v>
      </c>
    </row>
    <row r="56" spans="1:20">
      <c r="B56" s="51" t="s">
        <v>58</v>
      </c>
      <c r="C56" s="405" t="s">
        <v>284</v>
      </c>
      <c r="D56" s="87" t="s">
        <v>284</v>
      </c>
      <c r="E56" s="87" t="s">
        <v>130</v>
      </c>
      <c r="F56" s="400">
        <v>2406</v>
      </c>
      <c r="G56" s="400">
        <v>2506</v>
      </c>
      <c r="H56" s="400">
        <v>2606</v>
      </c>
      <c r="I56" s="387">
        <v>2707</v>
      </c>
      <c r="K56" s="28" t="e">
        <f>Weights!Y56</f>
        <v>#VALUE!</v>
      </c>
      <c r="L56" s="25" t="s">
        <v>93</v>
      </c>
      <c r="M56">
        <f t="shared" si="0"/>
        <v>0</v>
      </c>
      <c r="O56" s="60">
        <f t="shared" si="1"/>
        <v>0</v>
      </c>
      <c r="P56" s="60">
        <f t="shared" si="2"/>
        <v>0</v>
      </c>
      <c r="Q56" s="60">
        <f t="shared" si="3"/>
        <v>0</v>
      </c>
      <c r="R56" s="60">
        <f t="shared" si="4"/>
        <v>0</v>
      </c>
      <c r="S56" s="60">
        <f t="shared" si="5"/>
        <v>0</v>
      </c>
      <c r="T56" s="60">
        <f t="shared" si="6"/>
        <v>0</v>
      </c>
    </row>
    <row r="57" spans="1:20">
      <c r="B57" s="51" t="s">
        <v>59</v>
      </c>
      <c r="C57" s="405" t="s">
        <v>284</v>
      </c>
      <c r="D57" s="87" t="s">
        <v>284</v>
      </c>
      <c r="E57" s="53">
        <v>4201</v>
      </c>
      <c r="F57" s="400">
        <v>5494</v>
      </c>
      <c r="G57" s="400">
        <v>6787</v>
      </c>
      <c r="H57" s="400">
        <v>8080</v>
      </c>
      <c r="I57" s="387">
        <v>9372</v>
      </c>
      <c r="K57" s="28">
        <f>Weights!Y57</f>
        <v>9600</v>
      </c>
      <c r="L57" t="s">
        <v>92</v>
      </c>
      <c r="M57">
        <f t="shared" si="0"/>
        <v>9600</v>
      </c>
      <c r="O57" s="60">
        <f t="shared" si="1"/>
        <v>40329600</v>
      </c>
      <c r="P57" s="60">
        <f t="shared" si="2"/>
        <v>40329600</v>
      </c>
      <c r="Q57" s="60">
        <f t="shared" si="3"/>
        <v>52742400</v>
      </c>
      <c r="R57" s="60">
        <f t="shared" si="4"/>
        <v>65155200</v>
      </c>
      <c r="S57" s="60">
        <f t="shared" si="5"/>
        <v>77568000</v>
      </c>
      <c r="T57" s="60">
        <f t="shared" si="6"/>
        <v>89971200</v>
      </c>
    </row>
    <row r="58" spans="1:20">
      <c r="B58" s="173" t="s">
        <v>60</v>
      </c>
      <c r="C58" s="327" t="s">
        <v>283</v>
      </c>
      <c r="D58" s="175" t="s">
        <v>283</v>
      </c>
      <c r="E58" s="406">
        <v>3944</v>
      </c>
      <c r="F58" s="399">
        <v>5158</v>
      </c>
      <c r="G58" s="399">
        <v>6372</v>
      </c>
      <c r="H58" s="399">
        <v>7585</v>
      </c>
      <c r="I58" s="386">
        <v>8799</v>
      </c>
      <c r="K58" s="28">
        <f>Weights!Y58</f>
        <v>14100</v>
      </c>
      <c r="L58" t="s">
        <v>92</v>
      </c>
      <c r="M58">
        <f t="shared" si="0"/>
        <v>14100</v>
      </c>
      <c r="O58" s="60">
        <f t="shared" si="1"/>
        <v>55610400</v>
      </c>
      <c r="P58" s="60">
        <f t="shared" si="2"/>
        <v>55610400</v>
      </c>
      <c r="Q58" s="60">
        <f t="shared" si="3"/>
        <v>72727800</v>
      </c>
      <c r="R58" s="60">
        <f t="shared" si="4"/>
        <v>89845200</v>
      </c>
      <c r="S58" s="60">
        <f t="shared" si="5"/>
        <v>106948500</v>
      </c>
      <c r="T58" s="60">
        <f t="shared" si="6"/>
        <v>124065900</v>
      </c>
    </row>
    <row r="59" spans="1:20">
      <c r="B59" s="177" t="s">
        <v>61</v>
      </c>
      <c r="C59" s="333" t="s">
        <v>283</v>
      </c>
      <c r="D59" s="181" t="s">
        <v>284</v>
      </c>
      <c r="E59" s="403">
        <v>1926</v>
      </c>
      <c r="F59" s="400">
        <v>2607</v>
      </c>
      <c r="G59" s="400">
        <v>3288</v>
      </c>
      <c r="H59" s="400">
        <v>3970</v>
      </c>
      <c r="I59" s="387">
        <v>4651</v>
      </c>
      <c r="K59" s="28">
        <f>Weights!Y59</f>
        <v>8000</v>
      </c>
      <c r="L59" t="s">
        <v>92</v>
      </c>
      <c r="M59">
        <f t="shared" si="0"/>
        <v>8000</v>
      </c>
      <c r="O59" s="60">
        <f t="shared" si="1"/>
        <v>15408000</v>
      </c>
      <c r="P59" s="60">
        <f t="shared" si="2"/>
        <v>15408000</v>
      </c>
      <c r="Q59" s="60">
        <f t="shared" si="3"/>
        <v>20856000</v>
      </c>
      <c r="R59" s="60">
        <f t="shared" si="4"/>
        <v>26304000</v>
      </c>
      <c r="S59" s="60">
        <f t="shared" si="5"/>
        <v>31760000</v>
      </c>
      <c r="T59" s="60">
        <f t="shared" si="6"/>
        <v>37208000</v>
      </c>
    </row>
    <row r="60" spans="1:20">
      <c r="B60" s="177" t="s">
        <v>62</v>
      </c>
      <c r="C60" s="333" t="s">
        <v>283</v>
      </c>
      <c r="D60" s="181" t="s">
        <v>284</v>
      </c>
      <c r="E60" s="303" t="s">
        <v>130</v>
      </c>
      <c r="F60" s="400">
        <v>4802</v>
      </c>
      <c r="G60" s="400">
        <v>5931</v>
      </c>
      <c r="H60" s="400">
        <v>7061</v>
      </c>
      <c r="I60" s="387">
        <v>8191</v>
      </c>
      <c r="K60" s="28">
        <f>Weights!Y60</f>
        <v>7996</v>
      </c>
      <c r="L60" t="s">
        <v>92</v>
      </c>
      <c r="M60">
        <f t="shared" si="0"/>
        <v>0</v>
      </c>
      <c r="O60" s="60">
        <f t="shared" si="1"/>
        <v>0</v>
      </c>
      <c r="P60" s="60">
        <f t="shared" si="2"/>
        <v>0</v>
      </c>
      <c r="Q60" s="60">
        <f t="shared" si="3"/>
        <v>38396792</v>
      </c>
      <c r="R60" s="60">
        <f t="shared" si="4"/>
        <v>47424276</v>
      </c>
      <c r="S60" s="60">
        <f t="shared" si="5"/>
        <v>56459756</v>
      </c>
      <c r="T60" s="60">
        <f t="shared" si="6"/>
        <v>65495236</v>
      </c>
    </row>
    <row r="61" spans="1:20">
      <c r="B61" s="187" t="s">
        <v>63</v>
      </c>
      <c r="C61" s="335" t="s">
        <v>283</v>
      </c>
      <c r="D61" s="407" t="s">
        <v>284</v>
      </c>
      <c r="E61" s="408">
        <v>2548</v>
      </c>
      <c r="F61" s="409">
        <v>3433</v>
      </c>
      <c r="G61" s="409">
        <v>4318</v>
      </c>
      <c r="H61" s="409">
        <v>5203</v>
      </c>
      <c r="I61" s="389">
        <v>6088</v>
      </c>
      <c r="K61" s="28">
        <f>Weights!Y61</f>
        <v>1500</v>
      </c>
      <c r="L61" t="s">
        <v>92</v>
      </c>
      <c r="M61">
        <f t="shared" si="0"/>
        <v>1500</v>
      </c>
      <c r="O61" s="60">
        <f t="shared" si="1"/>
        <v>3822000</v>
      </c>
      <c r="P61" s="60">
        <f t="shared" si="2"/>
        <v>3822000</v>
      </c>
      <c r="Q61" s="60">
        <f t="shared" si="3"/>
        <v>5149500</v>
      </c>
      <c r="R61" s="60">
        <f t="shared" si="4"/>
        <v>6477000</v>
      </c>
      <c r="S61" s="60">
        <f t="shared" si="5"/>
        <v>7804500</v>
      </c>
      <c r="T61" s="60">
        <f t="shared" si="6"/>
        <v>9132000</v>
      </c>
    </row>
    <row r="63" spans="1:20">
      <c r="A63" t="s">
        <v>92</v>
      </c>
      <c r="B63" s="62" t="s">
        <v>242</v>
      </c>
      <c r="C63" s="62"/>
      <c r="D63" s="62"/>
      <c r="K63" s="60">
        <f>SUMIFS(K6:K61,$L$6:$L$61,$L63)</f>
        <v>740090</v>
      </c>
      <c r="L63" t="s">
        <v>92</v>
      </c>
      <c r="M63" s="60">
        <f>SUMIFS(M6:M61,$L$6:$L$61,$L63)</f>
        <v>442319</v>
      </c>
      <c r="O63" s="61">
        <f t="shared" ref="O63:T63" si="7">SUMIFS(O6:O61,$L$6:$L$61,$L63)</f>
        <v>1752721414</v>
      </c>
      <c r="P63" s="61">
        <f t="shared" si="7"/>
        <v>1752721414</v>
      </c>
      <c r="Q63" s="61">
        <f t="shared" si="7"/>
        <v>3470497045</v>
      </c>
      <c r="R63" s="61">
        <f t="shared" si="7"/>
        <v>4239828088</v>
      </c>
      <c r="S63" s="61">
        <f t="shared" si="7"/>
        <v>5034521327</v>
      </c>
      <c r="T63" s="61">
        <f t="shared" si="7"/>
        <v>5830858047</v>
      </c>
    </row>
    <row r="64" spans="1:20">
      <c r="B64" s="62" t="s">
        <v>243</v>
      </c>
      <c r="C64" s="62"/>
      <c r="D64" s="62"/>
      <c r="L64" t="s">
        <v>93</v>
      </c>
      <c r="O64" s="74">
        <f>ROUND(O63/$K$63,)</f>
        <v>2368</v>
      </c>
      <c r="P64" s="74">
        <f>ROUND(P63/M63,0)</f>
        <v>3963</v>
      </c>
      <c r="Q64" s="74">
        <f>ROUND(Q63/$K$63,0)</f>
        <v>4689</v>
      </c>
      <c r="R64" s="74">
        <f>ROUND(R63/$K$63,0)</f>
        <v>5729</v>
      </c>
      <c r="S64" s="74">
        <f>ROUND(S63/$K$63,0)</f>
        <v>6803</v>
      </c>
      <c r="T64" s="74">
        <f>ROUND(T63/$K$63,0)</f>
        <v>7879</v>
      </c>
    </row>
    <row r="65" spans="2:20">
      <c r="B65" s="62"/>
      <c r="C65" s="62"/>
      <c r="D65" s="62"/>
      <c r="O65" s="390"/>
      <c r="P65" s="390"/>
      <c r="Q65" s="390"/>
      <c r="R65" s="390"/>
      <c r="S65" s="390"/>
      <c r="T65" s="390"/>
    </row>
    <row r="66" spans="2:20">
      <c r="B66" s="62" t="s">
        <v>283</v>
      </c>
      <c r="C66">
        <f>SUMIFS($K$6:$K$61,C$6:C$61,$B66,$L$6:$L$61,$A$63)</f>
        <v>464234</v>
      </c>
      <c r="D66">
        <f>SUMIFS($K$6:$K$61,D$6:D$61,$B66,$L$6:$L$61,$A$63)</f>
        <v>181482</v>
      </c>
      <c r="O66" s="390"/>
      <c r="P66" s="390"/>
      <c r="Q66" s="390"/>
      <c r="R66" s="390"/>
      <c r="S66" s="390"/>
      <c r="T66" s="390"/>
    </row>
    <row r="67" spans="2:20">
      <c r="B67" s="62" t="s">
        <v>284</v>
      </c>
      <c r="C67">
        <f>SUMIFS($K$6:$K$61,C$6:C$61,$B67,$L$6:$L$61,$A$63)</f>
        <v>275856</v>
      </c>
      <c r="D67">
        <f>SUMIFS($K$6:$K$61,D$6:D$61,$B67,$L$6:$L$61,$A$63)</f>
        <v>558608</v>
      </c>
      <c r="O67" s="390"/>
      <c r="P67" s="390"/>
      <c r="Q67" s="390"/>
      <c r="R67" s="390"/>
      <c r="S67" s="390"/>
      <c r="T67" s="390"/>
    </row>
    <row r="68" spans="2:20">
      <c r="B68" s="62"/>
      <c r="C68" s="62"/>
      <c r="D68" s="62"/>
      <c r="O68" s="390"/>
      <c r="P68" s="390"/>
      <c r="Q68" s="390"/>
      <c r="R68" s="390"/>
      <c r="S68" s="390"/>
      <c r="T68" s="390"/>
    </row>
    <row r="69" spans="2:20">
      <c r="B69" s="129" t="s">
        <v>1399</v>
      </c>
      <c r="C69">
        <f>SUM(C66:C67)</f>
        <v>740090</v>
      </c>
      <c r="D69">
        <f>SUM(D66:D67)</f>
        <v>740090</v>
      </c>
      <c r="O69" s="390"/>
      <c r="P69" s="390"/>
      <c r="Q69" s="390"/>
      <c r="R69" s="390"/>
      <c r="S69" s="390"/>
      <c r="T69" s="390"/>
    </row>
    <row r="70" spans="2:20">
      <c r="B70" s="62"/>
      <c r="C70" s="62"/>
      <c r="D70" s="62"/>
      <c r="O70" s="390"/>
      <c r="P70" s="390"/>
      <c r="Q70" s="390"/>
      <c r="R70" s="390"/>
      <c r="S70" s="390"/>
      <c r="T70" s="390"/>
    </row>
    <row r="71" spans="2:20">
      <c r="B71" t="s">
        <v>131</v>
      </c>
    </row>
    <row r="73" spans="2:20">
      <c r="B73" s="73" t="s">
        <v>273</v>
      </c>
      <c r="C73" s="73"/>
      <c r="D73" s="73"/>
      <c r="E73" s="73"/>
      <c r="F73" s="73"/>
    </row>
    <row r="75" spans="2:20" ht="15">
      <c r="B75" s="48" t="s">
        <v>1466</v>
      </c>
      <c r="C75" s="38"/>
      <c r="D75" s="48"/>
      <c r="E75" s="38"/>
    </row>
    <row r="76" spans="2:20">
      <c r="B76" s="100" t="s">
        <v>133</v>
      </c>
      <c r="C76" s="38"/>
      <c r="D76" s="100"/>
      <c r="E76" s="38"/>
    </row>
    <row r="77" spans="2:20">
      <c r="B77" s="100" t="s">
        <v>134</v>
      </c>
      <c r="C77" s="38"/>
      <c r="D77" s="100"/>
      <c r="E77" s="38"/>
    </row>
    <row r="78" spans="2:20">
      <c r="B78" s="100" t="s">
        <v>1445</v>
      </c>
      <c r="C78" s="38"/>
      <c r="D78" s="100"/>
      <c r="E78" s="38"/>
    </row>
    <row r="79" spans="2:20" ht="15">
      <c r="B79" s="48" t="s">
        <v>145</v>
      </c>
      <c r="C79" s="38"/>
      <c r="D79" s="48"/>
      <c r="E79" s="38"/>
    </row>
    <row r="80" spans="2:20">
      <c r="B80" s="100" t="s">
        <v>1467</v>
      </c>
      <c r="C80" s="38"/>
      <c r="D80" s="100"/>
      <c r="E80" s="38"/>
    </row>
    <row r="81" spans="2:5" ht="15">
      <c r="B81" s="48" t="s">
        <v>165</v>
      </c>
      <c r="C81" s="38"/>
      <c r="D81" s="48"/>
      <c r="E81" s="38"/>
    </row>
    <row r="82" spans="2:5">
      <c r="B82" s="100" t="s">
        <v>1447</v>
      </c>
      <c r="C82" s="38"/>
      <c r="D82" s="100"/>
      <c r="E82" s="38"/>
    </row>
    <row r="83" spans="2:5" ht="15">
      <c r="B83" s="48" t="s">
        <v>179</v>
      </c>
      <c r="C83" s="38"/>
      <c r="D83" s="48"/>
      <c r="E83" s="38"/>
    </row>
    <row r="84" spans="2:5">
      <c r="B84" s="100" t="s">
        <v>1468</v>
      </c>
      <c r="C84" s="38"/>
      <c r="D84" s="100"/>
      <c r="E84" s="38"/>
    </row>
    <row r="85" spans="2:5" ht="15">
      <c r="B85" s="48" t="s">
        <v>189</v>
      </c>
      <c r="C85" s="38"/>
      <c r="D85" s="48"/>
      <c r="E85" s="38"/>
    </row>
    <row r="86" spans="2:5">
      <c r="B86" s="100" t="s">
        <v>1469</v>
      </c>
      <c r="C86" s="38"/>
      <c r="D86" s="100"/>
      <c r="E86" s="38"/>
    </row>
    <row r="87" spans="2:5" ht="15">
      <c r="B87" s="48" t="s">
        <v>197</v>
      </c>
      <c r="C87" s="38"/>
      <c r="D87" s="48"/>
      <c r="E87" s="38"/>
    </row>
    <row r="88" spans="2:5">
      <c r="B88" s="100" t="s">
        <v>1470</v>
      </c>
      <c r="C88" s="38"/>
      <c r="D88" s="100"/>
      <c r="E88" s="38"/>
    </row>
    <row r="89" spans="2:5" ht="15">
      <c r="B89" s="48" t="s">
        <v>217</v>
      </c>
      <c r="C89" s="38"/>
      <c r="D89" s="48"/>
      <c r="E89" s="38"/>
    </row>
    <row r="90" spans="2:5">
      <c r="B90" s="100" t="s">
        <v>1471</v>
      </c>
      <c r="C90" s="38"/>
      <c r="D90" s="100"/>
      <c r="E90" s="38"/>
    </row>
    <row r="91" spans="2:5">
      <c r="B91" s="43" t="s">
        <v>358</v>
      </c>
      <c r="C91" s="38"/>
      <c r="D91" s="100"/>
      <c r="E91" s="38"/>
    </row>
    <row r="92" spans="2:5">
      <c r="B92" s="100" t="s">
        <v>1472</v>
      </c>
      <c r="C92" s="38"/>
      <c r="D92" s="43"/>
      <c r="E92" s="38"/>
    </row>
    <row r="93" spans="2:5">
      <c r="B93" s="100" t="s">
        <v>1473</v>
      </c>
      <c r="C93" s="38"/>
      <c r="D93" s="100"/>
      <c r="E93" s="38"/>
    </row>
    <row r="94" spans="2:5">
      <c r="B94" s="43" t="s">
        <v>227</v>
      </c>
      <c r="C94" s="38"/>
      <c r="D94" s="43"/>
      <c r="E94" s="38"/>
    </row>
    <row r="95" spans="2:5">
      <c r="B95" s="100" t="s">
        <v>1457</v>
      </c>
      <c r="C95" s="38"/>
      <c r="D95" s="100"/>
      <c r="E95" s="38"/>
    </row>
    <row r="96" spans="2:5">
      <c r="B96" s="43"/>
      <c r="C96" s="43"/>
      <c r="D96" s="43"/>
      <c r="E96" s="38"/>
    </row>
    <row r="97" spans="2:5">
      <c r="B97" s="100"/>
      <c r="C97" s="100"/>
      <c r="D97" s="100"/>
      <c r="E97" s="38"/>
    </row>
    <row r="98" spans="2:5">
      <c r="B98" s="43"/>
      <c r="C98" s="43"/>
      <c r="D98" s="43"/>
      <c r="E98" s="38"/>
    </row>
    <row r="99" spans="2:5">
      <c r="B99" s="275"/>
      <c r="C99" s="275"/>
      <c r="D99" s="275"/>
      <c r="E99" s="38"/>
    </row>
    <row r="100" spans="2:5">
      <c r="B100" s="100"/>
      <c r="C100" s="100"/>
      <c r="D100" s="100"/>
      <c r="E100" s="38"/>
    </row>
    <row r="101" spans="2:5">
      <c r="B101" s="43"/>
      <c r="C101" s="43"/>
      <c r="D101" s="43"/>
      <c r="E101" s="38"/>
    </row>
    <row r="102" spans="2:5">
      <c r="B102" s="100"/>
      <c r="C102" s="100"/>
      <c r="D102" s="100"/>
      <c r="E102" s="38"/>
    </row>
    <row r="103" spans="2:5">
      <c r="B103" s="43"/>
      <c r="C103" s="43"/>
      <c r="D103" s="43"/>
      <c r="E103" s="38"/>
    </row>
    <row r="104" spans="2:5">
      <c r="B104" s="100"/>
      <c r="C104" s="100"/>
      <c r="D104" s="100"/>
      <c r="E104" s="38"/>
    </row>
    <row r="105" spans="2:5">
      <c r="B105" s="46"/>
      <c r="C105" s="46"/>
      <c r="D105" s="46"/>
      <c r="E105" s="38"/>
    </row>
    <row r="106" spans="2:5">
      <c r="B106" s="47"/>
      <c r="C106" s="47"/>
      <c r="D106" s="47"/>
      <c r="E106" s="38"/>
    </row>
    <row r="107" spans="2:5">
      <c r="B107" s="46"/>
      <c r="C107" s="46"/>
      <c r="D107" s="46"/>
      <c r="E107" s="38"/>
    </row>
    <row r="108" spans="2:5">
      <c r="B108" s="47"/>
      <c r="C108" s="47"/>
      <c r="D108" s="47"/>
      <c r="E108" s="38"/>
    </row>
    <row r="109" spans="2:5">
      <c r="B109" s="46"/>
      <c r="C109" s="46"/>
      <c r="D109" s="46"/>
      <c r="E109" s="38"/>
    </row>
    <row r="110" spans="2:5">
      <c r="B110" s="47"/>
      <c r="C110" s="47"/>
      <c r="D110" s="47"/>
      <c r="E110" s="38"/>
    </row>
    <row r="111" spans="2:5">
      <c r="B111" s="46"/>
      <c r="C111" s="46"/>
      <c r="D111" s="46"/>
      <c r="E111" s="38"/>
    </row>
    <row r="112" spans="2:5">
      <c r="B112" s="47"/>
      <c r="C112" s="47"/>
      <c r="D112" s="47"/>
      <c r="E112" s="38"/>
    </row>
    <row r="113" spans="2:5">
      <c r="B113" s="46"/>
      <c r="C113" s="46"/>
      <c r="D113" s="46"/>
      <c r="E113" s="38"/>
    </row>
    <row r="114" spans="2:5">
      <c r="B114" s="47"/>
      <c r="C114" s="47"/>
      <c r="D114" s="47"/>
      <c r="E114" s="38"/>
    </row>
    <row r="115" spans="2:5">
      <c r="B115" s="43"/>
      <c r="C115" s="43"/>
      <c r="D115" s="43"/>
      <c r="E115" s="38"/>
    </row>
    <row r="116" spans="2:5">
      <c r="B116" s="47"/>
      <c r="C116" s="47"/>
      <c r="D116" s="47"/>
      <c r="E116" s="38"/>
    </row>
    <row r="117" spans="2:5">
      <c r="B117" s="47"/>
      <c r="C117" s="47"/>
      <c r="D117" s="47"/>
      <c r="E117" s="38"/>
    </row>
    <row r="118" spans="2:5">
      <c r="B118" s="43"/>
      <c r="C118" s="43"/>
      <c r="D118" s="43"/>
      <c r="E118" s="38"/>
    </row>
    <row r="119" spans="2:5">
      <c r="B119" s="47"/>
      <c r="C119" s="47"/>
      <c r="D119" s="47"/>
      <c r="E119" s="38"/>
    </row>
    <row r="120" spans="2:5">
      <c r="B120" s="43"/>
      <c r="C120" s="43"/>
      <c r="D120" s="43"/>
      <c r="E120" s="38"/>
    </row>
    <row r="121" spans="2:5">
      <c r="B121" s="47"/>
      <c r="C121" s="47"/>
      <c r="D121" s="47"/>
      <c r="E121" s="38"/>
    </row>
    <row r="122" spans="2:5">
      <c r="B122" s="43"/>
      <c r="C122" s="43"/>
      <c r="D122" s="43"/>
      <c r="E122" s="38"/>
    </row>
    <row r="123" spans="2:5">
      <c r="B123" s="47"/>
      <c r="C123" s="47"/>
      <c r="D123" s="47"/>
      <c r="E123" s="38"/>
    </row>
    <row r="124" spans="2:5">
      <c r="B124" s="43"/>
      <c r="C124" s="43"/>
      <c r="D124" s="43"/>
      <c r="E124" s="38"/>
    </row>
    <row r="125" spans="2:5">
      <c r="B125" s="47"/>
      <c r="C125" s="47"/>
      <c r="D125" s="47"/>
      <c r="E125" s="38"/>
    </row>
    <row r="126" spans="2:5">
      <c r="B126" s="43"/>
      <c r="C126" s="43"/>
      <c r="D126" s="43"/>
      <c r="E126" s="38"/>
    </row>
    <row r="127" spans="2:5">
      <c r="B127" s="47"/>
      <c r="C127" s="47"/>
      <c r="D127" s="47"/>
      <c r="E127" s="38"/>
    </row>
    <row r="128" spans="2:5">
      <c r="B128" s="43"/>
      <c r="C128" s="43"/>
      <c r="D128" s="43"/>
      <c r="E128" s="38"/>
    </row>
    <row r="129" spans="2:5">
      <c r="B129" s="47"/>
      <c r="C129" s="47"/>
      <c r="D129" s="47"/>
      <c r="E129" s="38"/>
    </row>
    <row r="130" spans="2:5">
      <c r="B130" s="43"/>
      <c r="C130" s="43"/>
      <c r="D130" s="43"/>
      <c r="E130" s="38"/>
    </row>
    <row r="131" spans="2:5">
      <c r="B131" s="47"/>
      <c r="C131" s="47"/>
      <c r="D131" s="47"/>
      <c r="E131" s="38"/>
    </row>
    <row r="132" spans="2:5">
      <c r="B132" s="43"/>
      <c r="C132" s="43"/>
      <c r="D132" s="43"/>
      <c r="E132" s="38"/>
    </row>
    <row r="133" spans="2:5">
      <c r="B133" s="47"/>
      <c r="C133" s="47"/>
      <c r="D133" s="47"/>
      <c r="E133" s="38"/>
    </row>
    <row r="134" spans="2:5">
      <c r="B134" s="43"/>
      <c r="C134" s="43"/>
      <c r="D134" s="43"/>
      <c r="E134" s="38"/>
    </row>
    <row r="135" spans="2:5">
      <c r="B135" s="47"/>
      <c r="C135" s="47"/>
      <c r="D135" s="47"/>
      <c r="E135" s="38"/>
    </row>
    <row r="136" spans="2:5">
      <c r="B136" s="43"/>
      <c r="C136" s="43"/>
      <c r="D136" s="43"/>
      <c r="E136" s="38"/>
    </row>
    <row r="137" spans="2:5">
      <c r="B137" s="47"/>
      <c r="C137" s="47"/>
      <c r="D137" s="47"/>
      <c r="E137" s="38"/>
    </row>
    <row r="138" spans="2:5">
      <c r="B138" s="43"/>
      <c r="C138" s="43"/>
      <c r="D138" s="43"/>
      <c r="E138" s="38"/>
    </row>
    <row r="139" spans="2:5">
      <c r="B139" s="47"/>
      <c r="C139" s="47"/>
      <c r="D139" s="47"/>
      <c r="E139" s="38"/>
    </row>
    <row r="140" spans="2:5">
      <c r="B140" s="43"/>
      <c r="C140" s="43"/>
      <c r="D140" s="43"/>
      <c r="E140" s="38"/>
    </row>
    <row r="141" spans="2:5">
      <c r="B141" s="47"/>
      <c r="C141" s="47"/>
      <c r="D141" s="47"/>
      <c r="E141" s="38"/>
    </row>
    <row r="142" spans="2:5">
      <c r="B142" s="43"/>
      <c r="C142" s="43"/>
      <c r="D142" s="43"/>
      <c r="E142" s="38"/>
    </row>
    <row r="143" spans="2:5">
      <c r="B143" s="47"/>
      <c r="C143" s="47"/>
      <c r="D143" s="47"/>
      <c r="E143" s="38"/>
    </row>
    <row r="144" spans="2:5" ht="15">
      <c r="B144" s="48"/>
      <c r="C144" s="48"/>
      <c r="D144" s="48"/>
      <c r="E144" s="38"/>
    </row>
    <row r="145" spans="2:5">
      <c r="B145" s="47"/>
      <c r="C145" s="47"/>
      <c r="D145" s="47"/>
      <c r="E145" s="38"/>
    </row>
    <row r="146" spans="2:5">
      <c r="B146" s="49"/>
      <c r="C146" s="49"/>
      <c r="D146" s="49"/>
      <c r="E146" s="38"/>
    </row>
    <row r="147" spans="2:5" ht="15">
      <c r="B147" s="48"/>
      <c r="C147" s="48"/>
      <c r="D147" s="48"/>
      <c r="E147" s="38"/>
    </row>
    <row r="148" spans="2:5">
      <c r="B148" s="47"/>
      <c r="C148" s="47"/>
      <c r="D148" s="47"/>
      <c r="E148" s="38"/>
    </row>
    <row r="149" spans="2:5" ht="15">
      <c r="B149" s="48"/>
      <c r="C149" s="48"/>
      <c r="D149" s="48"/>
      <c r="E149" s="38"/>
    </row>
    <row r="150" spans="2:5">
      <c r="B150" s="47"/>
      <c r="C150" s="47"/>
      <c r="D150" s="47"/>
      <c r="E150" s="38"/>
    </row>
    <row r="151" spans="2:5" ht="15">
      <c r="B151" s="48"/>
      <c r="C151" s="48"/>
      <c r="D151" s="48"/>
      <c r="E151" s="38"/>
    </row>
    <row r="152" spans="2:5">
      <c r="B152" s="47"/>
      <c r="C152" s="47"/>
      <c r="D152" s="47"/>
      <c r="E152" s="38"/>
    </row>
    <row r="153" spans="2:5" ht="15">
      <c r="B153" s="48"/>
      <c r="C153" s="48"/>
      <c r="D153" s="48"/>
      <c r="E153" s="38"/>
    </row>
    <row r="154" spans="2:5">
      <c r="B154" s="47"/>
      <c r="C154" s="47"/>
      <c r="D154" s="47"/>
      <c r="E154" s="38"/>
    </row>
    <row r="155" spans="2:5">
      <c r="B155" s="47"/>
      <c r="C155" s="47"/>
      <c r="D155" s="47"/>
      <c r="E155" s="38"/>
    </row>
    <row r="156" spans="2:5" ht="15">
      <c r="B156" s="48"/>
      <c r="C156" s="48"/>
      <c r="D156" s="48"/>
      <c r="E156" s="38"/>
    </row>
    <row r="157" spans="2:5">
      <c r="B157" s="47"/>
      <c r="C157" s="47"/>
      <c r="D157" s="47"/>
      <c r="E157" s="38"/>
    </row>
    <row r="158" spans="2:5" ht="15">
      <c r="B158" s="48"/>
      <c r="C158" s="48"/>
      <c r="D158" s="48"/>
      <c r="E158" s="38"/>
    </row>
    <row r="159" spans="2:5">
      <c r="B159" s="47"/>
      <c r="C159" s="47"/>
      <c r="D159" s="47"/>
      <c r="E159" s="38"/>
    </row>
    <row r="160" spans="2:5" ht="15">
      <c r="B160" s="48"/>
      <c r="C160" s="48"/>
      <c r="D160" s="48"/>
      <c r="E160" s="38"/>
    </row>
    <row r="161" spans="2:5">
      <c r="B161" s="47"/>
      <c r="C161" s="47"/>
      <c r="D161" s="47"/>
      <c r="E161" s="38"/>
    </row>
    <row r="162" spans="2:5" ht="15">
      <c r="B162" s="48"/>
      <c r="C162" s="48"/>
      <c r="D162" s="48"/>
      <c r="E162" s="38"/>
    </row>
    <row r="163" spans="2:5">
      <c r="B163" s="47"/>
      <c r="C163" s="47"/>
      <c r="D163" s="47"/>
      <c r="E163" s="38"/>
    </row>
    <row r="164" spans="2:5" ht="15">
      <c r="B164" s="48"/>
      <c r="C164" s="48"/>
      <c r="D164" s="48"/>
      <c r="E164" s="38"/>
    </row>
    <row r="165" spans="2:5">
      <c r="B165" s="47"/>
      <c r="C165" s="47"/>
      <c r="D165" s="47"/>
      <c r="E165" s="38"/>
    </row>
    <row r="166" spans="2:5" ht="15">
      <c r="B166" s="48"/>
      <c r="C166" s="48"/>
      <c r="D166" s="48"/>
      <c r="E166" s="38"/>
    </row>
    <row r="167" spans="2:5">
      <c r="B167" s="47"/>
      <c r="C167" s="47"/>
      <c r="D167" s="47"/>
      <c r="E167" s="38"/>
    </row>
    <row r="168" spans="2:5" ht="15">
      <c r="B168" s="48"/>
      <c r="C168" s="48"/>
      <c r="D168" s="48"/>
      <c r="E168" s="38"/>
    </row>
    <row r="169" spans="2:5">
      <c r="B169" s="47"/>
      <c r="C169" s="47"/>
      <c r="D169" s="47"/>
      <c r="E169" s="38"/>
    </row>
    <row r="170" spans="2:5" ht="15">
      <c r="B170" s="48"/>
      <c r="C170" s="48"/>
      <c r="D170" s="48"/>
      <c r="E170" s="38"/>
    </row>
    <row r="171" spans="2:5">
      <c r="B171" s="47"/>
      <c r="C171" s="47"/>
      <c r="D171" s="47"/>
      <c r="E171" s="38"/>
    </row>
    <row r="172" spans="2:5" ht="15">
      <c r="B172" s="48"/>
      <c r="C172" s="48"/>
      <c r="D172" s="48"/>
      <c r="E172" s="38"/>
    </row>
    <row r="173" spans="2:5">
      <c r="B173" s="47"/>
      <c r="C173" s="47"/>
      <c r="D173" s="47"/>
      <c r="E173" s="38"/>
    </row>
    <row r="174" spans="2:5" ht="15">
      <c r="B174" s="48"/>
      <c r="C174" s="48"/>
      <c r="D174" s="48"/>
      <c r="E174" s="38"/>
    </row>
    <row r="175" spans="2:5">
      <c r="B175" s="47"/>
      <c r="C175" s="47"/>
      <c r="D175" s="47"/>
      <c r="E175" s="38"/>
    </row>
    <row r="176" spans="2:5">
      <c r="B176" s="43"/>
      <c r="C176" s="43"/>
      <c r="D176" s="43"/>
      <c r="E176" s="38"/>
    </row>
    <row r="177" spans="2:5">
      <c r="B177" s="47"/>
      <c r="C177" s="47"/>
      <c r="D177" s="47"/>
      <c r="E177" s="38"/>
    </row>
    <row r="178" spans="2:5">
      <c r="B178" s="47"/>
      <c r="C178" s="47"/>
      <c r="D178" s="47"/>
      <c r="E178" s="38"/>
    </row>
    <row r="179" spans="2:5">
      <c r="B179" s="43"/>
      <c r="C179" s="43"/>
      <c r="D179" s="43"/>
      <c r="E179" s="38"/>
    </row>
    <row r="180" spans="2:5">
      <c r="B180" s="47"/>
      <c r="C180" s="47"/>
      <c r="D180" s="47"/>
      <c r="E180" s="38"/>
    </row>
    <row r="181" spans="2:5">
      <c r="B181" s="43"/>
      <c r="C181" s="43"/>
      <c r="D181" s="43"/>
      <c r="E181" s="38"/>
    </row>
    <row r="182" spans="2:5">
      <c r="B182" s="47"/>
      <c r="C182" s="47"/>
      <c r="D182" s="47"/>
      <c r="E182" s="38"/>
    </row>
    <row r="183" spans="2:5">
      <c r="B183" s="43"/>
      <c r="C183" s="43"/>
      <c r="D183" s="43"/>
      <c r="E183" s="38"/>
    </row>
    <row r="184" spans="2:5">
      <c r="B184" s="47"/>
      <c r="C184" s="47"/>
      <c r="D184" s="47"/>
      <c r="E184" s="38"/>
    </row>
  </sheetData>
  <conditionalFormatting sqref="C66:C67">
    <cfRule type="colorScale" priority="3">
      <colorScale>
        <cfvo type="min"/>
        <cfvo type="max"/>
        <color theme="0"/>
        <color theme="5"/>
      </colorScale>
    </cfRule>
    <cfRule type="top10" priority="4" rank="10"/>
  </conditionalFormatting>
  <conditionalFormatting sqref="D66:D67">
    <cfRule type="colorScale" priority="1">
      <colorScale>
        <cfvo type="min"/>
        <cfvo type="max"/>
        <color theme="0"/>
        <color theme="5"/>
      </colorScale>
    </cfRule>
    <cfRule type="top10" priority="2" rank="10"/>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9C7D7-C968-41E1-99E7-E1BC0B85085F}">
  <sheetPr codeName="Sheet25">
    <tabColor rgb="FF0070C0"/>
  </sheetPr>
  <dimension ref="A1:AF184"/>
  <sheetViews>
    <sheetView workbookViewId="0">
      <pane xSplit="2" ySplit="5" topLeftCell="M62" activePane="bottomRight" state="frozen"/>
      <selection pane="topRight" activeCell="C1" sqref="C1"/>
      <selection pane="bottomLeft" activeCell="A7" sqref="A7"/>
      <selection pane="bottomRight" activeCell="O7" sqref="O7:T61"/>
    </sheetView>
  </sheetViews>
  <sheetFormatPr defaultRowHeight="14.5"/>
  <cols>
    <col min="2" max="4" width="25.81640625" customWidth="1"/>
    <col min="5" max="9" width="14.453125" customWidth="1"/>
    <col min="13" max="13" width="17.81640625" customWidth="1"/>
    <col min="15" max="20" width="13.81640625" customWidth="1"/>
  </cols>
  <sheetData>
    <row r="1" spans="1:32">
      <c r="A1" s="35" t="s">
        <v>123</v>
      </c>
    </row>
    <row r="3" spans="1:32">
      <c r="A3" t="s">
        <v>1475</v>
      </c>
    </row>
    <row r="4" spans="1:32">
      <c r="AB4" t="s">
        <v>1489</v>
      </c>
    </row>
    <row r="5" spans="1:32" ht="50">
      <c r="B5" s="391" t="s">
        <v>4</v>
      </c>
      <c r="C5" s="392" t="s">
        <v>1464</v>
      </c>
      <c r="D5" s="393" t="s">
        <v>1476</v>
      </c>
      <c r="E5" s="394" t="s">
        <v>1439</v>
      </c>
      <c r="F5" s="395" t="s">
        <v>1440</v>
      </c>
      <c r="G5" s="395" t="s">
        <v>1441</v>
      </c>
      <c r="H5" s="395" t="s">
        <v>1442</v>
      </c>
      <c r="I5" s="396" t="s">
        <v>1443</v>
      </c>
      <c r="K5" s="59" t="s">
        <v>113</v>
      </c>
      <c r="M5" s="257" t="s">
        <v>1461</v>
      </c>
      <c r="O5" s="257" t="s">
        <v>1439</v>
      </c>
      <c r="P5" s="257" t="s">
        <v>1460</v>
      </c>
      <c r="Q5" s="198" t="s">
        <v>1440</v>
      </c>
      <c r="R5" s="198" t="s">
        <v>1441</v>
      </c>
      <c r="S5" s="198" t="s">
        <v>1442</v>
      </c>
      <c r="T5" s="199" t="s">
        <v>1443</v>
      </c>
      <c r="AB5" s="394" t="s">
        <v>1439</v>
      </c>
      <c r="AC5" s="395" t="s">
        <v>1440</v>
      </c>
      <c r="AD5" s="395" t="s">
        <v>1441</v>
      </c>
      <c r="AE5" s="395" t="s">
        <v>1442</v>
      </c>
      <c r="AF5" s="396" t="s">
        <v>1443</v>
      </c>
    </row>
    <row r="6" spans="1:32">
      <c r="B6" s="397" t="s">
        <v>7</v>
      </c>
      <c r="C6" s="84" t="s">
        <v>283</v>
      </c>
      <c r="D6" s="226" t="s">
        <v>283</v>
      </c>
      <c r="E6" s="398" t="s">
        <v>130</v>
      </c>
      <c r="F6" s="385">
        <v>2903</v>
      </c>
      <c r="G6" s="385">
        <v>3660</v>
      </c>
      <c r="H6" s="399">
        <v>4417</v>
      </c>
      <c r="I6" s="386">
        <v>5173</v>
      </c>
      <c r="K6" s="28">
        <f>Weights!Y6</f>
        <v>19300</v>
      </c>
      <c r="L6" t="s">
        <v>92</v>
      </c>
      <c r="M6">
        <f>IF(E6="NA",0,K6)</f>
        <v>0</v>
      </c>
      <c r="O6" s="60">
        <f>IFERROR($K6*E6,0)</f>
        <v>0</v>
      </c>
      <c r="P6" s="60">
        <f>IFERROR(IF(E6="NA",0,E6*K6),0)</f>
        <v>0</v>
      </c>
      <c r="Q6" s="60">
        <f>IFERROR($K6*F6,0)</f>
        <v>56027900</v>
      </c>
      <c r="R6" s="60">
        <f>IFERROR($K6*G6,0)</f>
        <v>70638000</v>
      </c>
      <c r="S6" s="60">
        <f>IFERROR($K6*H6,0)</f>
        <v>85248100</v>
      </c>
      <c r="T6" s="60">
        <f>IFERROR($K6*I6,0)</f>
        <v>99838900</v>
      </c>
      <c r="AB6" t="e">
        <f>E6-IncomeContinue!E6</f>
        <v>#VALUE!</v>
      </c>
      <c r="AC6">
        <f>F6-IncomeContinue!F6</f>
        <v>-867</v>
      </c>
      <c r="AD6">
        <f>G6-IncomeContinue!G6</f>
        <v>-997</v>
      </c>
      <c r="AE6">
        <f>H6-IncomeContinue!H6</f>
        <v>-1127</v>
      </c>
      <c r="AF6">
        <f>I6-IncomeContinue!I6</f>
        <v>-1264</v>
      </c>
    </row>
    <row r="7" spans="1:32">
      <c r="B7" s="51" t="s">
        <v>8</v>
      </c>
      <c r="C7" s="112" t="s">
        <v>284</v>
      </c>
      <c r="D7" s="227" t="s">
        <v>284</v>
      </c>
      <c r="E7" s="87" t="s">
        <v>130</v>
      </c>
      <c r="F7" s="53">
        <v>4825</v>
      </c>
      <c r="G7" s="53">
        <v>5960</v>
      </c>
      <c r="H7" s="400">
        <v>7095</v>
      </c>
      <c r="I7" s="387">
        <v>8230</v>
      </c>
      <c r="K7" s="28">
        <f>Weights!Y7</f>
        <v>1312</v>
      </c>
      <c r="L7" t="s">
        <v>92</v>
      </c>
      <c r="M7">
        <f t="shared" ref="M7:M61" si="0">IF(E7="NA",0,K7)</f>
        <v>0</v>
      </c>
      <c r="O7" s="60">
        <f t="shared" ref="O7:O61" si="1">IFERROR($K7*E7,0)</f>
        <v>0</v>
      </c>
      <c r="P7" s="60">
        <f t="shared" ref="P7:P61" si="2">IFERROR(IF(E7="NA",0,E7*K7),0)</f>
        <v>0</v>
      </c>
      <c r="Q7" s="60">
        <f t="shared" ref="Q7:Q61" si="3">IFERROR($K7*F7,0)</f>
        <v>6330400</v>
      </c>
      <c r="R7" s="60">
        <f t="shared" ref="R7:R61" si="4">IFERROR($K7*G7,0)</f>
        <v>7819520</v>
      </c>
      <c r="S7" s="60">
        <f t="shared" ref="S7:S61" si="5">IFERROR($K7*H7,0)</f>
        <v>9308640</v>
      </c>
      <c r="T7" s="60">
        <f t="shared" ref="T7:T61" si="6">IFERROR($K7*I7,0)</f>
        <v>10797760</v>
      </c>
      <c r="AB7" t="e">
        <f>E7-IncomeContinue!E7</f>
        <v>#VALUE!</v>
      </c>
      <c r="AC7">
        <f>F7-IncomeContinue!F7</f>
        <v>0</v>
      </c>
      <c r="AD7">
        <f>G7-IncomeContinue!G7</f>
        <v>0</v>
      </c>
      <c r="AE7">
        <f>H7-IncomeContinue!H7</f>
        <v>0</v>
      </c>
      <c r="AF7">
        <f>I7-IncomeContinue!I7</f>
        <v>0</v>
      </c>
    </row>
    <row r="8" spans="1:32">
      <c r="B8" s="51" t="s">
        <v>9</v>
      </c>
      <c r="C8" s="112" t="s">
        <v>284</v>
      </c>
      <c r="D8" s="227" t="s">
        <v>284</v>
      </c>
      <c r="E8" s="53">
        <v>2531</v>
      </c>
      <c r="F8" s="53">
        <v>3310</v>
      </c>
      <c r="G8" s="53">
        <v>4088</v>
      </c>
      <c r="H8" s="400">
        <v>4867</v>
      </c>
      <c r="I8" s="387">
        <v>5645</v>
      </c>
      <c r="K8" s="28" t="e">
        <f>Weights!Y8</f>
        <v>#VALUE!</v>
      </c>
      <c r="L8" s="25" t="s">
        <v>93</v>
      </c>
      <c r="M8" t="e">
        <f t="shared" si="0"/>
        <v>#VALUE!</v>
      </c>
      <c r="O8" s="60">
        <f t="shared" si="1"/>
        <v>0</v>
      </c>
      <c r="P8" s="60">
        <f t="shared" si="2"/>
        <v>0</v>
      </c>
      <c r="Q8" s="60">
        <f t="shared" si="3"/>
        <v>0</v>
      </c>
      <c r="R8" s="60">
        <f t="shared" si="4"/>
        <v>0</v>
      </c>
      <c r="S8" s="60">
        <f t="shared" si="5"/>
        <v>0</v>
      </c>
      <c r="T8" s="60">
        <f t="shared" si="6"/>
        <v>0</v>
      </c>
      <c r="AB8">
        <f>E8-IncomeContinue!E8</f>
        <v>0</v>
      </c>
      <c r="AC8">
        <f>F8-IncomeContinue!F8</f>
        <v>0</v>
      </c>
      <c r="AD8">
        <f>G8-IncomeContinue!G8</f>
        <v>0</v>
      </c>
      <c r="AE8">
        <f>H8-IncomeContinue!H8</f>
        <v>0</v>
      </c>
      <c r="AF8">
        <f>I8-IncomeContinue!I8</f>
        <v>0</v>
      </c>
    </row>
    <row r="9" spans="1:32">
      <c r="B9" s="51" t="s">
        <v>11</v>
      </c>
      <c r="C9" s="88" t="s">
        <v>283</v>
      </c>
      <c r="D9" s="227" t="s">
        <v>284</v>
      </c>
      <c r="E9" s="53">
        <v>3172</v>
      </c>
      <c r="F9" s="53">
        <v>4147</v>
      </c>
      <c r="G9" s="53">
        <v>5123</v>
      </c>
      <c r="H9" s="400">
        <v>6098</v>
      </c>
      <c r="I9" s="387">
        <v>7073</v>
      </c>
      <c r="K9" s="28">
        <f>Weights!Y9</f>
        <v>12655</v>
      </c>
      <c r="L9" t="s">
        <v>92</v>
      </c>
      <c r="M9">
        <f t="shared" si="0"/>
        <v>12655</v>
      </c>
      <c r="O9" s="60">
        <f t="shared" si="1"/>
        <v>40141660</v>
      </c>
      <c r="P9" s="60">
        <f t="shared" si="2"/>
        <v>40141660</v>
      </c>
      <c r="Q9" s="60">
        <f t="shared" si="3"/>
        <v>52480285</v>
      </c>
      <c r="R9" s="60">
        <f t="shared" si="4"/>
        <v>64831565</v>
      </c>
      <c r="S9" s="60">
        <f t="shared" si="5"/>
        <v>77170190</v>
      </c>
      <c r="T9" s="60">
        <f t="shared" si="6"/>
        <v>89508815</v>
      </c>
      <c r="AB9">
        <f>E9-IncomeContinue!E9</f>
        <v>0</v>
      </c>
      <c r="AC9">
        <f>F9-IncomeContinue!F9</f>
        <v>0</v>
      </c>
      <c r="AD9">
        <f>G9-IncomeContinue!G9</f>
        <v>0</v>
      </c>
      <c r="AE9">
        <f>H9-IncomeContinue!H9</f>
        <v>0</v>
      </c>
      <c r="AF9">
        <f>I9-IncomeContinue!I9</f>
        <v>0</v>
      </c>
    </row>
    <row r="10" spans="1:32">
      <c r="B10" s="51" t="s">
        <v>12</v>
      </c>
      <c r="C10" s="112" t="s">
        <v>284</v>
      </c>
      <c r="D10" s="227" t="s">
        <v>284</v>
      </c>
      <c r="E10" s="53">
        <v>2742</v>
      </c>
      <c r="F10" s="53">
        <v>3586</v>
      </c>
      <c r="G10" s="53">
        <v>4430</v>
      </c>
      <c r="H10" s="400">
        <v>5273</v>
      </c>
      <c r="I10" s="387">
        <v>6117</v>
      </c>
      <c r="K10" s="28">
        <f>Weights!Y10</f>
        <v>16406</v>
      </c>
      <c r="L10" t="s">
        <v>92</v>
      </c>
      <c r="M10">
        <f t="shared" si="0"/>
        <v>16406</v>
      </c>
      <c r="O10" s="60">
        <f t="shared" si="1"/>
        <v>44985252</v>
      </c>
      <c r="P10" s="60">
        <f t="shared" si="2"/>
        <v>44985252</v>
      </c>
      <c r="Q10" s="60">
        <f t="shared" si="3"/>
        <v>58831916</v>
      </c>
      <c r="R10" s="60">
        <f t="shared" si="4"/>
        <v>72678580</v>
      </c>
      <c r="S10" s="60">
        <f t="shared" si="5"/>
        <v>86508838</v>
      </c>
      <c r="T10" s="60">
        <f t="shared" si="6"/>
        <v>100355502</v>
      </c>
      <c r="AB10">
        <f>E10-IncomeContinue!E10</f>
        <v>0</v>
      </c>
      <c r="AC10">
        <f>F10-IncomeContinue!F10</f>
        <v>0</v>
      </c>
      <c r="AD10">
        <f>G10-IncomeContinue!G10</f>
        <v>0</v>
      </c>
      <c r="AE10">
        <f>H10-IncomeContinue!H10</f>
        <v>0</v>
      </c>
      <c r="AF10">
        <f>I10-IncomeContinue!I10</f>
        <v>0</v>
      </c>
    </row>
    <row r="11" spans="1:32">
      <c r="B11" s="51" t="s">
        <v>13</v>
      </c>
      <c r="C11" s="112" t="s">
        <v>284</v>
      </c>
      <c r="D11" s="227" t="s">
        <v>284</v>
      </c>
      <c r="E11" s="53">
        <v>6008</v>
      </c>
      <c r="F11" s="53">
        <v>6008</v>
      </c>
      <c r="G11" s="53">
        <v>6842</v>
      </c>
      <c r="H11" s="400">
        <v>7941</v>
      </c>
      <c r="I11" s="387">
        <v>9211</v>
      </c>
      <c r="K11" s="28">
        <f>Weights!Y11</f>
        <v>91086</v>
      </c>
      <c r="L11" t="s">
        <v>92</v>
      </c>
      <c r="M11">
        <f t="shared" si="0"/>
        <v>91086</v>
      </c>
      <c r="O11" s="60">
        <f t="shared" si="1"/>
        <v>547244688</v>
      </c>
      <c r="P11" s="60">
        <f t="shared" si="2"/>
        <v>547244688</v>
      </c>
      <c r="Q11" s="60">
        <f t="shared" si="3"/>
        <v>547244688</v>
      </c>
      <c r="R11" s="60">
        <f t="shared" si="4"/>
        <v>623210412</v>
      </c>
      <c r="S11" s="60">
        <f t="shared" si="5"/>
        <v>723313926</v>
      </c>
      <c r="T11" s="60">
        <f t="shared" si="6"/>
        <v>838993146</v>
      </c>
      <c r="AB11">
        <f>E11-IncomeContinue!E11</f>
        <v>0</v>
      </c>
      <c r="AC11">
        <f>F11-IncomeContinue!F11</f>
        <v>0</v>
      </c>
      <c r="AD11">
        <f>G11-IncomeContinue!G11</f>
        <v>0</v>
      </c>
      <c r="AE11">
        <f>H11-IncomeContinue!H11</f>
        <v>0</v>
      </c>
      <c r="AF11">
        <f>I11-IncomeContinue!I11</f>
        <v>0</v>
      </c>
    </row>
    <row r="12" spans="1:32">
      <c r="B12" s="51" t="s">
        <v>14</v>
      </c>
      <c r="C12" s="88" t="s">
        <v>283</v>
      </c>
      <c r="D12" s="227" t="s">
        <v>284</v>
      </c>
      <c r="E12" s="87" t="s">
        <v>130</v>
      </c>
      <c r="F12" s="53">
        <v>5336</v>
      </c>
      <c r="G12" s="53">
        <v>6592</v>
      </c>
      <c r="H12" s="400">
        <v>7848</v>
      </c>
      <c r="I12" s="387">
        <v>9103</v>
      </c>
      <c r="K12" s="28">
        <f>Weights!Y12</f>
        <v>9101</v>
      </c>
      <c r="L12" t="s">
        <v>92</v>
      </c>
      <c r="M12">
        <f t="shared" si="0"/>
        <v>0</v>
      </c>
      <c r="O12" s="60">
        <f t="shared" si="1"/>
        <v>0</v>
      </c>
      <c r="P12" s="60">
        <f t="shared" si="2"/>
        <v>0</v>
      </c>
      <c r="Q12" s="60">
        <f t="shared" si="3"/>
        <v>48562936</v>
      </c>
      <c r="R12" s="60">
        <f t="shared" si="4"/>
        <v>59993792</v>
      </c>
      <c r="S12" s="60">
        <f t="shared" si="5"/>
        <v>71424648</v>
      </c>
      <c r="T12" s="60">
        <f t="shared" si="6"/>
        <v>82846403</v>
      </c>
      <c r="AB12" t="e">
        <f>E12-IncomeContinue!E12</f>
        <v>#VALUE!</v>
      </c>
      <c r="AC12">
        <f>F12-IncomeContinue!F12</f>
        <v>0</v>
      </c>
      <c r="AD12">
        <f>G12-IncomeContinue!G12</f>
        <v>0</v>
      </c>
      <c r="AE12">
        <f>H12-IncomeContinue!H12</f>
        <v>0</v>
      </c>
      <c r="AF12">
        <f>I12-IncomeContinue!I12</f>
        <v>0</v>
      </c>
    </row>
    <row r="13" spans="1:32">
      <c r="B13" s="51" t="s">
        <v>15</v>
      </c>
      <c r="C13" s="88" t="s">
        <v>283</v>
      </c>
      <c r="D13" s="227" t="s">
        <v>283</v>
      </c>
      <c r="E13" s="53">
        <v>3589</v>
      </c>
      <c r="F13" s="53">
        <v>4694</v>
      </c>
      <c r="G13" s="53">
        <v>5798</v>
      </c>
      <c r="H13" s="400">
        <v>6903</v>
      </c>
      <c r="I13" s="387">
        <v>8007</v>
      </c>
      <c r="K13" s="28">
        <f>Weights!Y13</f>
        <v>7200</v>
      </c>
      <c r="L13" t="s">
        <v>92</v>
      </c>
      <c r="M13">
        <f t="shared" si="0"/>
        <v>7200</v>
      </c>
      <c r="O13" s="60">
        <f t="shared" si="1"/>
        <v>25840800</v>
      </c>
      <c r="P13" s="60">
        <f t="shared" si="2"/>
        <v>25840800</v>
      </c>
      <c r="Q13" s="60">
        <f t="shared" si="3"/>
        <v>33796800</v>
      </c>
      <c r="R13" s="60">
        <f t="shared" si="4"/>
        <v>41745600</v>
      </c>
      <c r="S13" s="60">
        <f t="shared" si="5"/>
        <v>49701600</v>
      </c>
      <c r="T13" s="60">
        <f t="shared" si="6"/>
        <v>57650400</v>
      </c>
      <c r="AB13">
        <f>E13-IncomeContinue!E13</f>
        <v>-1105</v>
      </c>
      <c r="AC13">
        <f>F13-IncomeContinue!F13</f>
        <v>-1444</v>
      </c>
      <c r="AD13">
        <f>G13-IncomeContinue!G13</f>
        <v>-1784</v>
      </c>
      <c r="AE13">
        <f>H13-IncomeContinue!H13</f>
        <v>-2124</v>
      </c>
      <c r="AF13">
        <f>I13-IncomeContinue!I13</f>
        <v>-2464</v>
      </c>
    </row>
    <row r="14" spans="1:32">
      <c r="B14" s="51" t="s">
        <v>16</v>
      </c>
      <c r="C14" s="88" t="s">
        <v>283</v>
      </c>
      <c r="D14" s="227" t="s">
        <v>283</v>
      </c>
      <c r="E14" s="53">
        <v>2266</v>
      </c>
      <c r="F14" s="53">
        <v>3052</v>
      </c>
      <c r="G14" s="53">
        <v>3840</v>
      </c>
      <c r="H14" s="400">
        <v>4626</v>
      </c>
      <c r="I14" s="387">
        <v>5214</v>
      </c>
      <c r="K14" s="28">
        <f>Weights!Y14</f>
        <v>2900</v>
      </c>
      <c r="L14" t="s">
        <v>92</v>
      </c>
      <c r="M14">
        <f t="shared" si="0"/>
        <v>2900</v>
      </c>
      <c r="O14" s="60">
        <f t="shared" si="1"/>
        <v>6571400</v>
      </c>
      <c r="P14" s="60">
        <f t="shared" si="2"/>
        <v>6571400</v>
      </c>
      <c r="Q14" s="60">
        <f t="shared" si="3"/>
        <v>8850800</v>
      </c>
      <c r="R14" s="60">
        <f t="shared" si="4"/>
        <v>11136000</v>
      </c>
      <c r="S14" s="60">
        <f t="shared" si="5"/>
        <v>13415400</v>
      </c>
      <c r="T14" s="60">
        <f t="shared" si="6"/>
        <v>15120600</v>
      </c>
      <c r="AB14">
        <f>E14-IncomeContinue!E14</f>
        <v>-1628</v>
      </c>
      <c r="AC14">
        <f>F14-IncomeContinue!F14</f>
        <v>-2040</v>
      </c>
      <c r="AD14">
        <f>G14-IncomeContinue!G14</f>
        <v>-2450</v>
      </c>
      <c r="AE14">
        <f>H14-IncomeContinue!H14</f>
        <v>-2862</v>
      </c>
      <c r="AF14">
        <f>I14-IncomeContinue!I14</f>
        <v>-3472</v>
      </c>
    </row>
    <row r="15" spans="1:32">
      <c r="B15" s="51" t="s">
        <v>17</v>
      </c>
      <c r="C15" s="88" t="s">
        <v>283</v>
      </c>
      <c r="D15" s="227" t="s">
        <v>284</v>
      </c>
      <c r="E15" s="53">
        <v>3874</v>
      </c>
      <c r="F15" s="53">
        <v>5066</v>
      </c>
      <c r="G15" s="53">
        <v>6258</v>
      </c>
      <c r="H15" s="400">
        <v>7450</v>
      </c>
      <c r="I15" s="387">
        <v>8642</v>
      </c>
      <c r="K15" s="28">
        <f>Weights!Y15</f>
        <v>700</v>
      </c>
      <c r="L15" t="s">
        <v>92</v>
      </c>
      <c r="M15">
        <f t="shared" si="0"/>
        <v>700</v>
      </c>
      <c r="O15" s="60">
        <f t="shared" si="1"/>
        <v>2711800</v>
      </c>
      <c r="P15" s="60">
        <f t="shared" si="2"/>
        <v>2711800</v>
      </c>
      <c r="Q15" s="60">
        <f t="shared" si="3"/>
        <v>3546200</v>
      </c>
      <c r="R15" s="60">
        <f t="shared" si="4"/>
        <v>4380600</v>
      </c>
      <c r="S15" s="60">
        <f t="shared" si="5"/>
        <v>5215000</v>
      </c>
      <c r="T15" s="60">
        <f t="shared" si="6"/>
        <v>6049400</v>
      </c>
      <c r="AB15">
        <f>E15-IncomeContinue!E15</f>
        <v>0</v>
      </c>
      <c r="AC15">
        <f>F15-IncomeContinue!F15</f>
        <v>0</v>
      </c>
      <c r="AD15">
        <f>G15-IncomeContinue!G15</f>
        <v>0</v>
      </c>
      <c r="AE15">
        <f>H15-IncomeContinue!H15</f>
        <v>0</v>
      </c>
      <c r="AF15">
        <f>I15-IncomeContinue!I15</f>
        <v>0</v>
      </c>
    </row>
    <row r="16" spans="1:32">
      <c r="B16" s="51" t="s">
        <v>18</v>
      </c>
      <c r="C16" s="88" t="s">
        <v>283</v>
      </c>
      <c r="D16" s="227" t="s">
        <v>284</v>
      </c>
      <c r="E16" s="53">
        <v>2986</v>
      </c>
      <c r="F16" s="53">
        <v>3905</v>
      </c>
      <c r="G16" s="53">
        <v>4824</v>
      </c>
      <c r="H16" s="400">
        <v>5743</v>
      </c>
      <c r="I16" s="387">
        <v>6662</v>
      </c>
      <c r="K16" s="28">
        <f>Weights!Y16</f>
        <v>48658</v>
      </c>
      <c r="L16" t="s">
        <v>92</v>
      </c>
      <c r="M16">
        <f t="shared" si="0"/>
        <v>48658</v>
      </c>
      <c r="O16" s="60">
        <f t="shared" si="1"/>
        <v>145292788</v>
      </c>
      <c r="P16" s="60">
        <f t="shared" si="2"/>
        <v>145292788</v>
      </c>
      <c r="Q16" s="60">
        <f t="shared" si="3"/>
        <v>190009490</v>
      </c>
      <c r="R16" s="60">
        <f t="shared" si="4"/>
        <v>234726192</v>
      </c>
      <c r="S16" s="60">
        <f t="shared" si="5"/>
        <v>279442894</v>
      </c>
      <c r="T16" s="60">
        <f t="shared" si="6"/>
        <v>324159596</v>
      </c>
      <c r="AB16">
        <f>E16-IncomeContinue!E16</f>
        <v>0</v>
      </c>
      <c r="AC16">
        <f>F16-IncomeContinue!F16</f>
        <v>0</v>
      </c>
      <c r="AD16">
        <f>G16-IncomeContinue!G16</f>
        <v>0</v>
      </c>
      <c r="AE16">
        <f>H16-IncomeContinue!H16</f>
        <v>0</v>
      </c>
      <c r="AF16">
        <f>I16-IncomeContinue!I16</f>
        <v>0</v>
      </c>
    </row>
    <row r="17" spans="2:32">
      <c r="B17" s="51" t="s">
        <v>19</v>
      </c>
      <c r="C17" s="112" t="s">
        <v>284</v>
      </c>
      <c r="D17" s="227" t="s">
        <v>284</v>
      </c>
      <c r="E17" s="53">
        <v>3312</v>
      </c>
      <c r="F17" s="53">
        <v>4331</v>
      </c>
      <c r="G17" s="53">
        <v>5351</v>
      </c>
      <c r="H17" s="400">
        <v>6370</v>
      </c>
      <c r="I17" s="387">
        <v>7389</v>
      </c>
      <c r="K17" s="28">
        <f>Weights!Y17</f>
        <v>24349</v>
      </c>
      <c r="L17" t="s">
        <v>92</v>
      </c>
      <c r="M17">
        <f t="shared" si="0"/>
        <v>24349</v>
      </c>
      <c r="O17" s="60">
        <f t="shared" si="1"/>
        <v>80643888</v>
      </c>
      <c r="P17" s="60">
        <f t="shared" si="2"/>
        <v>80643888</v>
      </c>
      <c r="Q17" s="60">
        <f t="shared" si="3"/>
        <v>105455519</v>
      </c>
      <c r="R17" s="60">
        <f t="shared" si="4"/>
        <v>130291499</v>
      </c>
      <c r="S17" s="60">
        <f t="shared" si="5"/>
        <v>155103130</v>
      </c>
      <c r="T17" s="60">
        <f t="shared" si="6"/>
        <v>179914761</v>
      </c>
      <c r="AB17">
        <f>E17-IncomeContinue!E17</f>
        <v>0</v>
      </c>
      <c r="AC17">
        <f>F17-IncomeContinue!F17</f>
        <v>0</v>
      </c>
      <c r="AD17">
        <f>G17-IncomeContinue!G17</f>
        <v>0</v>
      </c>
      <c r="AE17">
        <f>H17-IncomeContinue!H17</f>
        <v>0</v>
      </c>
      <c r="AF17">
        <f>I17-IncomeContinue!I17</f>
        <v>0</v>
      </c>
    </row>
    <row r="18" spans="2:32">
      <c r="B18" s="51" t="s">
        <v>20</v>
      </c>
      <c r="C18" s="112" t="s">
        <v>284</v>
      </c>
      <c r="D18" s="227" t="s">
        <v>284</v>
      </c>
      <c r="E18" s="87" t="s">
        <v>130</v>
      </c>
      <c r="F18" s="53">
        <v>5226</v>
      </c>
      <c r="G18" s="53">
        <v>6456</v>
      </c>
      <c r="H18" s="400">
        <v>7685</v>
      </c>
      <c r="I18" s="387">
        <v>8915</v>
      </c>
      <c r="K18" s="28">
        <f>Weights!Y18</f>
        <v>287</v>
      </c>
      <c r="L18" s="25" t="s">
        <v>93</v>
      </c>
      <c r="M18">
        <f t="shared" si="0"/>
        <v>0</v>
      </c>
      <c r="O18" s="60">
        <f t="shared" si="1"/>
        <v>0</v>
      </c>
      <c r="P18" s="60">
        <f t="shared" si="2"/>
        <v>0</v>
      </c>
      <c r="Q18" s="60">
        <f t="shared" si="3"/>
        <v>1499862</v>
      </c>
      <c r="R18" s="60">
        <f t="shared" si="4"/>
        <v>1852872</v>
      </c>
      <c r="S18" s="60">
        <f t="shared" si="5"/>
        <v>2205595</v>
      </c>
      <c r="T18" s="60">
        <f t="shared" si="6"/>
        <v>2558605</v>
      </c>
      <c r="AB18" t="e">
        <f>E18-IncomeContinue!E18</f>
        <v>#VALUE!</v>
      </c>
      <c r="AC18">
        <f>F18-IncomeContinue!F18</f>
        <v>0</v>
      </c>
      <c r="AD18">
        <f>G18-IncomeContinue!G18</f>
        <v>0</v>
      </c>
      <c r="AE18">
        <f>H18-IncomeContinue!H18</f>
        <v>0</v>
      </c>
      <c r="AF18">
        <f>I18-IncomeContinue!I18</f>
        <v>0</v>
      </c>
    </row>
    <row r="19" spans="2:32">
      <c r="B19" s="51" t="s">
        <v>21</v>
      </c>
      <c r="C19" s="112" t="s">
        <v>284</v>
      </c>
      <c r="D19" s="227" t="s">
        <v>284</v>
      </c>
      <c r="E19" s="53">
        <v>3632</v>
      </c>
      <c r="F19" s="53">
        <v>4749</v>
      </c>
      <c r="G19" s="53">
        <v>5867</v>
      </c>
      <c r="H19" s="400">
        <v>6985</v>
      </c>
      <c r="I19" s="387">
        <v>8102</v>
      </c>
      <c r="K19" s="28">
        <f>Weights!Y19</f>
        <v>3200</v>
      </c>
      <c r="L19" t="s">
        <v>92</v>
      </c>
      <c r="M19">
        <f t="shared" si="0"/>
        <v>3200</v>
      </c>
      <c r="O19" s="60">
        <f t="shared" si="1"/>
        <v>11622400</v>
      </c>
      <c r="P19" s="60">
        <f t="shared" si="2"/>
        <v>11622400</v>
      </c>
      <c r="Q19" s="60">
        <f t="shared" si="3"/>
        <v>15196800</v>
      </c>
      <c r="R19" s="60">
        <f t="shared" si="4"/>
        <v>18774400</v>
      </c>
      <c r="S19" s="60">
        <f t="shared" si="5"/>
        <v>22352000</v>
      </c>
      <c r="T19" s="60">
        <f t="shared" si="6"/>
        <v>25926400</v>
      </c>
      <c r="AB19">
        <f>E19-IncomeContinue!E19</f>
        <v>0</v>
      </c>
      <c r="AC19">
        <f>F19-IncomeContinue!F19</f>
        <v>0</v>
      </c>
      <c r="AD19">
        <f>G19-IncomeContinue!G19</f>
        <v>0</v>
      </c>
      <c r="AE19">
        <f>H19-IncomeContinue!H19</f>
        <v>0</v>
      </c>
      <c r="AF19">
        <f>I19-IncomeContinue!I19</f>
        <v>0</v>
      </c>
    </row>
    <row r="20" spans="2:32">
      <c r="B20" s="51" t="s">
        <v>22</v>
      </c>
      <c r="C20" s="88" t="s">
        <v>283</v>
      </c>
      <c r="D20" s="227" t="s">
        <v>283</v>
      </c>
      <c r="E20" s="53">
        <v>1699</v>
      </c>
      <c r="F20" s="53">
        <v>2289</v>
      </c>
      <c r="G20" s="53">
        <v>2879</v>
      </c>
      <c r="H20" s="400">
        <v>3469</v>
      </c>
      <c r="I20" s="387">
        <v>4059</v>
      </c>
      <c r="K20" s="28">
        <f>Weights!Y20</f>
        <v>3700</v>
      </c>
      <c r="L20" t="s">
        <v>92</v>
      </c>
      <c r="M20">
        <f t="shared" si="0"/>
        <v>3700</v>
      </c>
      <c r="O20" s="60">
        <f t="shared" si="1"/>
        <v>6286300</v>
      </c>
      <c r="P20" s="60">
        <f t="shared" si="2"/>
        <v>6286300</v>
      </c>
      <c r="Q20" s="60">
        <f t="shared" si="3"/>
        <v>8469300</v>
      </c>
      <c r="R20" s="60">
        <f t="shared" si="4"/>
        <v>10652300</v>
      </c>
      <c r="S20" s="60">
        <f t="shared" si="5"/>
        <v>12835300</v>
      </c>
      <c r="T20" s="60">
        <f t="shared" si="6"/>
        <v>15018300</v>
      </c>
      <c r="AB20">
        <f>E20-IncomeContinue!E20</f>
        <v>-1296</v>
      </c>
      <c r="AC20">
        <f>F20-IncomeContinue!F20</f>
        <v>-1627</v>
      </c>
      <c r="AD20">
        <f>G20-IncomeContinue!G20</f>
        <v>-1958</v>
      </c>
      <c r="AE20">
        <f>H20-IncomeContinue!H20</f>
        <v>-2290</v>
      </c>
      <c r="AF20">
        <f>I20-IncomeContinue!I20</f>
        <v>-2621</v>
      </c>
    </row>
    <row r="21" spans="2:32">
      <c r="B21" s="51" t="s">
        <v>23</v>
      </c>
      <c r="C21" s="88" t="s">
        <v>283</v>
      </c>
      <c r="D21" s="227" t="s">
        <v>283</v>
      </c>
      <c r="E21" s="87" t="s">
        <v>130</v>
      </c>
      <c r="F21" s="53">
        <v>4196</v>
      </c>
      <c r="G21" s="53">
        <v>5278</v>
      </c>
      <c r="H21" s="400">
        <v>6359</v>
      </c>
      <c r="I21" s="387">
        <v>7441</v>
      </c>
      <c r="K21" s="28">
        <f>Weights!Y21</f>
        <v>35900</v>
      </c>
      <c r="L21" t="s">
        <v>92</v>
      </c>
      <c r="M21">
        <f t="shared" si="0"/>
        <v>0</v>
      </c>
      <c r="O21" s="60">
        <f t="shared" si="1"/>
        <v>0</v>
      </c>
      <c r="P21" s="60">
        <f t="shared" si="2"/>
        <v>0</v>
      </c>
      <c r="Q21" s="60">
        <f t="shared" si="3"/>
        <v>150636400</v>
      </c>
      <c r="R21" s="60">
        <f t="shared" si="4"/>
        <v>189480200</v>
      </c>
      <c r="S21" s="60">
        <f t="shared" si="5"/>
        <v>228288100</v>
      </c>
      <c r="T21" s="60">
        <f t="shared" si="6"/>
        <v>267131900</v>
      </c>
      <c r="AB21" t="e">
        <f>E21-IncomeContinue!E21</f>
        <v>#VALUE!</v>
      </c>
      <c r="AC21">
        <f>F21-IncomeContinue!F21</f>
        <v>-725</v>
      </c>
      <c r="AD21">
        <f>G21-IncomeContinue!G21</f>
        <v>-801</v>
      </c>
      <c r="AE21">
        <f>H21-IncomeContinue!H21</f>
        <v>-878</v>
      </c>
      <c r="AF21">
        <f>I21-IncomeContinue!I21</f>
        <v>-954</v>
      </c>
    </row>
    <row r="22" spans="2:32">
      <c r="B22" s="51" t="s">
        <v>24</v>
      </c>
      <c r="C22" s="88" t="s">
        <v>283</v>
      </c>
      <c r="D22" s="227" t="s">
        <v>284</v>
      </c>
      <c r="E22" s="53">
        <v>3189</v>
      </c>
      <c r="F22" s="53">
        <v>4171</v>
      </c>
      <c r="G22" s="53">
        <v>5152</v>
      </c>
      <c r="H22" s="400">
        <v>6133</v>
      </c>
      <c r="I22" s="387">
        <v>7114</v>
      </c>
      <c r="K22" s="28">
        <f>Weights!Y22</f>
        <v>14200</v>
      </c>
      <c r="L22" t="s">
        <v>92</v>
      </c>
      <c r="M22">
        <f t="shared" si="0"/>
        <v>14200</v>
      </c>
      <c r="O22" s="60">
        <f t="shared" si="1"/>
        <v>45283800</v>
      </c>
      <c r="P22" s="60">
        <f t="shared" si="2"/>
        <v>45283800</v>
      </c>
      <c r="Q22" s="60">
        <f t="shared" si="3"/>
        <v>59228200</v>
      </c>
      <c r="R22" s="60">
        <f t="shared" si="4"/>
        <v>73158400</v>
      </c>
      <c r="S22" s="60">
        <f t="shared" si="5"/>
        <v>87088600</v>
      </c>
      <c r="T22" s="60">
        <f t="shared" si="6"/>
        <v>101018800</v>
      </c>
      <c r="AB22">
        <f>E22-IncomeContinue!E22</f>
        <v>0</v>
      </c>
      <c r="AC22">
        <f>F22-IncomeContinue!F22</f>
        <v>0</v>
      </c>
      <c r="AD22">
        <f>G22-IncomeContinue!G22</f>
        <v>0</v>
      </c>
      <c r="AE22">
        <f>H22-IncomeContinue!H22</f>
        <v>0</v>
      </c>
      <c r="AF22">
        <f>I22-IncomeContinue!I22</f>
        <v>0</v>
      </c>
    </row>
    <row r="23" spans="2:32">
      <c r="B23" s="51" t="s">
        <v>25</v>
      </c>
      <c r="C23" s="88" t="s">
        <v>283</v>
      </c>
      <c r="D23" s="227" t="s">
        <v>284</v>
      </c>
      <c r="E23" s="53">
        <v>2549</v>
      </c>
      <c r="F23" s="53">
        <v>3434</v>
      </c>
      <c r="G23" s="53">
        <v>4319</v>
      </c>
      <c r="H23" s="400">
        <v>5204</v>
      </c>
      <c r="I23" s="387">
        <v>6089</v>
      </c>
      <c r="K23" s="28">
        <f>Weights!Y23</f>
        <v>8400</v>
      </c>
      <c r="L23" t="s">
        <v>92</v>
      </c>
      <c r="M23">
        <f t="shared" si="0"/>
        <v>8400</v>
      </c>
      <c r="O23" s="60">
        <f t="shared" si="1"/>
        <v>21411600</v>
      </c>
      <c r="P23" s="60">
        <f t="shared" si="2"/>
        <v>21411600</v>
      </c>
      <c r="Q23" s="60">
        <f t="shared" si="3"/>
        <v>28845600</v>
      </c>
      <c r="R23" s="60">
        <f t="shared" si="4"/>
        <v>36279600</v>
      </c>
      <c r="S23" s="60">
        <f t="shared" si="5"/>
        <v>43713600</v>
      </c>
      <c r="T23" s="60">
        <f t="shared" si="6"/>
        <v>51147600</v>
      </c>
      <c r="AB23">
        <f>E23-IncomeContinue!E23</f>
        <v>0</v>
      </c>
      <c r="AC23">
        <f>F23-IncomeContinue!F23</f>
        <v>0</v>
      </c>
      <c r="AD23">
        <f>G23-IncomeContinue!G23</f>
        <v>0</v>
      </c>
      <c r="AE23">
        <f>H23-IncomeContinue!H23</f>
        <v>0</v>
      </c>
      <c r="AF23">
        <f>I23-IncomeContinue!I23</f>
        <v>0</v>
      </c>
    </row>
    <row r="24" spans="2:32">
      <c r="B24" s="51" t="s">
        <v>26</v>
      </c>
      <c r="C24" s="88" t="s">
        <v>283</v>
      </c>
      <c r="D24" s="227" t="s">
        <v>284</v>
      </c>
      <c r="E24" s="87" t="s">
        <v>130</v>
      </c>
      <c r="F24" s="53">
        <v>4349</v>
      </c>
      <c r="G24" s="53">
        <v>5372</v>
      </c>
      <c r="H24" s="400">
        <v>6395</v>
      </c>
      <c r="I24" s="387">
        <v>7418</v>
      </c>
      <c r="K24" s="28">
        <f>Weights!Y24</f>
        <v>6201</v>
      </c>
      <c r="L24" t="s">
        <v>92</v>
      </c>
      <c r="M24">
        <f t="shared" si="0"/>
        <v>0</v>
      </c>
      <c r="O24" s="60">
        <f t="shared" si="1"/>
        <v>0</v>
      </c>
      <c r="P24" s="60">
        <f t="shared" si="2"/>
        <v>0</v>
      </c>
      <c r="Q24" s="60">
        <f t="shared" si="3"/>
        <v>26968149</v>
      </c>
      <c r="R24" s="60">
        <f t="shared" si="4"/>
        <v>33311772</v>
      </c>
      <c r="S24" s="60">
        <f t="shared" si="5"/>
        <v>39655395</v>
      </c>
      <c r="T24" s="60">
        <f t="shared" si="6"/>
        <v>45999018</v>
      </c>
      <c r="AB24" t="e">
        <f>E24-IncomeContinue!E24</f>
        <v>#VALUE!</v>
      </c>
      <c r="AC24">
        <f>F24-IncomeContinue!F24</f>
        <v>0</v>
      </c>
      <c r="AD24">
        <f>G24-IncomeContinue!G24</f>
        <v>0</v>
      </c>
      <c r="AE24">
        <f>H24-IncomeContinue!H24</f>
        <v>0</v>
      </c>
      <c r="AF24">
        <f>I24-IncomeContinue!I24</f>
        <v>0</v>
      </c>
    </row>
    <row r="25" spans="2:32">
      <c r="B25" s="51" t="s">
        <v>27</v>
      </c>
      <c r="C25" s="112" t="s">
        <v>284</v>
      </c>
      <c r="D25" s="227" t="s">
        <v>284</v>
      </c>
      <c r="E25" s="87" t="s">
        <v>130</v>
      </c>
      <c r="F25" s="53">
        <v>3743</v>
      </c>
      <c r="G25" s="53">
        <v>4623</v>
      </c>
      <c r="H25" s="400">
        <v>5504</v>
      </c>
      <c r="I25" s="387">
        <v>6384</v>
      </c>
      <c r="K25" s="28">
        <f>Weights!Y25</f>
        <v>8901</v>
      </c>
      <c r="L25" t="s">
        <v>92</v>
      </c>
      <c r="M25">
        <f t="shared" si="0"/>
        <v>0</v>
      </c>
      <c r="O25" s="60">
        <f t="shared" si="1"/>
        <v>0</v>
      </c>
      <c r="P25" s="60">
        <f t="shared" si="2"/>
        <v>0</v>
      </c>
      <c r="Q25" s="60">
        <f t="shared" si="3"/>
        <v>33316443</v>
      </c>
      <c r="R25" s="60">
        <f t="shared" si="4"/>
        <v>41149323</v>
      </c>
      <c r="S25" s="60">
        <f t="shared" si="5"/>
        <v>48991104</v>
      </c>
      <c r="T25" s="60">
        <f t="shared" si="6"/>
        <v>56823984</v>
      </c>
      <c r="AB25" t="e">
        <f>E25-IncomeContinue!E25</f>
        <v>#VALUE!</v>
      </c>
      <c r="AC25">
        <f>F25-IncomeContinue!F25</f>
        <v>0</v>
      </c>
      <c r="AD25">
        <f>G25-IncomeContinue!G25</f>
        <v>0</v>
      </c>
      <c r="AE25">
        <f>H25-IncomeContinue!H25</f>
        <v>0</v>
      </c>
      <c r="AF25">
        <f>I25-IncomeContinue!I25</f>
        <v>0</v>
      </c>
    </row>
    <row r="26" spans="2:32">
      <c r="B26" s="51" t="s">
        <v>28</v>
      </c>
      <c r="C26" s="112" t="s">
        <v>284</v>
      </c>
      <c r="D26" s="227" t="s">
        <v>284</v>
      </c>
      <c r="E26" s="87" t="s">
        <v>130</v>
      </c>
      <c r="F26" s="53">
        <v>3939</v>
      </c>
      <c r="G26" s="53">
        <v>4866</v>
      </c>
      <c r="H26" s="400">
        <v>5793</v>
      </c>
      <c r="I26" s="387">
        <v>6720</v>
      </c>
      <c r="K26" s="28">
        <f>Weights!Y26</f>
        <v>11549</v>
      </c>
      <c r="L26" t="s">
        <v>92</v>
      </c>
      <c r="M26">
        <f t="shared" si="0"/>
        <v>0</v>
      </c>
      <c r="O26" s="60">
        <f t="shared" si="1"/>
        <v>0</v>
      </c>
      <c r="P26" s="60">
        <f t="shared" si="2"/>
        <v>0</v>
      </c>
      <c r="Q26" s="60">
        <f t="shared" si="3"/>
        <v>45491511</v>
      </c>
      <c r="R26" s="60">
        <f t="shared" si="4"/>
        <v>56197434</v>
      </c>
      <c r="S26" s="60">
        <f t="shared" si="5"/>
        <v>66903357</v>
      </c>
      <c r="T26" s="60">
        <f t="shared" si="6"/>
        <v>77609280</v>
      </c>
      <c r="AB26" t="e">
        <f>E26-IncomeContinue!E26</f>
        <v>#VALUE!</v>
      </c>
      <c r="AC26">
        <f>F26-IncomeContinue!F26</f>
        <v>0</v>
      </c>
      <c r="AD26">
        <f>G26-IncomeContinue!G26</f>
        <v>0</v>
      </c>
      <c r="AE26">
        <f>H26-IncomeContinue!H26</f>
        <v>0</v>
      </c>
      <c r="AF26">
        <f>I26-IncomeContinue!I26</f>
        <v>0</v>
      </c>
    </row>
    <row r="27" spans="2:32">
      <c r="B27" s="51" t="s">
        <v>29</v>
      </c>
      <c r="C27" s="112" t="s">
        <v>284</v>
      </c>
      <c r="D27" s="227" t="s">
        <v>284</v>
      </c>
      <c r="E27" s="53">
        <v>3643</v>
      </c>
      <c r="F27" s="53">
        <v>4764</v>
      </c>
      <c r="G27" s="53">
        <v>5885</v>
      </c>
      <c r="H27" s="400">
        <v>7006</v>
      </c>
      <c r="I27" s="387">
        <v>8127</v>
      </c>
      <c r="K27" s="28">
        <f>Weights!Y27</f>
        <v>2800</v>
      </c>
      <c r="L27" t="s">
        <v>92</v>
      </c>
      <c r="M27">
        <f t="shared" si="0"/>
        <v>2800</v>
      </c>
      <c r="O27" s="60">
        <f t="shared" si="1"/>
        <v>10200400</v>
      </c>
      <c r="P27" s="60">
        <f t="shared" si="2"/>
        <v>10200400</v>
      </c>
      <c r="Q27" s="60">
        <f t="shared" si="3"/>
        <v>13339200</v>
      </c>
      <c r="R27" s="60">
        <f t="shared" si="4"/>
        <v>16478000</v>
      </c>
      <c r="S27" s="60">
        <f t="shared" si="5"/>
        <v>19616800</v>
      </c>
      <c r="T27" s="60">
        <f t="shared" si="6"/>
        <v>22755600</v>
      </c>
      <c r="AB27">
        <f>E27-IncomeContinue!E27</f>
        <v>0</v>
      </c>
      <c r="AC27">
        <f>F27-IncomeContinue!F27</f>
        <v>0</v>
      </c>
      <c r="AD27">
        <f>G27-IncomeContinue!G27</f>
        <v>0</v>
      </c>
      <c r="AE27">
        <f>H27-IncomeContinue!H27</f>
        <v>0</v>
      </c>
      <c r="AF27">
        <f>I27-IncomeContinue!I27</f>
        <v>0</v>
      </c>
    </row>
    <row r="28" spans="2:32">
      <c r="B28" s="51" t="s">
        <v>30</v>
      </c>
      <c r="C28" s="88" t="s">
        <v>283</v>
      </c>
      <c r="D28" s="227" t="s">
        <v>284</v>
      </c>
      <c r="E28" s="87" t="s">
        <v>130</v>
      </c>
      <c r="F28" s="53">
        <v>6158</v>
      </c>
      <c r="G28" s="53">
        <v>7607</v>
      </c>
      <c r="H28" s="400">
        <v>9056</v>
      </c>
      <c r="I28" s="387">
        <v>10505</v>
      </c>
      <c r="K28" s="28">
        <f>Weights!Y28</f>
        <v>10299</v>
      </c>
      <c r="L28" t="s">
        <v>92</v>
      </c>
      <c r="M28">
        <f t="shared" si="0"/>
        <v>0</v>
      </c>
      <c r="O28" s="60">
        <f t="shared" si="1"/>
        <v>0</v>
      </c>
      <c r="P28" s="60">
        <f t="shared" si="2"/>
        <v>0</v>
      </c>
      <c r="Q28" s="60">
        <f t="shared" si="3"/>
        <v>63421242</v>
      </c>
      <c r="R28" s="60">
        <f t="shared" si="4"/>
        <v>78344493</v>
      </c>
      <c r="S28" s="60">
        <f t="shared" si="5"/>
        <v>93267744</v>
      </c>
      <c r="T28" s="60">
        <f t="shared" si="6"/>
        <v>108190995</v>
      </c>
      <c r="AB28" t="e">
        <f>E28-IncomeContinue!E28</f>
        <v>#VALUE!</v>
      </c>
      <c r="AC28">
        <f>F28-IncomeContinue!F28</f>
        <v>0</v>
      </c>
      <c r="AD28">
        <f>G28-IncomeContinue!G28</f>
        <v>0</v>
      </c>
      <c r="AE28">
        <f>H28-IncomeContinue!H28</f>
        <v>0</v>
      </c>
      <c r="AF28">
        <f>I28-IncomeContinue!I28</f>
        <v>0</v>
      </c>
    </row>
    <row r="29" spans="2:32">
      <c r="B29" s="51" t="s">
        <v>31</v>
      </c>
      <c r="C29" s="88" t="s">
        <v>283</v>
      </c>
      <c r="D29" s="227" t="s">
        <v>284</v>
      </c>
      <c r="E29" s="87" t="s">
        <v>130</v>
      </c>
      <c r="F29" s="53">
        <v>6548</v>
      </c>
      <c r="G29" s="53">
        <v>8088</v>
      </c>
      <c r="H29" s="400">
        <v>9629</v>
      </c>
      <c r="I29" s="387">
        <v>11169</v>
      </c>
      <c r="K29" s="28">
        <f>Weights!Y29</f>
        <v>12193</v>
      </c>
      <c r="L29" t="s">
        <v>92</v>
      </c>
      <c r="M29">
        <f t="shared" si="0"/>
        <v>0</v>
      </c>
      <c r="O29" s="60">
        <f t="shared" si="1"/>
        <v>0</v>
      </c>
      <c r="P29" s="60">
        <f t="shared" si="2"/>
        <v>0</v>
      </c>
      <c r="Q29" s="60">
        <f t="shared" si="3"/>
        <v>79839764</v>
      </c>
      <c r="R29" s="60">
        <f t="shared" si="4"/>
        <v>98616984</v>
      </c>
      <c r="S29" s="60">
        <f t="shared" si="5"/>
        <v>117406397</v>
      </c>
      <c r="T29" s="60">
        <f t="shared" si="6"/>
        <v>136183617</v>
      </c>
      <c r="AB29" t="e">
        <f>E29-IncomeContinue!E29</f>
        <v>#VALUE!</v>
      </c>
      <c r="AC29">
        <f>F29-IncomeContinue!F29</f>
        <v>0</v>
      </c>
      <c r="AD29">
        <f>G29-IncomeContinue!G29</f>
        <v>0</v>
      </c>
      <c r="AE29">
        <f>H29-IncomeContinue!H29</f>
        <v>0</v>
      </c>
      <c r="AF29">
        <f>I29-IncomeContinue!I29</f>
        <v>0</v>
      </c>
    </row>
    <row r="30" spans="2:32">
      <c r="B30" s="51" t="s">
        <v>32</v>
      </c>
      <c r="C30" s="88" t="s">
        <v>283</v>
      </c>
      <c r="D30" s="227" t="s">
        <v>284</v>
      </c>
      <c r="E30" s="53">
        <v>3444</v>
      </c>
      <c r="F30" s="53">
        <v>4503</v>
      </c>
      <c r="G30" s="53">
        <v>5563</v>
      </c>
      <c r="H30" s="400">
        <v>6622</v>
      </c>
      <c r="I30" s="387">
        <v>7682</v>
      </c>
      <c r="K30" s="28">
        <f>Weights!Y30</f>
        <v>12599</v>
      </c>
      <c r="L30" t="s">
        <v>92</v>
      </c>
      <c r="M30">
        <f t="shared" si="0"/>
        <v>12599</v>
      </c>
      <c r="O30" s="60">
        <f t="shared" si="1"/>
        <v>43390956</v>
      </c>
      <c r="P30" s="60">
        <f t="shared" si="2"/>
        <v>43390956</v>
      </c>
      <c r="Q30" s="60">
        <f t="shared" si="3"/>
        <v>56733297</v>
      </c>
      <c r="R30" s="60">
        <f t="shared" si="4"/>
        <v>70088237</v>
      </c>
      <c r="S30" s="60">
        <f t="shared" si="5"/>
        <v>83430578</v>
      </c>
      <c r="T30" s="60">
        <f t="shared" si="6"/>
        <v>96785518</v>
      </c>
      <c r="AB30">
        <f>E30-IncomeContinue!E30</f>
        <v>0</v>
      </c>
      <c r="AC30">
        <f>F30-IncomeContinue!F30</f>
        <v>0</v>
      </c>
      <c r="AD30">
        <f>G30-IncomeContinue!G30</f>
        <v>0</v>
      </c>
      <c r="AE30">
        <f>H30-IncomeContinue!H30</f>
        <v>0</v>
      </c>
      <c r="AF30">
        <f>I30-IncomeContinue!I30</f>
        <v>0</v>
      </c>
    </row>
    <row r="31" spans="2:32">
      <c r="B31" s="51" t="s">
        <v>33</v>
      </c>
      <c r="C31" s="88" t="s">
        <v>283</v>
      </c>
      <c r="D31" s="227" t="s">
        <v>283</v>
      </c>
      <c r="E31" s="87" t="s">
        <v>130</v>
      </c>
      <c r="F31" s="53">
        <v>4288</v>
      </c>
      <c r="G31" s="53">
        <v>5297</v>
      </c>
      <c r="H31" s="400">
        <v>6306</v>
      </c>
      <c r="I31" s="387">
        <v>7315</v>
      </c>
      <c r="K31" s="28">
        <f>Weights!Y31</f>
        <v>9501</v>
      </c>
      <c r="L31" t="s">
        <v>92</v>
      </c>
      <c r="M31">
        <f t="shared" si="0"/>
        <v>0</v>
      </c>
      <c r="O31" s="60">
        <f t="shared" si="1"/>
        <v>0</v>
      </c>
      <c r="P31" s="60">
        <f t="shared" si="2"/>
        <v>0</v>
      </c>
      <c r="Q31" s="60">
        <f t="shared" si="3"/>
        <v>40740288</v>
      </c>
      <c r="R31" s="60">
        <f t="shared" si="4"/>
        <v>50326797</v>
      </c>
      <c r="S31" s="60">
        <f t="shared" si="5"/>
        <v>59913306</v>
      </c>
      <c r="T31" s="60">
        <f t="shared" si="6"/>
        <v>69499815</v>
      </c>
      <c r="AB31" t="e">
        <f>E31-IncomeContinue!E31</f>
        <v>#VALUE!</v>
      </c>
      <c r="AC31">
        <f>F31-IncomeContinue!F31</f>
        <v>-1152</v>
      </c>
      <c r="AD31">
        <f>G31-IncomeContinue!G31</f>
        <v>-1423</v>
      </c>
      <c r="AE31">
        <f>H31-IncomeContinue!H31</f>
        <v>-1694</v>
      </c>
      <c r="AF31">
        <f>I31-IncomeContinue!I31</f>
        <v>-1965</v>
      </c>
    </row>
    <row r="32" spans="2:32">
      <c r="B32" s="138" t="s">
        <v>34</v>
      </c>
      <c r="C32" s="401" t="s">
        <v>284</v>
      </c>
      <c r="D32" s="143" t="s">
        <v>284</v>
      </c>
      <c r="E32" s="142" t="s">
        <v>130</v>
      </c>
      <c r="F32" s="385">
        <v>3167</v>
      </c>
      <c r="G32" s="385">
        <v>3833</v>
      </c>
      <c r="H32" s="399">
        <v>4583</v>
      </c>
      <c r="I32" s="386">
        <v>5333</v>
      </c>
      <c r="K32" s="28">
        <f>Weights!Y32</f>
        <v>13195</v>
      </c>
      <c r="L32" t="s">
        <v>92</v>
      </c>
      <c r="M32">
        <f t="shared" si="0"/>
        <v>0</v>
      </c>
      <c r="O32" s="60">
        <f t="shared" si="1"/>
        <v>0</v>
      </c>
      <c r="P32" s="60">
        <f t="shared" si="2"/>
        <v>0</v>
      </c>
      <c r="Q32" s="60">
        <f t="shared" si="3"/>
        <v>41788565</v>
      </c>
      <c r="R32" s="60">
        <f t="shared" si="4"/>
        <v>50576435</v>
      </c>
      <c r="S32" s="60">
        <f t="shared" si="5"/>
        <v>60472685</v>
      </c>
      <c r="T32" s="60">
        <f t="shared" si="6"/>
        <v>70368935</v>
      </c>
      <c r="AB32" t="e">
        <f>E32-IncomeContinue!E32</f>
        <v>#VALUE!</v>
      </c>
      <c r="AC32">
        <f>F32-IncomeContinue!F32</f>
        <v>0</v>
      </c>
      <c r="AD32">
        <f>G32-IncomeContinue!G32</f>
        <v>0</v>
      </c>
      <c r="AE32">
        <f>H32-IncomeContinue!H32</f>
        <v>0</v>
      </c>
      <c r="AF32">
        <f>I32-IncomeContinue!I32</f>
        <v>0</v>
      </c>
    </row>
    <row r="33" spans="2:32">
      <c r="B33" s="42" t="s">
        <v>35</v>
      </c>
      <c r="C33" s="402" t="s">
        <v>283</v>
      </c>
      <c r="D33" s="40" t="s">
        <v>284</v>
      </c>
      <c r="E33" s="403">
        <v>2742</v>
      </c>
      <c r="F33" s="53">
        <v>3693</v>
      </c>
      <c r="G33" s="53">
        <v>4644</v>
      </c>
      <c r="H33" s="400">
        <v>5597</v>
      </c>
      <c r="I33" s="387">
        <v>6549</v>
      </c>
      <c r="K33" s="28">
        <f>Weights!Y33</f>
        <v>10028</v>
      </c>
      <c r="L33" t="s">
        <v>92</v>
      </c>
      <c r="M33">
        <f t="shared" si="0"/>
        <v>10028</v>
      </c>
      <c r="O33" s="60">
        <f t="shared" si="1"/>
        <v>27496776</v>
      </c>
      <c r="P33" s="60">
        <f t="shared" si="2"/>
        <v>27496776</v>
      </c>
      <c r="Q33" s="60">
        <f t="shared" si="3"/>
        <v>37033404</v>
      </c>
      <c r="R33" s="60">
        <f t="shared" si="4"/>
        <v>46570032</v>
      </c>
      <c r="S33" s="60">
        <f t="shared" si="5"/>
        <v>56126716</v>
      </c>
      <c r="T33" s="60">
        <f t="shared" si="6"/>
        <v>65673372</v>
      </c>
      <c r="AB33">
        <f>E33-IncomeContinue!E33</f>
        <v>0</v>
      </c>
      <c r="AC33">
        <f>F33-IncomeContinue!F33</f>
        <v>0</v>
      </c>
      <c r="AD33">
        <f>G33-IncomeContinue!G33</f>
        <v>0</v>
      </c>
      <c r="AE33">
        <f>H33-IncomeContinue!H33</f>
        <v>0</v>
      </c>
      <c r="AF33">
        <f>I33-IncomeContinue!I33</f>
        <v>0</v>
      </c>
    </row>
    <row r="34" spans="2:32">
      <c r="B34" s="42" t="s">
        <v>36</v>
      </c>
      <c r="C34" s="402" t="s">
        <v>283</v>
      </c>
      <c r="D34" s="40" t="s">
        <v>284</v>
      </c>
      <c r="E34" s="39" t="s">
        <v>130</v>
      </c>
      <c r="F34" s="53">
        <v>3052</v>
      </c>
      <c r="G34" s="53">
        <v>3838</v>
      </c>
      <c r="H34" s="400">
        <v>4625</v>
      </c>
      <c r="I34" s="387">
        <v>5412</v>
      </c>
      <c r="K34" s="28">
        <f>Weights!Y34</f>
        <v>1175</v>
      </c>
      <c r="L34" t="s">
        <v>92</v>
      </c>
      <c r="M34">
        <f t="shared" si="0"/>
        <v>0</v>
      </c>
      <c r="O34" s="60">
        <f t="shared" si="1"/>
        <v>0</v>
      </c>
      <c r="P34" s="60">
        <f t="shared" si="2"/>
        <v>0</v>
      </c>
      <c r="Q34" s="60">
        <f t="shared" si="3"/>
        <v>3586100</v>
      </c>
      <c r="R34" s="60">
        <f t="shared" si="4"/>
        <v>4509650</v>
      </c>
      <c r="S34" s="60">
        <f t="shared" si="5"/>
        <v>5434375</v>
      </c>
      <c r="T34" s="60">
        <f t="shared" si="6"/>
        <v>6359100</v>
      </c>
      <c r="AB34" t="e">
        <f>E34-IncomeContinue!E34</f>
        <v>#VALUE!</v>
      </c>
      <c r="AC34">
        <f>F34-IncomeContinue!F34</f>
        <v>0</v>
      </c>
      <c r="AD34">
        <f>G34-IncomeContinue!G34</f>
        <v>0</v>
      </c>
      <c r="AE34">
        <f>H34-IncomeContinue!H34</f>
        <v>0</v>
      </c>
      <c r="AF34">
        <f>I34-IncomeContinue!I34</f>
        <v>0</v>
      </c>
    </row>
    <row r="35" spans="2:32">
      <c r="B35" s="42" t="s">
        <v>37</v>
      </c>
      <c r="C35" s="402" t="s">
        <v>283</v>
      </c>
      <c r="D35" s="40" t="s">
        <v>283</v>
      </c>
      <c r="E35" s="39" t="s">
        <v>130</v>
      </c>
      <c r="F35" s="53">
        <v>3052</v>
      </c>
      <c r="G35" s="53">
        <v>3838</v>
      </c>
      <c r="H35" s="400">
        <v>4625</v>
      </c>
      <c r="I35" s="387">
        <v>5412</v>
      </c>
      <c r="K35" s="28">
        <f>Weights!Y35</f>
        <v>3800</v>
      </c>
      <c r="L35" t="s">
        <v>92</v>
      </c>
      <c r="M35">
        <f t="shared" si="0"/>
        <v>0</v>
      </c>
      <c r="O35" s="60">
        <f t="shared" si="1"/>
        <v>0</v>
      </c>
      <c r="P35" s="60">
        <f t="shared" si="2"/>
        <v>0</v>
      </c>
      <c r="Q35" s="60">
        <f t="shared" si="3"/>
        <v>11597600</v>
      </c>
      <c r="R35" s="60">
        <f t="shared" si="4"/>
        <v>14584400</v>
      </c>
      <c r="S35" s="60">
        <f t="shared" si="5"/>
        <v>17575000</v>
      </c>
      <c r="T35" s="60">
        <f t="shared" si="6"/>
        <v>20565600</v>
      </c>
      <c r="AB35" t="e">
        <f>E35-IncomeContinue!E35</f>
        <v>#VALUE!</v>
      </c>
      <c r="AC35">
        <f>F35-IncomeContinue!F35</f>
        <v>-1567</v>
      </c>
      <c r="AD35">
        <f>G35-IncomeContinue!G35</f>
        <v>-1868</v>
      </c>
      <c r="AE35">
        <f>H35-IncomeContinue!H35</f>
        <v>-2168</v>
      </c>
      <c r="AF35">
        <f>I35-IncomeContinue!I35</f>
        <v>-2468</v>
      </c>
    </row>
    <row r="36" spans="2:32">
      <c r="B36" s="42" t="s">
        <v>38</v>
      </c>
      <c r="C36" s="404" t="s">
        <v>284</v>
      </c>
      <c r="D36" s="40" t="s">
        <v>284</v>
      </c>
      <c r="E36" s="403">
        <v>3136</v>
      </c>
      <c r="F36" s="53">
        <v>4101</v>
      </c>
      <c r="G36" s="53">
        <v>5066</v>
      </c>
      <c r="H36" s="400">
        <v>6031</v>
      </c>
      <c r="I36" s="387">
        <v>6996</v>
      </c>
      <c r="K36" s="28">
        <f>Weights!Y36</f>
        <v>3025</v>
      </c>
      <c r="L36" t="s">
        <v>92</v>
      </c>
      <c r="M36">
        <f t="shared" si="0"/>
        <v>3025</v>
      </c>
      <c r="O36" s="60">
        <f t="shared" si="1"/>
        <v>9486400</v>
      </c>
      <c r="P36" s="60">
        <f t="shared" si="2"/>
        <v>9486400</v>
      </c>
      <c r="Q36" s="60">
        <f t="shared" si="3"/>
        <v>12405525</v>
      </c>
      <c r="R36" s="60">
        <f t="shared" si="4"/>
        <v>15324650</v>
      </c>
      <c r="S36" s="60">
        <f t="shared" si="5"/>
        <v>18243775</v>
      </c>
      <c r="T36" s="60">
        <f t="shared" si="6"/>
        <v>21162900</v>
      </c>
      <c r="AB36">
        <f>E36-IncomeContinue!E36</f>
        <v>0</v>
      </c>
      <c r="AC36">
        <f>F36-IncomeContinue!F36</f>
        <v>0</v>
      </c>
      <c r="AD36">
        <f>G36-IncomeContinue!G36</f>
        <v>0</v>
      </c>
      <c r="AE36">
        <f>H36-IncomeContinue!H36</f>
        <v>0</v>
      </c>
      <c r="AF36">
        <f>I36-IncomeContinue!I36</f>
        <v>0</v>
      </c>
    </row>
    <row r="37" spans="2:32">
      <c r="B37" s="42" t="s">
        <v>39</v>
      </c>
      <c r="C37" s="402" t="s">
        <v>283</v>
      </c>
      <c r="D37" s="40" t="s">
        <v>283</v>
      </c>
      <c r="E37" s="403">
        <v>2824</v>
      </c>
      <c r="F37" s="53">
        <v>3815</v>
      </c>
      <c r="G37" s="53">
        <v>4798</v>
      </c>
      <c r="H37" s="400">
        <v>5782</v>
      </c>
      <c r="I37" s="387">
        <v>6765</v>
      </c>
      <c r="K37" s="28">
        <f>Weights!Y37</f>
        <v>2317</v>
      </c>
      <c r="L37" t="s">
        <v>92</v>
      </c>
      <c r="M37">
        <f t="shared" si="0"/>
        <v>2317</v>
      </c>
      <c r="O37" s="60">
        <f t="shared" si="1"/>
        <v>6543208</v>
      </c>
      <c r="P37" s="60">
        <f t="shared" si="2"/>
        <v>6543208</v>
      </c>
      <c r="Q37" s="60">
        <f t="shared" si="3"/>
        <v>8839355</v>
      </c>
      <c r="R37" s="60">
        <f t="shared" si="4"/>
        <v>11116966</v>
      </c>
      <c r="S37" s="60">
        <f t="shared" si="5"/>
        <v>13396894</v>
      </c>
      <c r="T37" s="60">
        <f t="shared" si="6"/>
        <v>15674505</v>
      </c>
      <c r="AB37">
        <f>E37-IncomeContinue!E37</f>
        <v>-1626</v>
      </c>
      <c r="AC37">
        <f>F37-IncomeContinue!F37</f>
        <v>-2005</v>
      </c>
      <c r="AD37">
        <f>G37-IncomeContinue!G37</f>
        <v>-2391</v>
      </c>
      <c r="AE37">
        <f>H37-IncomeContinue!H37</f>
        <v>-2776</v>
      </c>
      <c r="AF37">
        <f>I37-IncomeContinue!I37</f>
        <v>-3162</v>
      </c>
    </row>
    <row r="38" spans="2:32">
      <c r="B38" s="42" t="s">
        <v>40</v>
      </c>
      <c r="C38" s="402" t="s">
        <v>283</v>
      </c>
      <c r="D38" s="40" t="s">
        <v>284</v>
      </c>
      <c r="E38" s="403">
        <v>5096</v>
      </c>
      <c r="F38" s="53">
        <v>6270</v>
      </c>
      <c r="G38" s="53">
        <v>7963</v>
      </c>
      <c r="H38" s="400">
        <v>9516</v>
      </c>
      <c r="I38" s="387">
        <v>10154</v>
      </c>
      <c r="K38" s="28">
        <f>Weights!Y38</f>
        <v>15195</v>
      </c>
      <c r="L38" t="s">
        <v>92</v>
      </c>
      <c r="M38">
        <f t="shared" si="0"/>
        <v>15195</v>
      </c>
      <c r="O38" s="60">
        <f t="shared" si="1"/>
        <v>77433720</v>
      </c>
      <c r="P38" s="60">
        <f t="shared" si="2"/>
        <v>77433720</v>
      </c>
      <c r="Q38" s="60">
        <f t="shared" si="3"/>
        <v>95272650</v>
      </c>
      <c r="R38" s="60">
        <f t="shared" si="4"/>
        <v>120997785</v>
      </c>
      <c r="S38" s="60">
        <f t="shared" si="5"/>
        <v>144595620</v>
      </c>
      <c r="T38" s="60">
        <f t="shared" si="6"/>
        <v>154290030</v>
      </c>
      <c r="AB38">
        <f>E38-IncomeContinue!E38</f>
        <v>0</v>
      </c>
      <c r="AC38">
        <f>F38-IncomeContinue!F38</f>
        <v>0</v>
      </c>
      <c r="AD38">
        <f>G38-IncomeContinue!G38</f>
        <v>0</v>
      </c>
      <c r="AE38">
        <f>H38-IncomeContinue!H38</f>
        <v>0</v>
      </c>
      <c r="AF38">
        <f>I38-IncomeContinue!I38</f>
        <v>0</v>
      </c>
    </row>
    <row r="39" spans="2:32">
      <c r="B39" s="42" t="s">
        <v>41</v>
      </c>
      <c r="C39" s="402" t="s">
        <v>283</v>
      </c>
      <c r="D39" s="40" t="s">
        <v>284</v>
      </c>
      <c r="E39" s="39" t="s">
        <v>130</v>
      </c>
      <c r="F39" s="53">
        <v>6485</v>
      </c>
      <c r="G39" s="53">
        <v>8156</v>
      </c>
      <c r="H39" s="400">
        <v>9828</v>
      </c>
      <c r="I39" s="387">
        <v>11500</v>
      </c>
      <c r="K39" s="28">
        <f>Weights!Y39</f>
        <v>6101</v>
      </c>
      <c r="L39" t="s">
        <v>92</v>
      </c>
      <c r="M39">
        <f t="shared" si="0"/>
        <v>0</v>
      </c>
      <c r="O39" s="60">
        <f t="shared" si="1"/>
        <v>0</v>
      </c>
      <c r="P39" s="60">
        <f t="shared" si="2"/>
        <v>0</v>
      </c>
      <c r="Q39" s="60">
        <f t="shared" si="3"/>
        <v>39564985</v>
      </c>
      <c r="R39" s="60">
        <f t="shared" si="4"/>
        <v>49759756</v>
      </c>
      <c r="S39" s="60">
        <f t="shared" si="5"/>
        <v>59960628</v>
      </c>
      <c r="T39" s="60">
        <f t="shared" si="6"/>
        <v>70161500</v>
      </c>
      <c r="AB39" t="e">
        <f>E39-IncomeContinue!E39</f>
        <v>#VALUE!</v>
      </c>
      <c r="AC39">
        <f>F39-IncomeContinue!F39</f>
        <v>0</v>
      </c>
      <c r="AD39">
        <f>G39-IncomeContinue!G39</f>
        <v>0</v>
      </c>
      <c r="AE39">
        <f>H39-IncomeContinue!H39</f>
        <v>0</v>
      </c>
      <c r="AF39">
        <f>I39-IncomeContinue!I39</f>
        <v>0</v>
      </c>
    </row>
    <row r="40" spans="2:32">
      <c r="B40" s="42" t="s">
        <v>42</v>
      </c>
      <c r="C40" s="404" t="s">
        <v>284</v>
      </c>
      <c r="D40" s="40" t="s">
        <v>283</v>
      </c>
      <c r="E40" s="403">
        <v>3398</v>
      </c>
      <c r="F40" s="53">
        <v>4578</v>
      </c>
      <c r="G40" s="53">
        <v>5758</v>
      </c>
      <c r="H40" s="400">
        <v>6938</v>
      </c>
      <c r="I40" s="387">
        <v>8118</v>
      </c>
      <c r="K40" s="28">
        <f>Weights!Y40</f>
        <v>32249</v>
      </c>
      <c r="L40" t="s">
        <v>92</v>
      </c>
      <c r="M40">
        <f t="shared" si="0"/>
        <v>32249</v>
      </c>
      <c r="O40" s="60">
        <f t="shared" si="1"/>
        <v>109582102</v>
      </c>
      <c r="P40" s="60">
        <f t="shared" si="2"/>
        <v>109582102</v>
      </c>
      <c r="Q40" s="60">
        <f t="shared" si="3"/>
        <v>147635922</v>
      </c>
      <c r="R40" s="60">
        <f t="shared" si="4"/>
        <v>185689742</v>
      </c>
      <c r="S40" s="60">
        <f t="shared" si="5"/>
        <v>223743562</v>
      </c>
      <c r="T40" s="60">
        <f t="shared" si="6"/>
        <v>261797382</v>
      </c>
      <c r="AB40">
        <f>E40-IncomeContinue!E40</f>
        <v>-643</v>
      </c>
      <c r="AC40">
        <f>F40-IncomeContinue!F40</f>
        <v>-707</v>
      </c>
      <c r="AD40">
        <f>G40-IncomeContinue!G40</f>
        <v>-770</v>
      </c>
      <c r="AE40">
        <f>H40-IncomeContinue!H40</f>
        <v>-834</v>
      </c>
      <c r="AF40">
        <f>I40-IncomeContinue!I40</f>
        <v>-897</v>
      </c>
    </row>
    <row r="41" spans="2:32">
      <c r="B41" s="42" t="s">
        <v>43</v>
      </c>
      <c r="C41" s="402" t="s">
        <v>283</v>
      </c>
      <c r="D41" s="40" t="s">
        <v>284</v>
      </c>
      <c r="E41" s="403">
        <v>3114</v>
      </c>
      <c r="F41" s="53">
        <v>4072</v>
      </c>
      <c r="G41" s="53">
        <v>5031</v>
      </c>
      <c r="H41" s="400">
        <v>5989</v>
      </c>
      <c r="I41" s="387">
        <v>6947</v>
      </c>
      <c r="K41" s="28">
        <f>Weights!Y41</f>
        <v>27679</v>
      </c>
      <c r="L41" t="s">
        <v>92</v>
      </c>
      <c r="M41">
        <f t="shared" si="0"/>
        <v>27679</v>
      </c>
      <c r="O41" s="60">
        <f t="shared" si="1"/>
        <v>86192406</v>
      </c>
      <c r="P41" s="60">
        <f t="shared" si="2"/>
        <v>86192406</v>
      </c>
      <c r="Q41" s="60">
        <f t="shared" si="3"/>
        <v>112708888</v>
      </c>
      <c r="R41" s="60">
        <f t="shared" si="4"/>
        <v>139253049</v>
      </c>
      <c r="S41" s="60">
        <f t="shared" si="5"/>
        <v>165769531</v>
      </c>
      <c r="T41" s="60">
        <f t="shared" si="6"/>
        <v>192286013</v>
      </c>
      <c r="AB41">
        <f>E41-IncomeContinue!E41</f>
        <v>0</v>
      </c>
      <c r="AC41">
        <f>F41-IncomeContinue!F41</f>
        <v>0</v>
      </c>
      <c r="AD41">
        <f>G41-IncomeContinue!G41</f>
        <v>0</v>
      </c>
      <c r="AE41">
        <f>H41-IncomeContinue!H41</f>
        <v>0</v>
      </c>
      <c r="AF41">
        <f>I41-IncomeContinue!I41</f>
        <v>0</v>
      </c>
    </row>
    <row r="42" spans="2:32">
      <c r="B42" s="42" t="s">
        <v>44</v>
      </c>
      <c r="C42" s="404" t="s">
        <v>284</v>
      </c>
      <c r="D42" s="40" t="s">
        <v>284</v>
      </c>
      <c r="E42" s="403">
        <v>3944</v>
      </c>
      <c r="F42" s="53">
        <v>5158</v>
      </c>
      <c r="G42" s="53">
        <v>6371</v>
      </c>
      <c r="H42" s="400">
        <v>7585</v>
      </c>
      <c r="I42" s="387">
        <v>8798</v>
      </c>
      <c r="K42" s="28">
        <f>Weights!Y42</f>
        <v>1500</v>
      </c>
      <c r="L42" t="s">
        <v>92</v>
      </c>
      <c r="M42">
        <f t="shared" si="0"/>
        <v>1500</v>
      </c>
      <c r="O42" s="60">
        <f t="shared" si="1"/>
        <v>5916000</v>
      </c>
      <c r="P42" s="60">
        <f t="shared" si="2"/>
        <v>5916000</v>
      </c>
      <c r="Q42" s="60">
        <f t="shared" si="3"/>
        <v>7737000</v>
      </c>
      <c r="R42" s="60">
        <f t="shared" si="4"/>
        <v>9556500</v>
      </c>
      <c r="S42" s="60">
        <f t="shared" si="5"/>
        <v>11377500</v>
      </c>
      <c r="T42" s="60">
        <f t="shared" si="6"/>
        <v>13197000</v>
      </c>
      <c r="AB42">
        <f>E42-IncomeContinue!E42</f>
        <v>0</v>
      </c>
      <c r="AC42">
        <f>F42-IncomeContinue!F42</f>
        <v>0</v>
      </c>
      <c r="AD42">
        <f>G42-IncomeContinue!G42</f>
        <v>0</v>
      </c>
      <c r="AE42">
        <f>H42-IncomeContinue!H42</f>
        <v>0</v>
      </c>
      <c r="AF42">
        <f>I42-IncomeContinue!I42</f>
        <v>0</v>
      </c>
    </row>
    <row r="43" spans="2:32">
      <c r="B43" s="42" t="s">
        <v>45</v>
      </c>
      <c r="C43" s="404" t="s">
        <v>284</v>
      </c>
      <c r="D43" s="40" t="s">
        <v>284</v>
      </c>
      <c r="E43" s="403">
        <v>2035</v>
      </c>
      <c r="F43" s="53">
        <v>2035</v>
      </c>
      <c r="G43" s="53">
        <v>2367</v>
      </c>
      <c r="H43" s="400">
        <v>3482</v>
      </c>
      <c r="I43" s="387">
        <v>4119</v>
      </c>
      <c r="K43" s="28">
        <f>Weights!Y43</f>
        <v>199</v>
      </c>
      <c r="L43" s="25" t="s">
        <v>93</v>
      </c>
      <c r="M43">
        <f t="shared" si="0"/>
        <v>199</v>
      </c>
      <c r="O43" s="60">
        <f t="shared" si="1"/>
        <v>404965</v>
      </c>
      <c r="P43" s="60">
        <f t="shared" si="2"/>
        <v>404965</v>
      </c>
      <c r="Q43" s="60">
        <f t="shared" si="3"/>
        <v>404965</v>
      </c>
      <c r="R43" s="60">
        <f t="shared" si="4"/>
        <v>471033</v>
      </c>
      <c r="S43" s="60">
        <f t="shared" si="5"/>
        <v>692918</v>
      </c>
      <c r="T43" s="60">
        <f t="shared" si="6"/>
        <v>819681</v>
      </c>
      <c r="AB43">
        <f>E43-IncomeContinue!E43</f>
        <v>0</v>
      </c>
      <c r="AC43">
        <f>F43-IncomeContinue!F43</f>
        <v>0</v>
      </c>
      <c r="AD43">
        <f>G43-IncomeContinue!G43</f>
        <v>0</v>
      </c>
      <c r="AE43">
        <f>H43-IncomeContinue!H43</f>
        <v>0</v>
      </c>
      <c r="AF43">
        <f>I43-IncomeContinue!I43</f>
        <v>0</v>
      </c>
    </row>
    <row r="44" spans="2:32">
      <c r="B44" s="51" t="s">
        <v>46</v>
      </c>
      <c r="C44" s="112" t="s">
        <v>283</v>
      </c>
      <c r="D44" s="87" t="s">
        <v>284</v>
      </c>
      <c r="E44" s="87" t="s">
        <v>130</v>
      </c>
      <c r="F44" s="53">
        <v>4578</v>
      </c>
      <c r="G44" s="53">
        <v>5758</v>
      </c>
      <c r="H44" s="400">
        <v>6938</v>
      </c>
      <c r="I44" s="387">
        <v>8118</v>
      </c>
      <c r="K44" s="28">
        <f>Weights!Y44</f>
        <v>18000</v>
      </c>
      <c r="L44" t="s">
        <v>92</v>
      </c>
      <c r="M44">
        <f t="shared" si="0"/>
        <v>0</v>
      </c>
      <c r="O44" s="60">
        <f t="shared" si="1"/>
        <v>0</v>
      </c>
      <c r="P44" s="60">
        <f t="shared" si="2"/>
        <v>0</v>
      </c>
      <c r="Q44" s="60">
        <f t="shared" si="3"/>
        <v>82404000</v>
      </c>
      <c r="R44" s="60">
        <f t="shared" si="4"/>
        <v>103644000</v>
      </c>
      <c r="S44" s="60">
        <f t="shared" si="5"/>
        <v>124884000</v>
      </c>
      <c r="T44" s="60">
        <f t="shared" si="6"/>
        <v>146124000</v>
      </c>
      <c r="AB44" t="e">
        <f>E44-IncomeContinue!E44</f>
        <v>#VALUE!</v>
      </c>
      <c r="AC44">
        <f>F44-IncomeContinue!F44</f>
        <v>0</v>
      </c>
      <c r="AD44">
        <f>G44-IncomeContinue!G44</f>
        <v>0</v>
      </c>
      <c r="AE44">
        <f>H44-IncomeContinue!H44</f>
        <v>0</v>
      </c>
      <c r="AF44">
        <f>I44-IncomeContinue!I44</f>
        <v>0</v>
      </c>
    </row>
    <row r="45" spans="2:32">
      <c r="B45" s="51" t="s">
        <v>47</v>
      </c>
      <c r="C45" s="405" t="s">
        <v>284</v>
      </c>
      <c r="D45" s="87" t="s">
        <v>284</v>
      </c>
      <c r="E45" s="53">
        <v>2874</v>
      </c>
      <c r="F45" s="53">
        <v>3758</v>
      </c>
      <c r="G45" s="53">
        <v>4643</v>
      </c>
      <c r="H45" s="400">
        <v>5527</v>
      </c>
      <c r="I45" s="387">
        <v>6411</v>
      </c>
      <c r="K45" s="28">
        <f>Weights!Y45</f>
        <v>17699</v>
      </c>
      <c r="L45" t="s">
        <v>92</v>
      </c>
      <c r="M45">
        <f t="shared" si="0"/>
        <v>17699</v>
      </c>
      <c r="O45" s="60">
        <f t="shared" si="1"/>
        <v>50866926</v>
      </c>
      <c r="P45" s="60">
        <f t="shared" si="2"/>
        <v>50866926</v>
      </c>
      <c r="Q45" s="60">
        <f t="shared" si="3"/>
        <v>66512842</v>
      </c>
      <c r="R45" s="60">
        <f t="shared" si="4"/>
        <v>82176457</v>
      </c>
      <c r="S45" s="60">
        <f t="shared" si="5"/>
        <v>97822373</v>
      </c>
      <c r="T45" s="60">
        <f t="shared" si="6"/>
        <v>113468289</v>
      </c>
      <c r="AB45">
        <f>E45-IncomeContinue!E45</f>
        <v>0</v>
      </c>
      <c r="AC45">
        <f>F45-IncomeContinue!F45</f>
        <v>0</v>
      </c>
      <c r="AD45">
        <f>G45-IncomeContinue!G45</f>
        <v>0</v>
      </c>
      <c r="AE45">
        <f>H45-IncomeContinue!H45</f>
        <v>0</v>
      </c>
      <c r="AF45">
        <f>I45-IncomeContinue!I45</f>
        <v>0</v>
      </c>
    </row>
    <row r="46" spans="2:32">
      <c r="B46" s="51" t="s">
        <v>48</v>
      </c>
      <c r="C46" s="112" t="s">
        <v>283</v>
      </c>
      <c r="D46" s="87" t="s">
        <v>284</v>
      </c>
      <c r="E46" s="87" t="s">
        <v>130</v>
      </c>
      <c r="F46" s="53">
        <v>4531</v>
      </c>
      <c r="G46" s="53">
        <v>5596</v>
      </c>
      <c r="H46" s="400">
        <v>6662</v>
      </c>
      <c r="I46" s="387">
        <v>7728</v>
      </c>
      <c r="K46" s="28">
        <f>Weights!Y46</f>
        <v>7500</v>
      </c>
      <c r="L46" t="s">
        <v>92</v>
      </c>
      <c r="M46">
        <f t="shared" si="0"/>
        <v>0</v>
      </c>
      <c r="O46" s="60">
        <f t="shared" si="1"/>
        <v>0</v>
      </c>
      <c r="P46" s="60">
        <f t="shared" si="2"/>
        <v>0</v>
      </c>
      <c r="Q46" s="60">
        <f t="shared" si="3"/>
        <v>33982500</v>
      </c>
      <c r="R46" s="60">
        <f t="shared" si="4"/>
        <v>41970000</v>
      </c>
      <c r="S46" s="60">
        <f t="shared" si="5"/>
        <v>49965000</v>
      </c>
      <c r="T46" s="60">
        <f t="shared" si="6"/>
        <v>57960000</v>
      </c>
      <c r="AB46" t="e">
        <f>E46-IncomeContinue!E46</f>
        <v>#VALUE!</v>
      </c>
      <c r="AC46">
        <f>F46-IncomeContinue!F46</f>
        <v>0</v>
      </c>
      <c r="AD46">
        <f>G46-IncomeContinue!G46</f>
        <v>0</v>
      </c>
      <c r="AE46">
        <f>H46-IncomeContinue!H46</f>
        <v>0</v>
      </c>
      <c r="AF46">
        <f>I46-IncomeContinue!I46</f>
        <v>0</v>
      </c>
    </row>
    <row r="47" spans="2:32">
      <c r="B47" s="51" t="s">
        <v>49</v>
      </c>
      <c r="C47" s="112" t="s">
        <v>283</v>
      </c>
      <c r="D47" s="87" t="s">
        <v>283</v>
      </c>
      <c r="E47" s="53">
        <v>3398</v>
      </c>
      <c r="F47" s="53">
        <v>4577</v>
      </c>
      <c r="G47" s="53">
        <v>5758</v>
      </c>
      <c r="H47" s="400">
        <v>6938</v>
      </c>
      <c r="I47" s="387">
        <v>8117</v>
      </c>
      <c r="K47" s="28">
        <f>Weights!Y47</f>
        <v>40601</v>
      </c>
      <c r="L47" t="s">
        <v>92</v>
      </c>
      <c r="M47">
        <f t="shared" si="0"/>
        <v>40601</v>
      </c>
      <c r="O47" s="60">
        <f t="shared" si="1"/>
        <v>137962198</v>
      </c>
      <c r="P47" s="60">
        <f t="shared" si="2"/>
        <v>137962198</v>
      </c>
      <c r="Q47" s="60">
        <f t="shared" si="3"/>
        <v>185830777</v>
      </c>
      <c r="R47" s="60">
        <f t="shared" si="4"/>
        <v>233780558</v>
      </c>
      <c r="S47" s="60">
        <f t="shared" si="5"/>
        <v>281689738</v>
      </c>
      <c r="T47" s="60">
        <f t="shared" si="6"/>
        <v>329558317</v>
      </c>
      <c r="AB47">
        <f>E47-IncomeContinue!E47</f>
        <v>-322</v>
      </c>
      <c r="AC47">
        <f>F47-IncomeContinue!F47</f>
        <v>-288</v>
      </c>
      <c r="AD47">
        <f>G47-IncomeContinue!G47</f>
        <v>-251</v>
      </c>
      <c r="AE47">
        <f>H47-IncomeContinue!H47</f>
        <v>-216</v>
      </c>
      <c r="AF47">
        <f>I47-IncomeContinue!I47</f>
        <v>-181</v>
      </c>
    </row>
    <row r="48" spans="2:32">
      <c r="B48" s="51" t="s">
        <v>50</v>
      </c>
      <c r="C48" s="405" t="s">
        <v>284</v>
      </c>
      <c r="D48" s="87" t="s">
        <v>284</v>
      </c>
      <c r="E48" s="53">
        <v>1210</v>
      </c>
      <c r="F48" s="53">
        <v>1582</v>
      </c>
      <c r="G48" s="53">
        <v>1954</v>
      </c>
      <c r="H48" s="400">
        <v>2326</v>
      </c>
      <c r="I48" s="387">
        <v>2699</v>
      </c>
      <c r="K48" s="28">
        <f>Weights!Y48</f>
        <v>3600</v>
      </c>
      <c r="L48" s="25" t="s">
        <v>93</v>
      </c>
      <c r="M48">
        <f t="shared" si="0"/>
        <v>3600</v>
      </c>
      <c r="O48" s="60">
        <f t="shared" si="1"/>
        <v>4356000</v>
      </c>
      <c r="P48" s="60">
        <f t="shared" si="2"/>
        <v>4356000</v>
      </c>
      <c r="Q48" s="60">
        <f t="shared" si="3"/>
        <v>5695200</v>
      </c>
      <c r="R48" s="60">
        <f t="shared" si="4"/>
        <v>7034400</v>
      </c>
      <c r="S48" s="60">
        <f t="shared" si="5"/>
        <v>8373600</v>
      </c>
      <c r="T48" s="60">
        <f t="shared" si="6"/>
        <v>9716400</v>
      </c>
      <c r="AB48">
        <f>E48-IncomeContinue!E48</f>
        <v>0</v>
      </c>
      <c r="AC48">
        <f>F48-IncomeContinue!F48</f>
        <v>0</v>
      </c>
      <c r="AD48">
        <f>G48-IncomeContinue!G48</f>
        <v>0</v>
      </c>
      <c r="AE48">
        <f>H48-IncomeContinue!H48</f>
        <v>0</v>
      </c>
      <c r="AF48">
        <f>I48-IncomeContinue!I48</f>
        <v>0</v>
      </c>
    </row>
    <row r="49" spans="1:32">
      <c r="B49" s="51" t="s">
        <v>51</v>
      </c>
      <c r="C49" s="112" t="s">
        <v>283</v>
      </c>
      <c r="D49" s="87" t="s">
        <v>283</v>
      </c>
      <c r="E49" s="87" t="s">
        <v>130</v>
      </c>
      <c r="F49" s="53">
        <v>4578</v>
      </c>
      <c r="G49" s="53">
        <v>5758</v>
      </c>
      <c r="H49" s="400">
        <v>6938</v>
      </c>
      <c r="I49" s="387">
        <v>8118</v>
      </c>
      <c r="K49" s="28">
        <f>Weights!Y49</f>
        <v>1600</v>
      </c>
      <c r="L49" t="s">
        <v>92</v>
      </c>
      <c r="M49">
        <f t="shared" si="0"/>
        <v>0</v>
      </c>
      <c r="O49" s="60">
        <f t="shared" si="1"/>
        <v>0</v>
      </c>
      <c r="P49" s="60">
        <f t="shared" si="2"/>
        <v>0</v>
      </c>
      <c r="Q49" s="60">
        <f t="shared" si="3"/>
        <v>7324800</v>
      </c>
      <c r="R49" s="60">
        <f t="shared" si="4"/>
        <v>9212800</v>
      </c>
      <c r="S49" s="60">
        <f t="shared" si="5"/>
        <v>11100800</v>
      </c>
      <c r="T49" s="60">
        <f t="shared" si="6"/>
        <v>12988800</v>
      </c>
      <c r="AB49" t="e">
        <f>E49-IncomeContinue!E49</f>
        <v>#VALUE!</v>
      </c>
      <c r="AC49">
        <f>F49-IncomeContinue!F49</f>
        <v>-677</v>
      </c>
      <c r="AD49">
        <f>G49-IncomeContinue!G49</f>
        <v>-733</v>
      </c>
      <c r="AE49">
        <f>H49-IncomeContinue!H49</f>
        <v>-790</v>
      </c>
      <c r="AF49">
        <f>I49-IncomeContinue!I49</f>
        <v>-846</v>
      </c>
    </row>
    <row r="50" spans="1:32">
      <c r="B50" s="51" t="s">
        <v>52</v>
      </c>
      <c r="C50" s="112" t="s">
        <v>283</v>
      </c>
      <c r="D50" s="87" t="s">
        <v>283</v>
      </c>
      <c r="E50" s="53">
        <v>3086</v>
      </c>
      <c r="F50" s="53">
        <v>4035</v>
      </c>
      <c r="G50" s="53">
        <v>4985</v>
      </c>
      <c r="H50" s="400">
        <v>5934</v>
      </c>
      <c r="I50" s="387">
        <v>6884</v>
      </c>
      <c r="K50" s="28">
        <f>Weights!Y50</f>
        <v>8314</v>
      </c>
      <c r="L50" t="s">
        <v>92</v>
      </c>
      <c r="M50">
        <f t="shared" si="0"/>
        <v>8314</v>
      </c>
      <c r="O50" s="60">
        <f t="shared" si="1"/>
        <v>25657004</v>
      </c>
      <c r="P50" s="60">
        <f t="shared" si="2"/>
        <v>25657004</v>
      </c>
      <c r="Q50" s="60">
        <f t="shared" si="3"/>
        <v>33546990</v>
      </c>
      <c r="R50" s="60">
        <f t="shared" si="4"/>
        <v>41445290</v>
      </c>
      <c r="S50" s="60">
        <f t="shared" si="5"/>
        <v>49335276</v>
      </c>
      <c r="T50" s="60">
        <f t="shared" si="6"/>
        <v>57233576</v>
      </c>
      <c r="AB50">
        <f>E50-IncomeContinue!E50</f>
        <v>-312</v>
      </c>
      <c r="AC50">
        <f>F50-IncomeContinue!F50</f>
        <v>-543</v>
      </c>
      <c r="AD50">
        <f>G50-IncomeContinue!G50</f>
        <v>-773</v>
      </c>
      <c r="AE50">
        <f>H50-IncomeContinue!H50</f>
        <v>-1004</v>
      </c>
      <c r="AF50">
        <f>I50-IncomeContinue!I50</f>
        <v>-1234</v>
      </c>
    </row>
    <row r="51" spans="1:32">
      <c r="B51" s="51" t="s">
        <v>53</v>
      </c>
      <c r="C51" s="112" t="s">
        <v>283</v>
      </c>
      <c r="D51" s="87" t="s">
        <v>284</v>
      </c>
      <c r="E51" s="87" t="s">
        <v>130</v>
      </c>
      <c r="F51" s="53">
        <v>4397</v>
      </c>
      <c r="G51" s="53">
        <v>5431</v>
      </c>
      <c r="H51" s="400">
        <v>6466</v>
      </c>
      <c r="I51" s="387">
        <v>7500</v>
      </c>
      <c r="K51" s="28">
        <f>Weights!Y51</f>
        <v>1572</v>
      </c>
      <c r="L51" t="s">
        <v>92</v>
      </c>
      <c r="M51">
        <f t="shared" si="0"/>
        <v>0</v>
      </c>
      <c r="O51" s="60">
        <f t="shared" si="1"/>
        <v>0</v>
      </c>
      <c r="P51" s="60">
        <f t="shared" si="2"/>
        <v>0</v>
      </c>
      <c r="Q51" s="60">
        <f t="shared" si="3"/>
        <v>6912084</v>
      </c>
      <c r="R51" s="60">
        <f t="shared" si="4"/>
        <v>8537532</v>
      </c>
      <c r="S51" s="60">
        <f t="shared" si="5"/>
        <v>10164552</v>
      </c>
      <c r="T51" s="60">
        <f t="shared" si="6"/>
        <v>11790000</v>
      </c>
      <c r="AB51" t="e">
        <f>E51-IncomeContinue!E51</f>
        <v>#VALUE!</v>
      </c>
      <c r="AC51">
        <f>F51-IncomeContinue!F51</f>
        <v>0</v>
      </c>
      <c r="AD51">
        <f>G51-IncomeContinue!G51</f>
        <v>0</v>
      </c>
      <c r="AE51">
        <f>H51-IncomeContinue!H51</f>
        <v>0</v>
      </c>
      <c r="AF51">
        <f>I51-IncomeContinue!I51</f>
        <v>0</v>
      </c>
    </row>
    <row r="52" spans="1:32">
      <c r="B52" s="51" t="s">
        <v>54</v>
      </c>
      <c r="C52" s="112" t="s">
        <v>283</v>
      </c>
      <c r="D52" s="87" t="s">
        <v>284</v>
      </c>
      <c r="E52" s="87" t="s">
        <v>130</v>
      </c>
      <c r="F52" s="53">
        <v>4086</v>
      </c>
      <c r="G52" s="53">
        <v>5048</v>
      </c>
      <c r="H52" s="400">
        <v>6010</v>
      </c>
      <c r="I52" s="387">
        <v>6971</v>
      </c>
      <c r="K52" s="28">
        <f>Weights!Y52</f>
        <v>43000</v>
      </c>
      <c r="L52" t="s">
        <v>92</v>
      </c>
      <c r="M52">
        <f t="shared" si="0"/>
        <v>0</v>
      </c>
      <c r="O52" s="60">
        <f t="shared" si="1"/>
        <v>0</v>
      </c>
      <c r="P52" s="60">
        <f t="shared" si="2"/>
        <v>0</v>
      </c>
      <c r="Q52" s="60">
        <f t="shared" si="3"/>
        <v>175698000</v>
      </c>
      <c r="R52" s="60">
        <f t="shared" si="4"/>
        <v>217064000</v>
      </c>
      <c r="S52" s="60">
        <f t="shared" si="5"/>
        <v>258430000</v>
      </c>
      <c r="T52" s="60">
        <f t="shared" si="6"/>
        <v>299753000</v>
      </c>
      <c r="AB52" t="e">
        <f>E52-IncomeContinue!E52</f>
        <v>#VALUE!</v>
      </c>
      <c r="AC52">
        <f>F52-IncomeContinue!F52</f>
        <v>0</v>
      </c>
      <c r="AD52">
        <f>G52-IncomeContinue!G52</f>
        <v>0</v>
      </c>
      <c r="AE52">
        <f>H52-IncomeContinue!H52</f>
        <v>0</v>
      </c>
      <c r="AF52">
        <f>I52-IncomeContinue!I52</f>
        <v>0</v>
      </c>
    </row>
    <row r="53" spans="1:32">
      <c r="B53" s="51" t="s">
        <v>55</v>
      </c>
      <c r="C53" s="405" t="s">
        <v>284</v>
      </c>
      <c r="D53" s="87" t="s">
        <v>284</v>
      </c>
      <c r="E53" s="87" t="s">
        <v>130</v>
      </c>
      <c r="F53" s="53">
        <v>4276</v>
      </c>
      <c r="G53" s="53">
        <v>5283</v>
      </c>
      <c r="H53" s="400">
        <v>6289</v>
      </c>
      <c r="I53" s="387">
        <v>7295</v>
      </c>
      <c r="K53" s="28">
        <f>Weights!Y53</f>
        <v>63176</v>
      </c>
      <c r="L53" t="s">
        <v>92</v>
      </c>
      <c r="M53">
        <f t="shared" si="0"/>
        <v>0</v>
      </c>
      <c r="O53" s="60">
        <f t="shared" si="1"/>
        <v>0</v>
      </c>
      <c r="P53" s="60">
        <f t="shared" si="2"/>
        <v>0</v>
      </c>
      <c r="Q53" s="60">
        <f t="shared" si="3"/>
        <v>270140576</v>
      </c>
      <c r="R53" s="60">
        <f t="shared" si="4"/>
        <v>333758808</v>
      </c>
      <c r="S53" s="60">
        <f t="shared" si="5"/>
        <v>397313864</v>
      </c>
      <c r="T53" s="60">
        <f t="shared" si="6"/>
        <v>460868920</v>
      </c>
      <c r="AB53" t="e">
        <f>E53-IncomeContinue!E53</f>
        <v>#VALUE!</v>
      </c>
      <c r="AC53">
        <f>F53-IncomeContinue!F53</f>
        <v>0</v>
      </c>
      <c r="AD53">
        <f>G53-IncomeContinue!G53</f>
        <v>0</v>
      </c>
      <c r="AE53">
        <f>H53-IncomeContinue!H53</f>
        <v>0</v>
      </c>
      <c r="AF53">
        <f>I53-IncomeContinue!I53</f>
        <v>0</v>
      </c>
    </row>
    <row r="54" spans="1:32">
      <c r="B54" s="51" t="s">
        <v>56</v>
      </c>
      <c r="C54" s="405" t="s">
        <v>284</v>
      </c>
      <c r="D54" s="87" t="s">
        <v>284</v>
      </c>
      <c r="E54" s="87" t="s">
        <v>130</v>
      </c>
      <c r="F54" s="53">
        <v>4511</v>
      </c>
      <c r="G54" s="53">
        <v>5574</v>
      </c>
      <c r="H54" s="400">
        <v>6635</v>
      </c>
      <c r="I54" s="387">
        <v>7697</v>
      </c>
      <c r="K54" s="28">
        <f>Weights!Y54</f>
        <v>6399</v>
      </c>
      <c r="L54" t="s">
        <v>92</v>
      </c>
      <c r="M54">
        <f t="shared" si="0"/>
        <v>0</v>
      </c>
      <c r="O54" s="60">
        <f t="shared" si="1"/>
        <v>0</v>
      </c>
      <c r="P54" s="60">
        <f t="shared" si="2"/>
        <v>0</v>
      </c>
      <c r="Q54" s="60">
        <f t="shared" si="3"/>
        <v>28865889</v>
      </c>
      <c r="R54" s="60">
        <f t="shared" si="4"/>
        <v>35668026</v>
      </c>
      <c r="S54" s="60">
        <f t="shared" si="5"/>
        <v>42457365</v>
      </c>
      <c r="T54" s="60">
        <f t="shared" si="6"/>
        <v>49253103</v>
      </c>
      <c r="AB54" t="e">
        <f>E54-IncomeContinue!E54</f>
        <v>#VALUE!</v>
      </c>
      <c r="AC54">
        <f>F54-IncomeContinue!F54</f>
        <v>0</v>
      </c>
      <c r="AD54">
        <f>G54-IncomeContinue!G54</f>
        <v>0</v>
      </c>
      <c r="AE54">
        <f>H54-IncomeContinue!H54</f>
        <v>0</v>
      </c>
      <c r="AF54">
        <f>I54-IncomeContinue!I54</f>
        <v>0</v>
      </c>
    </row>
    <row r="55" spans="1:32">
      <c r="B55" s="51" t="s">
        <v>57</v>
      </c>
      <c r="C55" s="405" t="s">
        <v>284</v>
      </c>
      <c r="D55" s="87" t="s">
        <v>284</v>
      </c>
      <c r="E55" s="53">
        <v>6717</v>
      </c>
      <c r="F55" s="53">
        <v>6717</v>
      </c>
      <c r="G55" s="53">
        <v>6717</v>
      </c>
      <c r="H55" s="400">
        <v>8094</v>
      </c>
      <c r="I55" s="387">
        <v>9470</v>
      </c>
      <c r="K55" s="28">
        <f>Weights!Y55</f>
        <v>1659</v>
      </c>
      <c r="L55" t="s">
        <v>92</v>
      </c>
      <c r="M55">
        <f t="shared" si="0"/>
        <v>1659</v>
      </c>
      <c r="O55" s="60">
        <f t="shared" si="1"/>
        <v>11143503</v>
      </c>
      <c r="P55" s="60">
        <f t="shared" si="2"/>
        <v>11143503</v>
      </c>
      <c r="Q55" s="60">
        <f t="shared" si="3"/>
        <v>11143503</v>
      </c>
      <c r="R55" s="60">
        <f t="shared" si="4"/>
        <v>11143503</v>
      </c>
      <c r="S55" s="60">
        <f t="shared" si="5"/>
        <v>13427946</v>
      </c>
      <c r="T55" s="60">
        <f t="shared" si="6"/>
        <v>15710730</v>
      </c>
      <c r="AB55">
        <f>E55-IncomeContinue!E55</f>
        <v>0</v>
      </c>
      <c r="AC55">
        <f>F55-IncomeContinue!F55</f>
        <v>0</v>
      </c>
      <c r="AD55">
        <f>G55-IncomeContinue!G55</f>
        <v>0</v>
      </c>
      <c r="AE55">
        <f>H55-IncomeContinue!H55</f>
        <v>0</v>
      </c>
      <c r="AF55">
        <f>I55-IncomeContinue!I55</f>
        <v>0</v>
      </c>
    </row>
    <row r="56" spans="1:32">
      <c r="B56" s="51" t="s">
        <v>58</v>
      </c>
      <c r="C56" s="405" t="s">
        <v>284</v>
      </c>
      <c r="D56" s="87" t="s">
        <v>284</v>
      </c>
      <c r="E56" s="87" t="s">
        <v>130</v>
      </c>
      <c r="F56" s="53">
        <v>2406</v>
      </c>
      <c r="G56" s="53">
        <v>2506</v>
      </c>
      <c r="H56" s="400">
        <v>2606</v>
      </c>
      <c r="I56" s="387">
        <v>2707</v>
      </c>
      <c r="K56" s="28" t="e">
        <f>Weights!Y56</f>
        <v>#VALUE!</v>
      </c>
      <c r="L56" s="25" t="s">
        <v>93</v>
      </c>
      <c r="M56">
        <f t="shared" si="0"/>
        <v>0</v>
      </c>
      <c r="O56" s="60">
        <f t="shared" si="1"/>
        <v>0</v>
      </c>
      <c r="P56" s="60">
        <f t="shared" si="2"/>
        <v>0</v>
      </c>
      <c r="Q56" s="60">
        <f t="shared" si="3"/>
        <v>0</v>
      </c>
      <c r="R56" s="60">
        <f t="shared" si="4"/>
        <v>0</v>
      </c>
      <c r="S56" s="60">
        <f t="shared" si="5"/>
        <v>0</v>
      </c>
      <c r="T56" s="60">
        <f t="shared" si="6"/>
        <v>0</v>
      </c>
      <c r="AB56" t="e">
        <f>E56-IncomeContinue!E56</f>
        <v>#VALUE!</v>
      </c>
      <c r="AC56">
        <f>F56-IncomeContinue!F56</f>
        <v>0</v>
      </c>
      <c r="AD56">
        <f>G56-IncomeContinue!G56</f>
        <v>0</v>
      </c>
      <c r="AE56">
        <f>H56-IncomeContinue!H56</f>
        <v>0</v>
      </c>
      <c r="AF56">
        <f>I56-IncomeContinue!I56</f>
        <v>0</v>
      </c>
    </row>
    <row r="57" spans="1:32">
      <c r="B57" s="51" t="s">
        <v>59</v>
      </c>
      <c r="C57" s="405" t="s">
        <v>284</v>
      </c>
      <c r="D57" s="87" t="s">
        <v>284</v>
      </c>
      <c r="E57" s="53">
        <v>4201</v>
      </c>
      <c r="F57" s="53">
        <v>5494</v>
      </c>
      <c r="G57" s="53">
        <v>6787</v>
      </c>
      <c r="H57" s="400">
        <v>8080</v>
      </c>
      <c r="I57" s="387">
        <v>9372</v>
      </c>
      <c r="K57" s="28">
        <f>Weights!Y57</f>
        <v>9600</v>
      </c>
      <c r="L57" t="s">
        <v>92</v>
      </c>
      <c r="M57">
        <f t="shared" si="0"/>
        <v>9600</v>
      </c>
      <c r="O57" s="60">
        <f t="shared" si="1"/>
        <v>40329600</v>
      </c>
      <c r="P57" s="60">
        <f t="shared" si="2"/>
        <v>40329600</v>
      </c>
      <c r="Q57" s="60">
        <f t="shared" si="3"/>
        <v>52742400</v>
      </c>
      <c r="R57" s="60">
        <f t="shared" si="4"/>
        <v>65155200</v>
      </c>
      <c r="S57" s="60">
        <f t="shared" si="5"/>
        <v>77568000</v>
      </c>
      <c r="T57" s="60">
        <f t="shared" si="6"/>
        <v>89971200</v>
      </c>
      <c r="AB57">
        <f>E57-IncomeContinue!E57</f>
        <v>0</v>
      </c>
      <c r="AC57">
        <f>F57-IncomeContinue!F57</f>
        <v>0</v>
      </c>
      <c r="AD57">
        <f>G57-IncomeContinue!G57</f>
        <v>0</v>
      </c>
      <c r="AE57">
        <f>H57-IncomeContinue!H57</f>
        <v>0</v>
      </c>
      <c r="AF57">
        <f>I57-IncomeContinue!I57</f>
        <v>0</v>
      </c>
    </row>
    <row r="58" spans="1:32">
      <c r="B58" s="173" t="s">
        <v>60</v>
      </c>
      <c r="C58" s="327" t="s">
        <v>283</v>
      </c>
      <c r="D58" s="175" t="s">
        <v>283</v>
      </c>
      <c r="E58" s="406">
        <v>3016</v>
      </c>
      <c r="F58" s="385">
        <v>3944</v>
      </c>
      <c r="G58" s="385">
        <v>4872</v>
      </c>
      <c r="H58" s="385">
        <v>5800</v>
      </c>
      <c r="I58" s="386">
        <v>6729</v>
      </c>
      <c r="K58" s="28">
        <f>Weights!Y58</f>
        <v>14100</v>
      </c>
      <c r="L58" t="s">
        <v>92</v>
      </c>
      <c r="M58">
        <f t="shared" si="0"/>
        <v>14100</v>
      </c>
      <c r="O58" s="60">
        <f t="shared" si="1"/>
        <v>42525600</v>
      </c>
      <c r="P58" s="60">
        <f t="shared" si="2"/>
        <v>42525600</v>
      </c>
      <c r="Q58" s="60">
        <f t="shared" si="3"/>
        <v>55610400</v>
      </c>
      <c r="R58" s="60">
        <f t="shared" si="4"/>
        <v>68695200</v>
      </c>
      <c r="S58" s="60">
        <f t="shared" si="5"/>
        <v>81780000</v>
      </c>
      <c r="T58" s="60">
        <f t="shared" si="6"/>
        <v>94878900</v>
      </c>
      <c r="AB58">
        <f>E58-IncomeContinue!E58</f>
        <v>-928</v>
      </c>
      <c r="AC58">
        <f>F58-IncomeContinue!F58</f>
        <v>-1214</v>
      </c>
      <c r="AD58">
        <f>G58-IncomeContinue!G58</f>
        <v>-1500</v>
      </c>
      <c r="AE58">
        <f>H58-IncomeContinue!H58</f>
        <v>-1785</v>
      </c>
      <c r="AF58">
        <f>I58-IncomeContinue!I58</f>
        <v>-2070</v>
      </c>
    </row>
    <row r="59" spans="1:32">
      <c r="B59" s="177" t="s">
        <v>61</v>
      </c>
      <c r="C59" s="333" t="s">
        <v>283</v>
      </c>
      <c r="D59" s="181" t="s">
        <v>284</v>
      </c>
      <c r="E59" s="403">
        <v>1926</v>
      </c>
      <c r="F59" s="53">
        <v>2607</v>
      </c>
      <c r="G59" s="53">
        <v>3288</v>
      </c>
      <c r="H59" s="53">
        <v>3970</v>
      </c>
      <c r="I59" s="387">
        <v>4651</v>
      </c>
      <c r="K59" s="28">
        <f>Weights!Y59</f>
        <v>8000</v>
      </c>
      <c r="L59" t="s">
        <v>92</v>
      </c>
      <c r="M59">
        <f t="shared" si="0"/>
        <v>8000</v>
      </c>
      <c r="O59" s="60">
        <f t="shared" si="1"/>
        <v>15408000</v>
      </c>
      <c r="P59" s="60">
        <f t="shared" si="2"/>
        <v>15408000</v>
      </c>
      <c r="Q59" s="60">
        <f t="shared" si="3"/>
        <v>20856000</v>
      </c>
      <c r="R59" s="60">
        <f t="shared" si="4"/>
        <v>26304000</v>
      </c>
      <c r="S59" s="60">
        <f t="shared" si="5"/>
        <v>31760000</v>
      </c>
      <c r="T59" s="60">
        <f t="shared" si="6"/>
        <v>37208000</v>
      </c>
      <c r="AB59">
        <f>E59-IncomeContinue!E59</f>
        <v>0</v>
      </c>
      <c r="AC59">
        <f>F59-IncomeContinue!F59</f>
        <v>0</v>
      </c>
      <c r="AD59">
        <f>G59-IncomeContinue!G59</f>
        <v>0</v>
      </c>
      <c r="AE59">
        <f>H59-IncomeContinue!H59</f>
        <v>0</v>
      </c>
      <c r="AF59">
        <f>I59-IncomeContinue!I59</f>
        <v>0</v>
      </c>
    </row>
    <row r="60" spans="1:32">
      <c r="B60" s="177" t="s">
        <v>62</v>
      </c>
      <c r="C60" s="333" t="s">
        <v>283</v>
      </c>
      <c r="D60" s="181" t="s">
        <v>284</v>
      </c>
      <c r="E60" s="303" t="s">
        <v>130</v>
      </c>
      <c r="F60" s="53">
        <v>4802</v>
      </c>
      <c r="G60" s="53">
        <v>5931</v>
      </c>
      <c r="H60" s="53">
        <v>7061</v>
      </c>
      <c r="I60" s="387">
        <v>8191</v>
      </c>
      <c r="K60" s="28">
        <f>Weights!Y60</f>
        <v>7996</v>
      </c>
      <c r="L60" t="s">
        <v>92</v>
      </c>
      <c r="M60">
        <f t="shared" si="0"/>
        <v>0</v>
      </c>
      <c r="O60" s="60">
        <f t="shared" si="1"/>
        <v>0</v>
      </c>
      <c r="P60" s="60">
        <f t="shared" si="2"/>
        <v>0</v>
      </c>
      <c r="Q60" s="60">
        <f t="shared" si="3"/>
        <v>38396792</v>
      </c>
      <c r="R60" s="60">
        <f t="shared" si="4"/>
        <v>47424276</v>
      </c>
      <c r="S60" s="60">
        <f t="shared" si="5"/>
        <v>56459756</v>
      </c>
      <c r="T60" s="60">
        <f t="shared" si="6"/>
        <v>65495236</v>
      </c>
      <c r="AB60" t="e">
        <f>E60-IncomeContinue!E60</f>
        <v>#VALUE!</v>
      </c>
      <c r="AC60">
        <f>F60-IncomeContinue!F60</f>
        <v>0</v>
      </c>
      <c r="AD60">
        <f>G60-IncomeContinue!G60</f>
        <v>0</v>
      </c>
      <c r="AE60">
        <f>H60-IncomeContinue!H60</f>
        <v>0</v>
      </c>
      <c r="AF60">
        <f>I60-IncomeContinue!I60</f>
        <v>0</v>
      </c>
    </row>
    <row r="61" spans="1:32">
      <c r="B61" s="187" t="s">
        <v>63</v>
      </c>
      <c r="C61" s="335" t="s">
        <v>283</v>
      </c>
      <c r="D61" s="407" t="s">
        <v>284</v>
      </c>
      <c r="E61" s="408">
        <v>2548</v>
      </c>
      <c r="F61" s="388">
        <v>3433</v>
      </c>
      <c r="G61" s="388">
        <v>4318</v>
      </c>
      <c r="H61" s="388">
        <v>5203</v>
      </c>
      <c r="I61" s="389">
        <v>6088</v>
      </c>
      <c r="K61" s="28">
        <f>Weights!Y61</f>
        <v>1500</v>
      </c>
      <c r="L61" t="s">
        <v>92</v>
      </c>
      <c r="M61">
        <f t="shared" si="0"/>
        <v>1500</v>
      </c>
      <c r="O61" s="60">
        <f t="shared" si="1"/>
        <v>3822000</v>
      </c>
      <c r="P61" s="60">
        <f t="shared" si="2"/>
        <v>3822000</v>
      </c>
      <c r="Q61" s="60">
        <f t="shared" si="3"/>
        <v>5149500</v>
      </c>
      <c r="R61" s="60">
        <f t="shared" si="4"/>
        <v>6477000</v>
      </c>
      <c r="S61" s="60">
        <f t="shared" si="5"/>
        <v>7804500</v>
      </c>
      <c r="T61" s="60">
        <f t="shared" si="6"/>
        <v>9132000</v>
      </c>
      <c r="AB61">
        <f>E61-IncomeContinue!E61</f>
        <v>0</v>
      </c>
      <c r="AC61">
        <f>F61-IncomeContinue!F61</f>
        <v>0</v>
      </c>
      <c r="AD61">
        <f>G61-IncomeContinue!G61</f>
        <v>0</v>
      </c>
      <c r="AE61">
        <f>H61-IncomeContinue!H61</f>
        <v>0</v>
      </c>
      <c r="AF61">
        <f>I61-IncomeContinue!I61</f>
        <v>0</v>
      </c>
    </row>
    <row r="62" spans="1:32">
      <c r="AB62">
        <f>E62-IncomeContinue!E62</f>
        <v>0</v>
      </c>
      <c r="AC62">
        <f>F62-IncomeContinue!F62</f>
        <v>0</v>
      </c>
      <c r="AD62">
        <f>G62-IncomeContinue!G62</f>
        <v>0</v>
      </c>
      <c r="AE62">
        <f>H62-IncomeContinue!H62</f>
        <v>0</v>
      </c>
      <c r="AF62">
        <f>I62-IncomeContinue!I62</f>
        <v>0</v>
      </c>
    </row>
    <row r="63" spans="1:32">
      <c r="A63" t="s">
        <v>92</v>
      </c>
      <c r="B63" s="62" t="s">
        <v>242</v>
      </c>
      <c r="C63" s="62"/>
      <c r="D63" s="62"/>
      <c r="K63" s="60">
        <f>SUMIFS(K6:K61,$L$6:$L$61,$L63)</f>
        <v>740090</v>
      </c>
      <c r="L63" t="s">
        <v>92</v>
      </c>
      <c r="M63" s="60">
        <f>SUMIFS(M6:M61,$L$6:$L$61,$L63)</f>
        <v>442319</v>
      </c>
      <c r="O63" s="61">
        <f t="shared" ref="O63:T63" si="7">SUMIFS(O6:O61,$L$6:$L$61,$L63)</f>
        <v>1681993175</v>
      </c>
      <c r="P63" s="61">
        <f t="shared" si="7"/>
        <v>1681993175</v>
      </c>
      <c r="Q63" s="61">
        <f t="shared" si="7"/>
        <v>3326650175</v>
      </c>
      <c r="R63" s="61">
        <f t="shared" si="7"/>
        <v>4074705315</v>
      </c>
      <c r="S63" s="61">
        <f t="shared" si="7"/>
        <v>4847974103</v>
      </c>
      <c r="T63" s="61">
        <f t="shared" si="7"/>
        <v>5622256518</v>
      </c>
      <c r="AB63">
        <f>E63-IncomeContinue!E63</f>
        <v>0</v>
      </c>
      <c r="AC63">
        <f>F63-IncomeContinue!F63</f>
        <v>0</v>
      </c>
      <c r="AD63">
        <f>G63-IncomeContinue!G63</f>
        <v>0</v>
      </c>
      <c r="AE63">
        <f>H63-IncomeContinue!H63</f>
        <v>0</v>
      </c>
      <c r="AF63">
        <f>I63-IncomeContinue!I63</f>
        <v>0</v>
      </c>
    </row>
    <row r="64" spans="1:32">
      <c r="B64" s="62" t="s">
        <v>243</v>
      </c>
      <c r="C64" s="62"/>
      <c r="D64" s="62"/>
      <c r="L64" t="s">
        <v>93</v>
      </c>
      <c r="O64" s="74">
        <f>ROUND(O63/$K$63,)</f>
        <v>2273</v>
      </c>
      <c r="P64" s="74">
        <f>ROUND(P63/M63,0)</f>
        <v>3803</v>
      </c>
      <c r="Q64" s="74">
        <f>ROUND(Q63/$K$63,0)</f>
        <v>4495</v>
      </c>
      <c r="R64" s="74">
        <f>ROUND(R63/$K$63,0)</f>
        <v>5506</v>
      </c>
      <c r="S64" s="74">
        <f>ROUND(S63/$K$63,0)</f>
        <v>6551</v>
      </c>
      <c r="T64" s="74">
        <f>ROUND(T63/$K$63,0)</f>
        <v>7597</v>
      </c>
      <c r="AB64">
        <f>E64-IncomeContinue!E64</f>
        <v>0</v>
      </c>
      <c r="AC64">
        <f>F64-IncomeContinue!F64</f>
        <v>0</v>
      </c>
      <c r="AD64">
        <f>G64-IncomeContinue!G64</f>
        <v>0</v>
      </c>
      <c r="AE64">
        <f>H64-IncomeContinue!H64</f>
        <v>0</v>
      </c>
      <c r="AF64">
        <f>I64-IncomeContinue!I64</f>
        <v>0</v>
      </c>
    </row>
    <row r="65" spans="2:32">
      <c r="B65" s="62"/>
      <c r="C65" s="62"/>
      <c r="D65" s="62"/>
      <c r="O65" s="390"/>
      <c r="P65" s="390"/>
      <c r="Q65" s="390"/>
      <c r="R65" s="390"/>
      <c r="S65" s="390"/>
      <c r="T65" s="390"/>
      <c r="AB65">
        <f>E65-IncomeContinue!E65</f>
        <v>0</v>
      </c>
      <c r="AC65">
        <f>F65-IncomeContinue!F65</f>
        <v>0</v>
      </c>
      <c r="AD65">
        <f>G65-IncomeContinue!G65</f>
        <v>0</v>
      </c>
      <c r="AE65">
        <f>H65-IncomeContinue!H65</f>
        <v>0</v>
      </c>
      <c r="AF65">
        <f>I65-IncomeContinue!I65</f>
        <v>0</v>
      </c>
    </row>
    <row r="66" spans="2:32">
      <c r="B66" s="62" t="s">
        <v>283</v>
      </c>
      <c r="C66">
        <f>SUMIFS($K$6:$K$61,C$6:C$61,$B66,$L$6:$L$61,$A$63)</f>
        <v>431985</v>
      </c>
      <c r="D66">
        <f>SUMIFS($K$6:$K$61,D$6:D$61,$B66,$L$6:$L$61,$A$63)</f>
        <v>181482</v>
      </c>
      <c r="O66" s="390"/>
      <c r="P66" s="390"/>
      <c r="Q66" s="390"/>
      <c r="R66" s="390"/>
      <c r="S66" s="390"/>
      <c r="T66" s="390"/>
    </row>
    <row r="67" spans="2:32">
      <c r="B67" s="62" t="s">
        <v>284</v>
      </c>
      <c r="C67">
        <f>SUMIFS($K$6:$K$61,C$6:C$61,$B67,$L$6:$L$61,$A$63)</f>
        <v>308105</v>
      </c>
      <c r="D67">
        <f>SUMIFS($K$6:$K$61,D$6:D$61,$B67,$L$6:$L$61,$A$63)</f>
        <v>558608</v>
      </c>
      <c r="O67" s="390"/>
      <c r="P67" s="390"/>
      <c r="Q67" s="390"/>
      <c r="R67" s="390"/>
      <c r="S67" s="390"/>
      <c r="T67" s="390"/>
    </row>
    <row r="68" spans="2:32">
      <c r="B68" s="62"/>
      <c r="C68" s="62"/>
      <c r="D68" s="62"/>
      <c r="O68" s="390"/>
      <c r="P68" s="390"/>
      <c r="Q68" s="390"/>
      <c r="R68" s="390"/>
      <c r="S68" s="390"/>
      <c r="T68" s="390"/>
    </row>
    <row r="69" spans="2:32">
      <c r="B69" s="129" t="s">
        <v>1399</v>
      </c>
      <c r="C69">
        <f>SUM(C66:C67)</f>
        <v>740090</v>
      </c>
      <c r="D69">
        <f>SUM(D66:D67)</f>
        <v>740090</v>
      </c>
      <c r="O69" s="390"/>
      <c r="P69" s="390"/>
      <c r="Q69" s="390"/>
      <c r="R69" s="390"/>
      <c r="S69" s="390"/>
      <c r="T69" s="390"/>
    </row>
    <row r="70" spans="2:32">
      <c r="B70" s="62"/>
      <c r="C70" s="62"/>
      <c r="D70" s="62"/>
      <c r="O70" s="390"/>
      <c r="P70" s="390"/>
      <c r="Q70" s="390"/>
      <c r="R70" s="390"/>
      <c r="S70" s="390"/>
      <c r="T70" s="390"/>
    </row>
    <row r="71" spans="2:32">
      <c r="B71" t="s">
        <v>131</v>
      </c>
    </row>
    <row r="73" spans="2:32">
      <c r="B73" s="73" t="s">
        <v>273</v>
      </c>
      <c r="C73" s="73"/>
      <c r="D73" s="73"/>
      <c r="E73" s="73"/>
      <c r="F73" s="73"/>
    </row>
    <row r="75" spans="2:32" ht="15">
      <c r="B75" s="48" t="s">
        <v>1480</v>
      </c>
      <c r="C75" s="38"/>
      <c r="D75" s="48"/>
      <c r="E75" s="38"/>
    </row>
    <row r="76" spans="2:32">
      <c r="B76" s="100" t="s">
        <v>133</v>
      </c>
      <c r="C76" s="38"/>
      <c r="D76" s="100"/>
      <c r="E76" s="38"/>
    </row>
    <row r="77" spans="2:32">
      <c r="B77" s="100" t="s">
        <v>134</v>
      </c>
      <c r="C77" s="38"/>
      <c r="D77" s="100"/>
      <c r="E77" s="38"/>
    </row>
    <row r="78" spans="2:32">
      <c r="B78" s="100" t="s">
        <v>1445</v>
      </c>
      <c r="C78" s="38"/>
      <c r="D78" s="100"/>
      <c r="E78" s="38"/>
    </row>
    <row r="79" spans="2:32" ht="15">
      <c r="B79" s="48" t="s">
        <v>145</v>
      </c>
      <c r="C79" s="38"/>
      <c r="D79" s="48"/>
      <c r="E79" s="38"/>
    </row>
    <row r="80" spans="2:32">
      <c r="B80" s="100" t="s">
        <v>1467</v>
      </c>
      <c r="C80" s="38"/>
      <c r="D80" s="100"/>
      <c r="E80" s="38"/>
    </row>
    <row r="81" spans="2:5" ht="15">
      <c r="B81" s="48" t="s">
        <v>151</v>
      </c>
      <c r="C81" s="38"/>
      <c r="D81" s="48"/>
      <c r="E81" s="38"/>
    </row>
    <row r="82" spans="2:5">
      <c r="B82" s="100" t="s">
        <v>1477</v>
      </c>
      <c r="C82" s="38"/>
      <c r="D82" s="100"/>
      <c r="E82" s="38"/>
    </row>
    <row r="83" spans="2:5" ht="15">
      <c r="B83" s="48" t="s">
        <v>161</v>
      </c>
      <c r="C83" s="38"/>
      <c r="D83" s="48"/>
      <c r="E83" s="38"/>
    </row>
    <row r="84" spans="2:5">
      <c r="B84" s="100" t="s">
        <v>1478</v>
      </c>
      <c r="C84" s="38"/>
      <c r="D84" s="100"/>
      <c r="E84" s="38"/>
    </row>
    <row r="85" spans="2:5" ht="15">
      <c r="B85" s="48" t="s">
        <v>165</v>
      </c>
      <c r="C85" s="38"/>
      <c r="D85" s="48"/>
      <c r="E85" s="38"/>
    </row>
    <row r="86" spans="2:5">
      <c r="B86" s="100" t="s">
        <v>1447</v>
      </c>
      <c r="C86" s="38"/>
      <c r="D86" s="100"/>
      <c r="E86" s="38"/>
    </row>
    <row r="87" spans="2:5" ht="15">
      <c r="B87" s="48" t="s">
        <v>179</v>
      </c>
      <c r="C87" s="38"/>
      <c r="D87" s="48"/>
      <c r="E87" s="38"/>
    </row>
    <row r="88" spans="2:5">
      <c r="B88" s="100" t="s">
        <v>1468</v>
      </c>
      <c r="C88" s="38"/>
      <c r="D88" s="100"/>
      <c r="E88" s="38"/>
    </row>
    <row r="89" spans="2:5" ht="15">
      <c r="B89" s="48" t="s">
        <v>189</v>
      </c>
      <c r="C89" s="38"/>
      <c r="D89" s="48"/>
      <c r="E89" s="38"/>
    </row>
    <row r="90" spans="2:5">
      <c r="B90" s="100" t="s">
        <v>1479</v>
      </c>
      <c r="C90" s="38"/>
      <c r="D90" s="100"/>
      <c r="E90" s="38"/>
    </row>
    <row r="91" spans="2:5">
      <c r="B91" s="43" t="s">
        <v>195</v>
      </c>
      <c r="C91" s="38"/>
      <c r="D91" s="100"/>
      <c r="E91" s="38"/>
    </row>
    <row r="92" spans="2:5">
      <c r="B92" s="100" t="s">
        <v>1481</v>
      </c>
      <c r="C92" s="38"/>
      <c r="D92" s="43"/>
      <c r="E92" s="38"/>
    </row>
    <row r="93" spans="2:5">
      <c r="B93" s="100" t="s">
        <v>1482</v>
      </c>
      <c r="C93" s="38"/>
      <c r="D93" s="100"/>
      <c r="E93" s="38"/>
    </row>
    <row r="94" spans="2:5">
      <c r="B94" s="43" t="s">
        <v>197</v>
      </c>
      <c r="C94" s="38"/>
      <c r="D94" s="43"/>
      <c r="E94" s="38"/>
    </row>
    <row r="95" spans="2:5">
      <c r="B95" s="100" t="s">
        <v>1483</v>
      </c>
      <c r="C95" s="38"/>
      <c r="D95" s="100"/>
      <c r="E95" s="38"/>
    </row>
    <row r="96" spans="2:5">
      <c r="B96" s="43" t="s">
        <v>200</v>
      </c>
      <c r="C96" s="38"/>
      <c r="D96" s="43"/>
      <c r="E96" s="38"/>
    </row>
    <row r="97" spans="2:5">
      <c r="B97" s="100" t="s">
        <v>1484</v>
      </c>
      <c r="C97" s="38"/>
      <c r="D97" s="100"/>
      <c r="E97" s="38"/>
    </row>
    <row r="98" spans="2:5">
      <c r="B98" s="43" t="s">
        <v>213</v>
      </c>
      <c r="C98" s="38"/>
      <c r="D98" s="43"/>
      <c r="E98" s="38"/>
    </row>
    <row r="99" spans="2:5">
      <c r="B99" s="100" t="s">
        <v>1485</v>
      </c>
      <c r="C99" s="38"/>
      <c r="D99" s="275"/>
      <c r="E99" s="38"/>
    </row>
    <row r="100" spans="2:5">
      <c r="B100" s="43" t="s">
        <v>358</v>
      </c>
      <c r="C100" s="38"/>
      <c r="D100" s="100"/>
      <c r="E100" s="38"/>
    </row>
    <row r="101" spans="2:5">
      <c r="B101" s="100" t="s">
        <v>1486</v>
      </c>
      <c r="C101" s="38"/>
      <c r="D101" s="43"/>
      <c r="E101" s="38"/>
    </row>
    <row r="102" spans="2:5">
      <c r="B102" s="43" t="s">
        <v>227</v>
      </c>
      <c r="C102" s="38"/>
      <c r="D102" s="100"/>
      <c r="E102" s="38"/>
    </row>
    <row r="103" spans="2:5">
      <c r="B103" s="100" t="s">
        <v>1457</v>
      </c>
      <c r="C103" s="38"/>
      <c r="D103" s="43"/>
      <c r="E103" s="38"/>
    </row>
    <row r="104" spans="2:5">
      <c r="B104" s="43" t="s">
        <v>229</v>
      </c>
      <c r="C104" s="38"/>
      <c r="D104" s="100"/>
      <c r="E104" s="38"/>
    </row>
    <row r="105" spans="2:5">
      <c r="B105" s="100" t="s">
        <v>1487</v>
      </c>
      <c r="C105" s="38"/>
      <c r="D105" s="46"/>
      <c r="E105" s="38"/>
    </row>
    <row r="106" spans="2:5">
      <c r="B106" s="47"/>
      <c r="C106" s="47"/>
      <c r="D106" s="47"/>
      <c r="E106" s="38"/>
    </row>
    <row r="107" spans="2:5">
      <c r="B107" s="46"/>
      <c r="C107" s="46"/>
      <c r="D107" s="46"/>
      <c r="E107" s="38"/>
    </row>
    <row r="108" spans="2:5">
      <c r="B108" s="47"/>
      <c r="C108" s="47"/>
      <c r="D108" s="47"/>
      <c r="E108" s="38"/>
    </row>
    <row r="109" spans="2:5">
      <c r="B109" s="46"/>
      <c r="C109" s="46"/>
      <c r="D109" s="46"/>
      <c r="E109" s="38"/>
    </row>
    <row r="110" spans="2:5">
      <c r="B110" s="47"/>
      <c r="C110" s="47"/>
      <c r="D110" s="47"/>
      <c r="E110" s="38"/>
    </row>
    <row r="111" spans="2:5">
      <c r="B111" s="46"/>
      <c r="C111" s="46"/>
      <c r="D111" s="46"/>
      <c r="E111" s="38"/>
    </row>
    <row r="112" spans="2:5">
      <c r="B112" s="47"/>
      <c r="C112" s="47"/>
      <c r="D112" s="47"/>
      <c r="E112" s="38"/>
    </row>
    <row r="113" spans="2:5">
      <c r="B113" s="46"/>
      <c r="C113" s="46"/>
      <c r="D113" s="46"/>
      <c r="E113" s="38"/>
    </row>
    <row r="114" spans="2:5">
      <c r="B114" s="47"/>
      <c r="C114" s="47"/>
      <c r="D114" s="47"/>
      <c r="E114" s="38"/>
    </row>
    <row r="115" spans="2:5">
      <c r="B115" s="43"/>
      <c r="C115" s="43"/>
      <c r="D115" s="43"/>
      <c r="E115" s="38"/>
    </row>
    <row r="116" spans="2:5">
      <c r="B116" s="47"/>
      <c r="C116" s="47"/>
      <c r="D116" s="47"/>
      <c r="E116" s="38"/>
    </row>
    <row r="117" spans="2:5">
      <c r="B117" s="47"/>
      <c r="C117" s="47"/>
      <c r="D117" s="47"/>
      <c r="E117" s="38"/>
    </row>
    <row r="118" spans="2:5">
      <c r="B118" s="43"/>
      <c r="C118" s="43"/>
      <c r="D118" s="43"/>
      <c r="E118" s="38"/>
    </row>
    <row r="119" spans="2:5">
      <c r="B119" s="47"/>
      <c r="C119" s="47"/>
      <c r="D119" s="47"/>
      <c r="E119" s="38"/>
    </row>
    <row r="120" spans="2:5">
      <c r="B120" s="43"/>
      <c r="C120" s="43"/>
      <c r="D120" s="43"/>
      <c r="E120" s="38"/>
    </row>
    <row r="121" spans="2:5">
      <c r="B121" s="47"/>
      <c r="C121" s="47"/>
      <c r="D121" s="47"/>
      <c r="E121" s="38"/>
    </row>
    <row r="122" spans="2:5">
      <c r="B122" s="43"/>
      <c r="C122" s="43"/>
      <c r="D122" s="43"/>
      <c r="E122" s="38"/>
    </row>
    <row r="123" spans="2:5">
      <c r="B123" s="47"/>
      <c r="C123" s="47"/>
      <c r="D123" s="47"/>
      <c r="E123" s="38"/>
    </row>
    <row r="124" spans="2:5">
      <c r="B124" s="43"/>
      <c r="C124" s="43"/>
      <c r="D124" s="43"/>
      <c r="E124" s="38"/>
    </row>
    <row r="125" spans="2:5">
      <c r="B125" s="47"/>
      <c r="C125" s="47"/>
      <c r="D125" s="47"/>
      <c r="E125" s="38"/>
    </row>
    <row r="126" spans="2:5">
      <c r="B126" s="43"/>
      <c r="C126" s="43"/>
      <c r="D126" s="43"/>
      <c r="E126" s="38"/>
    </row>
    <row r="127" spans="2:5">
      <c r="B127" s="47"/>
      <c r="C127" s="47"/>
      <c r="D127" s="47"/>
      <c r="E127" s="38"/>
    </row>
    <row r="128" spans="2:5">
      <c r="B128" s="43"/>
      <c r="C128" s="43"/>
      <c r="D128" s="43"/>
      <c r="E128" s="38"/>
    </row>
    <row r="129" spans="2:5">
      <c r="B129" s="47"/>
      <c r="C129" s="47"/>
      <c r="D129" s="47"/>
      <c r="E129" s="38"/>
    </row>
    <row r="130" spans="2:5">
      <c r="B130" s="43"/>
      <c r="C130" s="43"/>
      <c r="D130" s="43"/>
      <c r="E130" s="38"/>
    </row>
    <row r="131" spans="2:5">
      <c r="B131" s="47"/>
      <c r="C131" s="47"/>
      <c r="D131" s="47"/>
      <c r="E131" s="38"/>
    </row>
    <row r="132" spans="2:5">
      <c r="B132" s="43"/>
      <c r="C132" s="43"/>
      <c r="D132" s="43"/>
      <c r="E132" s="38"/>
    </row>
    <row r="133" spans="2:5">
      <c r="B133" s="47"/>
      <c r="C133" s="47"/>
      <c r="D133" s="47"/>
      <c r="E133" s="38"/>
    </row>
    <row r="134" spans="2:5">
      <c r="B134" s="43"/>
      <c r="C134" s="43"/>
      <c r="D134" s="43"/>
      <c r="E134" s="38"/>
    </row>
    <row r="135" spans="2:5">
      <c r="B135" s="47"/>
      <c r="C135" s="47"/>
      <c r="D135" s="47"/>
      <c r="E135" s="38"/>
    </row>
    <row r="136" spans="2:5">
      <c r="B136" s="43"/>
      <c r="C136" s="43"/>
      <c r="D136" s="43"/>
      <c r="E136" s="38"/>
    </row>
    <row r="137" spans="2:5">
      <c r="B137" s="47"/>
      <c r="C137" s="47"/>
      <c r="D137" s="47"/>
      <c r="E137" s="38"/>
    </row>
    <row r="138" spans="2:5">
      <c r="B138" s="43"/>
      <c r="C138" s="43"/>
      <c r="D138" s="43"/>
      <c r="E138" s="38"/>
    </row>
    <row r="139" spans="2:5">
      <c r="B139" s="47"/>
      <c r="C139" s="47"/>
      <c r="D139" s="47"/>
      <c r="E139" s="38"/>
    </row>
    <row r="140" spans="2:5">
      <c r="B140" s="43"/>
      <c r="C140" s="43"/>
      <c r="D140" s="43"/>
      <c r="E140" s="38"/>
    </row>
    <row r="141" spans="2:5">
      <c r="B141" s="47"/>
      <c r="C141" s="47"/>
      <c r="D141" s="47"/>
      <c r="E141" s="38"/>
    </row>
    <row r="142" spans="2:5">
      <c r="B142" s="43"/>
      <c r="C142" s="43"/>
      <c r="D142" s="43"/>
      <c r="E142" s="38"/>
    </row>
    <row r="143" spans="2:5">
      <c r="B143" s="47"/>
      <c r="C143" s="47"/>
      <c r="D143" s="47"/>
      <c r="E143" s="38"/>
    </row>
    <row r="144" spans="2:5" ht="15">
      <c r="B144" s="48"/>
      <c r="C144" s="48"/>
      <c r="D144" s="48"/>
      <c r="E144" s="38"/>
    </row>
    <row r="145" spans="2:5">
      <c r="B145" s="47"/>
      <c r="C145" s="47"/>
      <c r="D145" s="47"/>
      <c r="E145" s="38"/>
    </row>
    <row r="146" spans="2:5">
      <c r="B146" s="49"/>
      <c r="C146" s="49"/>
      <c r="D146" s="49"/>
      <c r="E146" s="38"/>
    </row>
    <row r="147" spans="2:5" ht="15">
      <c r="B147" s="48"/>
      <c r="C147" s="48"/>
      <c r="D147" s="48"/>
      <c r="E147" s="38"/>
    </row>
    <row r="148" spans="2:5">
      <c r="B148" s="47"/>
      <c r="C148" s="47"/>
      <c r="D148" s="47"/>
      <c r="E148" s="38"/>
    </row>
    <row r="149" spans="2:5" ht="15">
      <c r="B149" s="48"/>
      <c r="C149" s="48"/>
      <c r="D149" s="48"/>
      <c r="E149" s="38"/>
    </row>
    <row r="150" spans="2:5">
      <c r="B150" s="47"/>
      <c r="C150" s="47"/>
      <c r="D150" s="47"/>
      <c r="E150" s="38"/>
    </row>
    <row r="151" spans="2:5" ht="15">
      <c r="B151" s="48"/>
      <c r="C151" s="48"/>
      <c r="D151" s="48"/>
      <c r="E151" s="38"/>
    </row>
    <row r="152" spans="2:5">
      <c r="B152" s="47"/>
      <c r="C152" s="47"/>
      <c r="D152" s="47"/>
      <c r="E152" s="38"/>
    </row>
    <row r="153" spans="2:5" ht="15">
      <c r="B153" s="48"/>
      <c r="C153" s="48"/>
      <c r="D153" s="48"/>
      <c r="E153" s="38"/>
    </row>
    <row r="154" spans="2:5">
      <c r="B154" s="47"/>
      <c r="C154" s="47"/>
      <c r="D154" s="47"/>
      <c r="E154" s="38"/>
    </row>
    <row r="155" spans="2:5">
      <c r="B155" s="47"/>
      <c r="C155" s="47"/>
      <c r="D155" s="47"/>
      <c r="E155" s="38"/>
    </row>
    <row r="156" spans="2:5" ht="15">
      <c r="B156" s="48"/>
      <c r="C156" s="48"/>
      <c r="D156" s="48"/>
      <c r="E156" s="38"/>
    </row>
    <row r="157" spans="2:5">
      <c r="B157" s="47"/>
      <c r="C157" s="47"/>
      <c r="D157" s="47"/>
      <c r="E157" s="38"/>
    </row>
    <row r="158" spans="2:5" ht="15">
      <c r="B158" s="48"/>
      <c r="C158" s="48"/>
      <c r="D158" s="48"/>
      <c r="E158" s="38"/>
    </row>
    <row r="159" spans="2:5">
      <c r="B159" s="47"/>
      <c r="C159" s="47"/>
      <c r="D159" s="47"/>
      <c r="E159" s="38"/>
    </row>
    <row r="160" spans="2:5" ht="15">
      <c r="B160" s="48"/>
      <c r="C160" s="48"/>
      <c r="D160" s="48"/>
      <c r="E160" s="38"/>
    </row>
    <row r="161" spans="2:5">
      <c r="B161" s="47"/>
      <c r="C161" s="47"/>
      <c r="D161" s="47"/>
      <c r="E161" s="38"/>
    </row>
    <row r="162" spans="2:5" ht="15">
      <c r="B162" s="48"/>
      <c r="C162" s="48"/>
      <c r="D162" s="48"/>
      <c r="E162" s="38"/>
    </row>
    <row r="163" spans="2:5">
      <c r="B163" s="47"/>
      <c r="C163" s="47"/>
      <c r="D163" s="47"/>
      <c r="E163" s="38"/>
    </row>
    <row r="164" spans="2:5" ht="15">
      <c r="B164" s="48"/>
      <c r="C164" s="48"/>
      <c r="D164" s="48"/>
      <c r="E164" s="38"/>
    </row>
    <row r="165" spans="2:5">
      <c r="B165" s="47"/>
      <c r="C165" s="47"/>
      <c r="D165" s="47"/>
      <c r="E165" s="38"/>
    </row>
    <row r="166" spans="2:5" ht="15">
      <c r="B166" s="48"/>
      <c r="C166" s="48"/>
      <c r="D166" s="48"/>
      <c r="E166" s="38"/>
    </row>
    <row r="167" spans="2:5">
      <c r="B167" s="47"/>
      <c r="C167" s="47"/>
      <c r="D167" s="47"/>
      <c r="E167" s="38"/>
    </row>
    <row r="168" spans="2:5" ht="15">
      <c r="B168" s="48"/>
      <c r="C168" s="48"/>
      <c r="D168" s="48"/>
      <c r="E168" s="38"/>
    </row>
    <row r="169" spans="2:5">
      <c r="B169" s="47"/>
      <c r="C169" s="47"/>
      <c r="D169" s="47"/>
      <c r="E169" s="38"/>
    </row>
    <row r="170" spans="2:5" ht="15">
      <c r="B170" s="48"/>
      <c r="C170" s="48"/>
      <c r="D170" s="48"/>
      <c r="E170" s="38"/>
    </row>
    <row r="171" spans="2:5">
      <c r="B171" s="47"/>
      <c r="C171" s="47"/>
      <c r="D171" s="47"/>
      <c r="E171" s="38"/>
    </row>
    <row r="172" spans="2:5" ht="15">
      <c r="B172" s="48"/>
      <c r="C172" s="48"/>
      <c r="D172" s="48"/>
      <c r="E172" s="38"/>
    </row>
    <row r="173" spans="2:5">
      <c r="B173" s="47"/>
      <c r="C173" s="47"/>
      <c r="D173" s="47"/>
      <c r="E173" s="38"/>
    </row>
    <row r="174" spans="2:5" ht="15">
      <c r="B174" s="48"/>
      <c r="C174" s="48"/>
      <c r="D174" s="48"/>
      <c r="E174" s="38"/>
    </row>
    <row r="175" spans="2:5">
      <c r="B175" s="47"/>
      <c r="C175" s="47"/>
      <c r="D175" s="47"/>
      <c r="E175" s="38"/>
    </row>
    <row r="176" spans="2:5">
      <c r="B176" s="43"/>
      <c r="C176" s="43"/>
      <c r="D176" s="43"/>
      <c r="E176" s="38"/>
    </row>
    <row r="177" spans="2:5">
      <c r="B177" s="47"/>
      <c r="C177" s="47"/>
      <c r="D177" s="47"/>
      <c r="E177" s="38"/>
    </row>
    <row r="178" spans="2:5">
      <c r="B178" s="47"/>
      <c r="C178" s="47"/>
      <c r="D178" s="47"/>
      <c r="E178" s="38"/>
    </row>
    <row r="179" spans="2:5">
      <c r="B179" s="43"/>
      <c r="C179" s="43"/>
      <c r="D179" s="43"/>
      <c r="E179" s="38"/>
    </row>
    <row r="180" spans="2:5">
      <c r="B180" s="47"/>
      <c r="C180" s="47"/>
      <c r="D180" s="47"/>
      <c r="E180" s="38"/>
    </row>
    <row r="181" spans="2:5">
      <c r="B181" s="43"/>
      <c r="C181" s="43"/>
      <c r="D181" s="43"/>
      <c r="E181" s="38"/>
    </row>
    <row r="182" spans="2:5">
      <c r="B182" s="47"/>
      <c r="C182" s="47"/>
      <c r="D182" s="47"/>
      <c r="E182" s="38"/>
    </row>
    <row r="183" spans="2:5">
      <c r="B183" s="43"/>
      <c r="C183" s="43"/>
      <c r="D183" s="43"/>
      <c r="E183" s="38"/>
    </row>
    <row r="184" spans="2:5">
      <c r="B184" s="47"/>
      <c r="C184" s="47"/>
      <c r="D184" s="47"/>
      <c r="E184" s="38"/>
    </row>
  </sheetData>
  <conditionalFormatting sqref="C66:C67">
    <cfRule type="colorScale" priority="3">
      <colorScale>
        <cfvo type="min"/>
        <cfvo type="max"/>
        <color theme="0"/>
        <color theme="5"/>
      </colorScale>
    </cfRule>
    <cfRule type="top10" priority="4" rank="10"/>
  </conditionalFormatting>
  <conditionalFormatting sqref="D66:D67">
    <cfRule type="colorScale" priority="1">
      <colorScale>
        <cfvo type="min"/>
        <cfvo type="max"/>
        <color theme="0"/>
        <color theme="5"/>
      </colorScale>
    </cfRule>
    <cfRule type="top10" priority="2" rank="10"/>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7E380-2EF7-4F74-8A01-39E65647DF0D}">
  <sheetPr codeName="Sheet4">
    <tabColor theme="9" tint="-0.249977111117893"/>
  </sheetPr>
  <dimension ref="A1:AE176"/>
  <sheetViews>
    <sheetView tabSelected="1" zoomScale="75" zoomScaleNormal="75" workbookViewId="0">
      <pane xSplit="2" ySplit="5" topLeftCell="W59" activePane="bottomRight" state="frozen"/>
      <selection activeCell="E10" sqref="E10"/>
      <selection pane="topRight" activeCell="E10" sqref="E10"/>
      <selection pane="bottomLeft" activeCell="E10" sqref="E10"/>
      <selection pane="bottomRight" activeCell="AB60" sqref="AB60"/>
    </sheetView>
  </sheetViews>
  <sheetFormatPr defaultRowHeight="14.5"/>
  <cols>
    <col min="2" max="2" width="25.81640625" customWidth="1"/>
    <col min="3" max="10" width="14.453125" customWidth="1"/>
    <col min="12" max="12" width="9.90625" customWidth="1"/>
    <col min="15" max="22" width="13.81640625" customWidth="1"/>
  </cols>
  <sheetData>
    <row r="1" spans="1:22">
      <c r="A1" s="35" t="s">
        <v>123</v>
      </c>
    </row>
    <row r="3" spans="1:22">
      <c r="A3" t="s">
        <v>237</v>
      </c>
    </row>
    <row r="5" spans="1:22" ht="62.5">
      <c r="B5" s="414" t="s">
        <v>4</v>
      </c>
      <c r="C5" s="50" t="s">
        <v>1537</v>
      </c>
      <c r="D5" s="50" t="s">
        <v>1538</v>
      </c>
      <c r="E5" s="50" t="s">
        <v>1539</v>
      </c>
      <c r="F5" s="50" t="s">
        <v>1540</v>
      </c>
      <c r="G5" s="50" t="s">
        <v>1541</v>
      </c>
      <c r="H5" s="50" t="s">
        <v>1542</v>
      </c>
      <c r="I5" s="50" t="s">
        <v>1543</v>
      </c>
      <c r="J5" s="50" t="s">
        <v>1544</v>
      </c>
      <c r="L5" s="59" t="s">
        <v>113</v>
      </c>
      <c r="M5" t="s">
        <v>91</v>
      </c>
      <c r="O5" s="50" t="s">
        <v>238</v>
      </c>
      <c r="P5" s="50" t="s">
        <v>238</v>
      </c>
      <c r="Q5" s="50" t="s">
        <v>239</v>
      </c>
      <c r="R5" s="50" t="s">
        <v>239</v>
      </c>
      <c r="S5" s="50" t="s">
        <v>240</v>
      </c>
      <c r="T5" s="50" t="s">
        <v>240</v>
      </c>
      <c r="U5" s="50" t="s">
        <v>241</v>
      </c>
      <c r="V5" s="50" t="s">
        <v>241</v>
      </c>
    </row>
    <row r="6" spans="1:22">
      <c r="B6" s="51" t="s">
        <v>7</v>
      </c>
      <c r="C6" s="52">
        <v>845</v>
      </c>
      <c r="D6" s="52">
        <v>932</v>
      </c>
      <c r="E6" s="52">
        <v>780</v>
      </c>
      <c r="F6" s="52">
        <v>862</v>
      </c>
      <c r="G6" s="52">
        <v>780</v>
      </c>
      <c r="H6" s="52">
        <v>862</v>
      </c>
      <c r="I6" s="52">
        <v>325</v>
      </c>
      <c r="J6" s="52">
        <v>360</v>
      </c>
      <c r="L6" s="28">
        <f>Weights!Y6</f>
        <v>19300</v>
      </c>
      <c r="M6" t="s">
        <v>92</v>
      </c>
      <c r="O6" s="60">
        <f>$L6*C6</f>
        <v>16308500</v>
      </c>
      <c r="P6" s="60">
        <f t="shared" ref="P6:P61" si="0">$L6*D6</f>
        <v>17987600</v>
      </c>
      <c r="Q6" s="60">
        <f t="shared" ref="Q6:Q61" si="1">$L6*E6</f>
        <v>15054000</v>
      </c>
      <c r="R6" s="60">
        <f t="shared" ref="R6:R61" si="2">$L6*F6</f>
        <v>16636600</v>
      </c>
      <c r="S6" s="60">
        <f t="shared" ref="S6:S61" si="3">$L6*G6</f>
        <v>15054000</v>
      </c>
      <c r="T6" s="60">
        <f t="shared" ref="T6:T61" si="4">$L6*H6</f>
        <v>16636600</v>
      </c>
      <c r="U6" s="60">
        <f t="shared" ref="U6:U61" si="5">$L6*I6</f>
        <v>6272500</v>
      </c>
      <c r="V6" s="60">
        <f t="shared" ref="V6:V61" si="6">$L6*J6</f>
        <v>6948000</v>
      </c>
    </row>
    <row r="7" spans="1:22">
      <c r="B7" s="51" t="s">
        <v>8</v>
      </c>
      <c r="C7" s="52">
        <v>980</v>
      </c>
      <c r="D7" s="52">
        <v>980</v>
      </c>
      <c r="E7" s="52">
        <v>850</v>
      </c>
      <c r="F7" s="52">
        <v>850</v>
      </c>
      <c r="G7" s="52">
        <v>755</v>
      </c>
      <c r="H7" s="52">
        <v>755</v>
      </c>
      <c r="I7" s="52">
        <v>400</v>
      </c>
      <c r="J7" s="52">
        <v>400</v>
      </c>
      <c r="L7" s="28">
        <f>Weights!Y7</f>
        <v>1312</v>
      </c>
      <c r="M7" t="s">
        <v>92</v>
      </c>
      <c r="O7" s="60">
        <f t="shared" ref="O7:O61" si="7">$L7*C7</f>
        <v>1285760</v>
      </c>
      <c r="P7" s="60">
        <f t="shared" si="0"/>
        <v>1285760</v>
      </c>
      <c r="Q7" s="60">
        <f t="shared" si="1"/>
        <v>1115200</v>
      </c>
      <c r="R7" s="60">
        <f t="shared" si="2"/>
        <v>1115200</v>
      </c>
      <c r="S7" s="60">
        <f t="shared" si="3"/>
        <v>990560</v>
      </c>
      <c r="T7" s="60">
        <f t="shared" si="4"/>
        <v>990560</v>
      </c>
      <c r="U7" s="60">
        <f t="shared" si="5"/>
        <v>524800</v>
      </c>
      <c r="V7" s="60">
        <f t="shared" si="6"/>
        <v>524800</v>
      </c>
    </row>
    <row r="8" spans="1:22">
      <c r="B8" s="51" t="s">
        <v>9</v>
      </c>
      <c r="C8" s="52">
        <v>600</v>
      </c>
      <c r="D8" s="52">
        <v>600</v>
      </c>
      <c r="E8" s="52">
        <v>600</v>
      </c>
      <c r="F8" s="52">
        <v>600</v>
      </c>
      <c r="G8" s="52">
        <v>600</v>
      </c>
      <c r="H8" s="52">
        <v>600</v>
      </c>
      <c r="I8" s="52">
        <v>120</v>
      </c>
      <c r="J8" s="52">
        <v>120</v>
      </c>
      <c r="L8" s="28" t="e">
        <f>Weights!Y8</f>
        <v>#VALUE!</v>
      </c>
      <c r="M8" s="25" t="s">
        <v>93</v>
      </c>
      <c r="O8" s="60" t="e">
        <f t="shared" si="7"/>
        <v>#VALUE!</v>
      </c>
      <c r="P8" s="60" t="e">
        <f t="shared" si="0"/>
        <v>#VALUE!</v>
      </c>
      <c r="Q8" s="60" t="e">
        <f t="shared" si="1"/>
        <v>#VALUE!</v>
      </c>
      <c r="R8" s="60" t="e">
        <f t="shared" si="2"/>
        <v>#VALUE!</v>
      </c>
      <c r="S8" s="60" t="e">
        <f t="shared" si="3"/>
        <v>#VALUE!</v>
      </c>
      <c r="T8" s="60" t="e">
        <f t="shared" si="4"/>
        <v>#VALUE!</v>
      </c>
      <c r="U8" s="60" t="e">
        <f t="shared" si="5"/>
        <v>#VALUE!</v>
      </c>
      <c r="V8" s="60" t="e">
        <f t="shared" si="6"/>
        <v>#VALUE!</v>
      </c>
    </row>
    <row r="9" spans="1:22">
      <c r="B9" s="51" t="s">
        <v>11</v>
      </c>
      <c r="C9" s="53">
        <v>1088</v>
      </c>
      <c r="D9" s="54">
        <v>1468</v>
      </c>
      <c r="E9" s="53">
        <v>1000</v>
      </c>
      <c r="F9" s="53">
        <v>1350</v>
      </c>
      <c r="G9" s="52">
        <v>737</v>
      </c>
      <c r="H9" s="52">
        <v>994</v>
      </c>
      <c r="I9" s="52">
        <v>412</v>
      </c>
      <c r="J9" s="52">
        <v>556</v>
      </c>
      <c r="L9" s="28">
        <f>Weights!Y9</f>
        <v>12655</v>
      </c>
      <c r="M9" t="s">
        <v>92</v>
      </c>
      <c r="O9" s="60">
        <f t="shared" si="7"/>
        <v>13768640</v>
      </c>
      <c r="P9" s="60">
        <f t="shared" si="0"/>
        <v>18577540</v>
      </c>
      <c r="Q9" s="60">
        <f t="shared" si="1"/>
        <v>12655000</v>
      </c>
      <c r="R9" s="60">
        <f t="shared" si="2"/>
        <v>17084250</v>
      </c>
      <c r="S9" s="60">
        <f t="shared" si="3"/>
        <v>9326735</v>
      </c>
      <c r="T9" s="60">
        <f t="shared" si="4"/>
        <v>12579070</v>
      </c>
      <c r="U9" s="60">
        <f t="shared" si="5"/>
        <v>5213860</v>
      </c>
      <c r="V9" s="60">
        <f t="shared" si="6"/>
        <v>7036180</v>
      </c>
    </row>
    <row r="10" spans="1:22">
      <c r="B10" s="51" t="s">
        <v>12</v>
      </c>
      <c r="C10" s="52">
        <v>758</v>
      </c>
      <c r="D10" s="54">
        <v>1192</v>
      </c>
      <c r="E10" s="52">
        <v>737</v>
      </c>
      <c r="F10" s="53">
        <v>1083</v>
      </c>
      <c r="G10" s="52">
        <v>693</v>
      </c>
      <c r="H10" s="52">
        <v>867</v>
      </c>
      <c r="I10" s="52">
        <v>422</v>
      </c>
      <c r="J10" s="52">
        <v>531</v>
      </c>
      <c r="L10" s="28">
        <f>Weights!Y10</f>
        <v>16406</v>
      </c>
      <c r="M10" t="s">
        <v>92</v>
      </c>
      <c r="O10" s="60">
        <f t="shared" si="7"/>
        <v>12435748</v>
      </c>
      <c r="P10" s="60">
        <f t="shared" si="0"/>
        <v>19555952</v>
      </c>
      <c r="Q10" s="60">
        <f t="shared" si="1"/>
        <v>12091222</v>
      </c>
      <c r="R10" s="60">
        <f t="shared" si="2"/>
        <v>17767698</v>
      </c>
      <c r="S10" s="60">
        <f t="shared" si="3"/>
        <v>11369358</v>
      </c>
      <c r="T10" s="60">
        <f t="shared" si="4"/>
        <v>14224002</v>
      </c>
      <c r="U10" s="60">
        <f t="shared" si="5"/>
        <v>6923332</v>
      </c>
      <c r="V10" s="60">
        <f t="shared" si="6"/>
        <v>8711586</v>
      </c>
    </row>
    <row r="11" spans="1:22">
      <c r="B11" s="51" t="s">
        <v>13</v>
      </c>
      <c r="C11" s="53">
        <v>1688</v>
      </c>
      <c r="D11" s="54">
        <v>1688</v>
      </c>
      <c r="E11" s="53">
        <v>1253</v>
      </c>
      <c r="F11" s="53">
        <v>1253</v>
      </c>
      <c r="G11" s="53">
        <v>1253</v>
      </c>
      <c r="H11" s="53">
        <v>1253</v>
      </c>
      <c r="I11" s="52">
        <v>502</v>
      </c>
      <c r="J11" s="52">
        <v>502</v>
      </c>
      <c r="L11" s="28">
        <f>Weights!Y11</f>
        <v>91086</v>
      </c>
      <c r="M11" t="s">
        <v>92</v>
      </c>
      <c r="O11" s="60">
        <f t="shared" si="7"/>
        <v>153753168</v>
      </c>
      <c r="P11" s="60">
        <f t="shared" si="0"/>
        <v>153753168</v>
      </c>
      <c r="Q11" s="60">
        <f t="shared" si="1"/>
        <v>114130758</v>
      </c>
      <c r="R11" s="60">
        <f t="shared" si="2"/>
        <v>114130758</v>
      </c>
      <c r="S11" s="60">
        <f t="shared" si="3"/>
        <v>114130758</v>
      </c>
      <c r="T11" s="60">
        <f t="shared" si="4"/>
        <v>114130758</v>
      </c>
      <c r="U11" s="60">
        <f t="shared" si="5"/>
        <v>45725172</v>
      </c>
      <c r="V11" s="60">
        <f t="shared" si="6"/>
        <v>45725172</v>
      </c>
    </row>
    <row r="12" spans="1:22">
      <c r="B12" s="51" t="s">
        <v>14</v>
      </c>
      <c r="C12" s="53">
        <v>1446</v>
      </c>
      <c r="D12" s="54">
        <v>2037</v>
      </c>
      <c r="E12" s="53">
        <v>1250</v>
      </c>
      <c r="F12" s="53">
        <v>1818</v>
      </c>
      <c r="G12" s="53">
        <v>1075</v>
      </c>
      <c r="H12" s="53">
        <v>1374</v>
      </c>
      <c r="I12" s="52">
        <v>379</v>
      </c>
      <c r="J12" s="52">
        <v>626</v>
      </c>
      <c r="L12" s="28">
        <f>Weights!Y12</f>
        <v>9101</v>
      </c>
      <c r="M12" t="s">
        <v>92</v>
      </c>
      <c r="O12" s="60">
        <f t="shared" si="7"/>
        <v>13160046</v>
      </c>
      <c r="P12" s="60">
        <f t="shared" si="0"/>
        <v>18538737</v>
      </c>
      <c r="Q12" s="60">
        <f t="shared" si="1"/>
        <v>11376250</v>
      </c>
      <c r="R12" s="60">
        <f t="shared" si="2"/>
        <v>16545618</v>
      </c>
      <c r="S12" s="60">
        <f t="shared" si="3"/>
        <v>9783575</v>
      </c>
      <c r="T12" s="60">
        <f t="shared" si="4"/>
        <v>12504774</v>
      </c>
      <c r="U12" s="60">
        <f t="shared" si="5"/>
        <v>3449279</v>
      </c>
      <c r="V12" s="60">
        <f t="shared" si="6"/>
        <v>5697226</v>
      </c>
    </row>
    <row r="13" spans="1:22">
      <c r="B13" s="51" t="s">
        <v>15</v>
      </c>
      <c r="C13" s="53">
        <v>1312</v>
      </c>
      <c r="D13" s="54">
        <v>1639</v>
      </c>
      <c r="E13" s="53">
        <v>1312</v>
      </c>
      <c r="F13" s="53">
        <v>1639</v>
      </c>
      <c r="G13" s="52">
        <v>873</v>
      </c>
      <c r="H13" s="53">
        <v>1091</v>
      </c>
      <c r="I13" s="52">
        <v>409</v>
      </c>
      <c r="J13" s="52">
        <v>511</v>
      </c>
      <c r="L13" s="28">
        <f>Weights!Y13</f>
        <v>7200</v>
      </c>
      <c r="M13" t="s">
        <v>92</v>
      </c>
      <c r="O13" s="60">
        <f t="shared" si="7"/>
        <v>9446400</v>
      </c>
      <c r="P13" s="60">
        <f t="shared" si="0"/>
        <v>11800800</v>
      </c>
      <c r="Q13" s="60">
        <f t="shared" si="1"/>
        <v>9446400</v>
      </c>
      <c r="R13" s="60">
        <f t="shared" si="2"/>
        <v>11800800</v>
      </c>
      <c r="S13" s="60">
        <f t="shared" si="3"/>
        <v>6285600</v>
      </c>
      <c r="T13" s="60">
        <f t="shared" si="4"/>
        <v>7855200</v>
      </c>
      <c r="U13" s="60">
        <f t="shared" si="5"/>
        <v>2944800</v>
      </c>
      <c r="V13" s="60">
        <f t="shared" si="6"/>
        <v>3679200</v>
      </c>
    </row>
    <row r="14" spans="1:22">
      <c r="B14" s="51" t="s">
        <v>16</v>
      </c>
      <c r="C14" s="53">
        <v>1195</v>
      </c>
      <c r="D14" s="54">
        <v>1676</v>
      </c>
      <c r="E14" s="52">
        <v>902</v>
      </c>
      <c r="F14" s="53">
        <v>1274</v>
      </c>
      <c r="G14" s="52">
        <v>902</v>
      </c>
      <c r="H14" s="53">
        <v>1274</v>
      </c>
      <c r="I14" s="52">
        <v>326</v>
      </c>
      <c r="J14" s="52">
        <v>511</v>
      </c>
      <c r="L14" s="28">
        <f>Weights!Y14</f>
        <v>2900</v>
      </c>
      <c r="M14" t="s">
        <v>92</v>
      </c>
      <c r="O14" s="60">
        <f t="shared" si="7"/>
        <v>3465500</v>
      </c>
      <c r="P14" s="60">
        <f t="shared" si="0"/>
        <v>4860400</v>
      </c>
      <c r="Q14" s="60">
        <f t="shared" si="1"/>
        <v>2615800</v>
      </c>
      <c r="R14" s="60">
        <f t="shared" si="2"/>
        <v>3694600</v>
      </c>
      <c r="S14" s="60">
        <f t="shared" si="3"/>
        <v>2615800</v>
      </c>
      <c r="T14" s="60">
        <f t="shared" si="4"/>
        <v>3694600</v>
      </c>
      <c r="U14" s="60">
        <f t="shared" si="5"/>
        <v>945400</v>
      </c>
      <c r="V14" s="60">
        <f t="shared" si="6"/>
        <v>1481900</v>
      </c>
    </row>
    <row r="15" spans="1:22">
      <c r="B15" s="51" t="s">
        <v>17</v>
      </c>
      <c r="C15" s="53">
        <v>1678</v>
      </c>
      <c r="D15" s="54">
        <v>2035</v>
      </c>
      <c r="E15" s="53">
        <v>1678</v>
      </c>
      <c r="F15" s="53">
        <v>2035</v>
      </c>
      <c r="G15" s="53">
        <v>1167</v>
      </c>
      <c r="H15" s="53">
        <v>1397</v>
      </c>
      <c r="I15" s="52">
        <v>469</v>
      </c>
      <c r="J15" s="52">
        <v>469</v>
      </c>
      <c r="L15" s="28">
        <f>Weights!Y15</f>
        <v>700</v>
      </c>
      <c r="M15" t="s">
        <v>92</v>
      </c>
      <c r="O15" s="60">
        <f t="shared" si="7"/>
        <v>1174600</v>
      </c>
      <c r="P15" s="60">
        <f t="shared" si="0"/>
        <v>1424500</v>
      </c>
      <c r="Q15" s="60">
        <f t="shared" si="1"/>
        <v>1174600</v>
      </c>
      <c r="R15" s="60">
        <f t="shared" si="2"/>
        <v>1424500</v>
      </c>
      <c r="S15" s="60">
        <f t="shared" si="3"/>
        <v>816900</v>
      </c>
      <c r="T15" s="60">
        <f t="shared" si="4"/>
        <v>977900</v>
      </c>
      <c r="U15" s="60">
        <f t="shared" si="5"/>
        <v>328300</v>
      </c>
      <c r="V15" s="60">
        <f t="shared" si="6"/>
        <v>328300</v>
      </c>
    </row>
    <row r="16" spans="1:22" ht="15" thickBot="1">
      <c r="B16" s="51" t="s">
        <v>18</v>
      </c>
      <c r="C16" s="53">
        <v>1196</v>
      </c>
      <c r="D16" s="54">
        <v>1435</v>
      </c>
      <c r="E16" s="52">
        <v>758</v>
      </c>
      <c r="F16" s="52">
        <v>909</v>
      </c>
      <c r="G16" s="52">
        <v>607</v>
      </c>
      <c r="H16" s="52">
        <v>728</v>
      </c>
      <c r="I16" s="52">
        <v>363</v>
      </c>
      <c r="J16" s="52">
        <v>435</v>
      </c>
      <c r="L16" s="28">
        <f>Weights!Y16</f>
        <v>48658</v>
      </c>
      <c r="M16" t="s">
        <v>92</v>
      </c>
      <c r="O16" s="60">
        <f t="shared" si="7"/>
        <v>58194968</v>
      </c>
      <c r="P16" s="60">
        <f t="shared" si="0"/>
        <v>69824230</v>
      </c>
      <c r="Q16" s="60">
        <f t="shared" si="1"/>
        <v>36882764</v>
      </c>
      <c r="R16" s="60">
        <f t="shared" si="2"/>
        <v>44230122</v>
      </c>
      <c r="S16" s="60">
        <f t="shared" si="3"/>
        <v>29535406</v>
      </c>
      <c r="T16" s="60">
        <f t="shared" si="4"/>
        <v>35423024</v>
      </c>
      <c r="U16" s="60">
        <f t="shared" si="5"/>
        <v>17662854</v>
      </c>
      <c r="V16" s="60">
        <f t="shared" si="6"/>
        <v>21166230</v>
      </c>
    </row>
    <row r="17" spans="2:22" ht="15" thickBot="1">
      <c r="B17" s="434" t="s">
        <v>19</v>
      </c>
      <c r="C17" s="435">
        <f>ROUND('GA data'!T7*52/12,0)</f>
        <v>549</v>
      </c>
      <c r="D17" s="435">
        <f>ROUND('GA data'!U7*52/12,0)</f>
        <v>768</v>
      </c>
      <c r="E17" s="435">
        <f>ROUND('GA data'!V7*52/12,0)</f>
        <v>533</v>
      </c>
      <c r="F17" s="435">
        <f>ROUND('GA data'!W7*52/12,0)</f>
        <v>746</v>
      </c>
      <c r="G17" s="435">
        <f>ROUND('GA data'!X7*52/12,0)</f>
        <v>472</v>
      </c>
      <c r="H17" s="435">
        <f>ROUND('GA data'!Y7*52/12,0)</f>
        <v>661</v>
      </c>
      <c r="I17" s="435">
        <f>ROUND('GA data'!Z7*52/12,0)</f>
        <v>441</v>
      </c>
      <c r="J17" s="436">
        <f>ROUND('GA data'!AA7*52/12,0)</f>
        <v>617</v>
      </c>
      <c r="L17" s="28">
        <f>Weights!Y17</f>
        <v>24349</v>
      </c>
      <c r="M17" t="s">
        <v>92</v>
      </c>
      <c r="O17" s="60">
        <f t="shared" ref="O17" si="8">$L17*C17</f>
        <v>13367601</v>
      </c>
      <c r="P17" s="60">
        <f t="shared" ref="P17" si="9">$L17*D17</f>
        <v>18700032</v>
      </c>
      <c r="Q17" s="60">
        <f t="shared" ref="Q17" si="10">$L17*E17</f>
        <v>12978017</v>
      </c>
      <c r="R17" s="60">
        <f t="shared" ref="R17" si="11">$L17*F17</f>
        <v>18164354</v>
      </c>
      <c r="S17" s="60">
        <f t="shared" ref="S17" si="12">$L17*G17</f>
        <v>11492728</v>
      </c>
      <c r="T17" s="60">
        <f t="shared" ref="T17" si="13">$L17*H17</f>
        <v>16094689</v>
      </c>
      <c r="U17" s="60">
        <f t="shared" ref="U17" si="14">$L17*I17</f>
        <v>10737909</v>
      </c>
      <c r="V17" s="60">
        <f t="shared" ref="V17" si="15">$L17*J17</f>
        <v>15023333</v>
      </c>
    </row>
    <row r="18" spans="2:22">
      <c r="B18" s="51" t="s">
        <v>20</v>
      </c>
      <c r="C18" s="52">
        <v>700</v>
      </c>
      <c r="D18" s="52">
        <v>700</v>
      </c>
      <c r="E18" s="52">
        <v>630</v>
      </c>
      <c r="F18" s="52">
        <v>630</v>
      </c>
      <c r="G18" s="52">
        <v>575</v>
      </c>
      <c r="H18" s="52">
        <v>575</v>
      </c>
      <c r="I18" s="52">
        <v>450</v>
      </c>
      <c r="J18" s="52">
        <v>450</v>
      </c>
      <c r="L18" s="28">
        <f>Weights!Y18</f>
        <v>287</v>
      </c>
      <c r="M18" s="25" t="s">
        <v>93</v>
      </c>
      <c r="O18" s="60">
        <f t="shared" si="7"/>
        <v>200900</v>
      </c>
      <c r="P18" s="60">
        <f t="shared" si="0"/>
        <v>200900</v>
      </c>
      <c r="Q18" s="60">
        <f t="shared" si="1"/>
        <v>180810</v>
      </c>
      <c r="R18" s="60">
        <f t="shared" si="2"/>
        <v>180810</v>
      </c>
      <c r="S18" s="60">
        <f t="shared" si="3"/>
        <v>165025</v>
      </c>
      <c r="T18" s="60">
        <f t="shared" si="4"/>
        <v>165025</v>
      </c>
      <c r="U18" s="60">
        <f t="shared" si="5"/>
        <v>129150</v>
      </c>
      <c r="V18" s="60">
        <f t="shared" si="6"/>
        <v>129150</v>
      </c>
    </row>
    <row r="19" spans="2:22">
      <c r="B19" s="51" t="s">
        <v>21</v>
      </c>
      <c r="C19" s="53">
        <v>1733</v>
      </c>
      <c r="D19" s="54">
        <v>1733</v>
      </c>
      <c r="E19" s="52">
        <v>795</v>
      </c>
      <c r="F19" s="52">
        <v>980</v>
      </c>
      <c r="G19" s="52">
        <v>795</v>
      </c>
      <c r="H19" s="52">
        <v>980</v>
      </c>
      <c r="I19" s="52">
        <v>450</v>
      </c>
      <c r="J19" s="52">
        <v>450</v>
      </c>
      <c r="L19" s="28">
        <f>Weights!Y19</f>
        <v>3200</v>
      </c>
      <c r="M19" t="s">
        <v>92</v>
      </c>
      <c r="O19" s="60">
        <f t="shared" si="7"/>
        <v>5545600</v>
      </c>
      <c r="P19" s="60">
        <f t="shared" si="0"/>
        <v>5545600</v>
      </c>
      <c r="Q19" s="60">
        <f t="shared" si="1"/>
        <v>2544000</v>
      </c>
      <c r="R19" s="60">
        <f t="shared" si="2"/>
        <v>3136000</v>
      </c>
      <c r="S19" s="60">
        <f t="shared" si="3"/>
        <v>2544000</v>
      </c>
      <c r="T19" s="60">
        <f t="shared" si="4"/>
        <v>3136000</v>
      </c>
      <c r="U19" s="60">
        <f t="shared" si="5"/>
        <v>1440000</v>
      </c>
      <c r="V19" s="60">
        <f t="shared" si="6"/>
        <v>1440000</v>
      </c>
    </row>
    <row r="20" spans="2:22">
      <c r="B20" s="51" t="s">
        <v>22</v>
      </c>
      <c r="C20" s="53">
        <v>1039</v>
      </c>
      <c r="D20" s="54">
        <v>1039</v>
      </c>
      <c r="E20" s="52">
        <v>950</v>
      </c>
      <c r="F20" s="52">
        <v>950</v>
      </c>
      <c r="G20" s="52">
        <v>877</v>
      </c>
      <c r="H20" s="52">
        <v>877</v>
      </c>
      <c r="I20" s="52">
        <v>798</v>
      </c>
      <c r="J20" s="52">
        <v>798</v>
      </c>
      <c r="L20" s="28">
        <f>Weights!Y20</f>
        <v>3700</v>
      </c>
      <c r="M20" t="s">
        <v>92</v>
      </c>
      <c r="O20" s="60">
        <f t="shared" si="7"/>
        <v>3844300</v>
      </c>
      <c r="P20" s="60">
        <f t="shared" si="0"/>
        <v>3844300</v>
      </c>
      <c r="Q20" s="60">
        <f t="shared" si="1"/>
        <v>3515000</v>
      </c>
      <c r="R20" s="60">
        <f t="shared" si="2"/>
        <v>3515000</v>
      </c>
      <c r="S20" s="60">
        <f t="shared" si="3"/>
        <v>3244900</v>
      </c>
      <c r="T20" s="60">
        <f t="shared" si="4"/>
        <v>3244900</v>
      </c>
      <c r="U20" s="60">
        <f t="shared" si="5"/>
        <v>2952600</v>
      </c>
      <c r="V20" s="60">
        <f t="shared" si="6"/>
        <v>2952600</v>
      </c>
    </row>
    <row r="21" spans="2:22">
      <c r="B21" s="51" t="s">
        <v>23</v>
      </c>
      <c r="C21" s="53">
        <v>1387</v>
      </c>
      <c r="D21" s="54">
        <v>1387</v>
      </c>
      <c r="E21" s="53">
        <v>1105</v>
      </c>
      <c r="F21" s="53">
        <v>1105</v>
      </c>
      <c r="G21" s="52">
        <v>953</v>
      </c>
      <c r="H21" s="52">
        <v>953</v>
      </c>
      <c r="I21" s="52">
        <v>477</v>
      </c>
      <c r="J21" s="52">
        <v>477</v>
      </c>
      <c r="L21" s="28">
        <f>Weights!Y21</f>
        <v>35900</v>
      </c>
      <c r="M21" t="s">
        <v>92</v>
      </c>
      <c r="O21" s="60">
        <f t="shared" si="7"/>
        <v>49793300</v>
      </c>
      <c r="P21" s="60">
        <f t="shared" si="0"/>
        <v>49793300</v>
      </c>
      <c r="Q21" s="60">
        <f t="shared" si="1"/>
        <v>39669500</v>
      </c>
      <c r="R21" s="60">
        <f t="shared" si="2"/>
        <v>39669500</v>
      </c>
      <c r="S21" s="60">
        <f t="shared" si="3"/>
        <v>34212700</v>
      </c>
      <c r="T21" s="60">
        <f t="shared" si="4"/>
        <v>34212700</v>
      </c>
      <c r="U21" s="60">
        <f t="shared" si="5"/>
        <v>17124300</v>
      </c>
      <c r="V21" s="60">
        <f t="shared" si="6"/>
        <v>17124300</v>
      </c>
    </row>
    <row r="22" spans="2:22">
      <c r="B22" s="51" t="s">
        <v>24</v>
      </c>
      <c r="C22" s="53">
        <v>1284</v>
      </c>
      <c r="D22" s="54">
        <v>1799</v>
      </c>
      <c r="E22" s="53">
        <v>1160</v>
      </c>
      <c r="F22" s="53">
        <v>1622</v>
      </c>
      <c r="G22" s="52">
        <v>915</v>
      </c>
      <c r="H22" s="53">
        <v>1279</v>
      </c>
      <c r="I22" s="52">
        <v>478</v>
      </c>
      <c r="J22" s="52">
        <v>671</v>
      </c>
      <c r="L22" s="28">
        <f>Weights!Y22</f>
        <v>14200</v>
      </c>
      <c r="M22" t="s">
        <v>92</v>
      </c>
      <c r="O22" s="60">
        <f t="shared" si="7"/>
        <v>18232800</v>
      </c>
      <c r="P22" s="60">
        <f t="shared" si="0"/>
        <v>25545800</v>
      </c>
      <c r="Q22" s="60">
        <f t="shared" si="1"/>
        <v>16472000</v>
      </c>
      <c r="R22" s="60">
        <f t="shared" si="2"/>
        <v>23032400</v>
      </c>
      <c r="S22" s="60">
        <f t="shared" si="3"/>
        <v>12993000</v>
      </c>
      <c r="T22" s="60">
        <f t="shared" si="4"/>
        <v>18161800</v>
      </c>
      <c r="U22" s="60">
        <f t="shared" si="5"/>
        <v>6787600</v>
      </c>
      <c r="V22" s="60">
        <f t="shared" si="6"/>
        <v>9528200</v>
      </c>
    </row>
    <row r="23" spans="2:22">
      <c r="B23" s="51" t="s">
        <v>25</v>
      </c>
      <c r="C23" s="52">
        <v>836</v>
      </c>
      <c r="D23" s="54">
        <v>1006</v>
      </c>
      <c r="E23" s="52">
        <v>836</v>
      </c>
      <c r="F23" s="53">
        <v>1006</v>
      </c>
      <c r="G23" s="52">
        <v>737</v>
      </c>
      <c r="H23" s="52">
        <v>867</v>
      </c>
      <c r="I23" s="52">
        <v>292</v>
      </c>
      <c r="J23" s="52">
        <v>347</v>
      </c>
      <c r="L23" s="28">
        <f>Weights!Y23</f>
        <v>8400</v>
      </c>
      <c r="M23" t="s">
        <v>92</v>
      </c>
      <c r="O23" s="60">
        <f t="shared" si="7"/>
        <v>7022400</v>
      </c>
      <c r="P23" s="60">
        <f t="shared" si="0"/>
        <v>8450400</v>
      </c>
      <c r="Q23" s="60">
        <f t="shared" si="1"/>
        <v>7022400</v>
      </c>
      <c r="R23" s="60">
        <f t="shared" si="2"/>
        <v>8450400</v>
      </c>
      <c r="S23" s="60">
        <f t="shared" si="3"/>
        <v>6190800</v>
      </c>
      <c r="T23" s="60">
        <f t="shared" si="4"/>
        <v>7282800</v>
      </c>
      <c r="U23" s="60">
        <f t="shared" si="5"/>
        <v>2452800</v>
      </c>
      <c r="V23" s="60">
        <f t="shared" si="6"/>
        <v>2914800</v>
      </c>
    </row>
    <row r="24" spans="2:22">
      <c r="B24" s="51" t="s">
        <v>26</v>
      </c>
      <c r="C24" s="52">
        <v>980</v>
      </c>
      <c r="D24" s="52">
        <v>980</v>
      </c>
      <c r="E24" s="52">
        <v>931</v>
      </c>
      <c r="F24" s="52">
        <v>931</v>
      </c>
      <c r="G24" s="52">
        <v>813</v>
      </c>
      <c r="H24" s="52">
        <v>813</v>
      </c>
      <c r="I24" s="52">
        <v>435</v>
      </c>
      <c r="J24" s="52">
        <v>435</v>
      </c>
      <c r="L24" s="28">
        <f>Weights!Y24</f>
        <v>6201</v>
      </c>
      <c r="M24" t="s">
        <v>92</v>
      </c>
      <c r="O24" s="60">
        <f t="shared" si="7"/>
        <v>6076980</v>
      </c>
      <c r="P24" s="60">
        <f t="shared" si="0"/>
        <v>6076980</v>
      </c>
      <c r="Q24" s="60">
        <f t="shared" si="1"/>
        <v>5773131</v>
      </c>
      <c r="R24" s="60">
        <f t="shared" si="2"/>
        <v>5773131</v>
      </c>
      <c r="S24" s="60">
        <f t="shared" si="3"/>
        <v>5041413</v>
      </c>
      <c r="T24" s="60">
        <f t="shared" si="4"/>
        <v>5041413</v>
      </c>
      <c r="U24" s="60">
        <f t="shared" si="5"/>
        <v>2697435</v>
      </c>
      <c r="V24" s="60">
        <f t="shared" si="6"/>
        <v>2697435</v>
      </c>
    </row>
    <row r="25" spans="2:22">
      <c r="B25" s="51" t="s">
        <v>27</v>
      </c>
      <c r="C25" s="53">
        <v>1018</v>
      </c>
      <c r="D25" s="54">
        <v>1018</v>
      </c>
      <c r="E25" s="53">
        <v>1018</v>
      </c>
      <c r="F25" s="53">
        <v>1018</v>
      </c>
      <c r="G25" s="52">
        <v>737</v>
      </c>
      <c r="H25" s="52">
        <v>888</v>
      </c>
      <c r="I25" s="52">
        <v>693</v>
      </c>
      <c r="J25" s="52">
        <v>693</v>
      </c>
      <c r="L25" s="28">
        <f>Weights!Y25</f>
        <v>8901</v>
      </c>
      <c r="M25" t="s">
        <v>92</v>
      </c>
      <c r="O25" s="60">
        <f t="shared" si="7"/>
        <v>9061218</v>
      </c>
      <c r="P25" s="60">
        <f t="shared" si="0"/>
        <v>9061218</v>
      </c>
      <c r="Q25" s="60">
        <f t="shared" si="1"/>
        <v>9061218</v>
      </c>
      <c r="R25" s="60">
        <f t="shared" si="2"/>
        <v>9061218</v>
      </c>
      <c r="S25" s="60">
        <f t="shared" si="3"/>
        <v>6560037</v>
      </c>
      <c r="T25" s="60">
        <f t="shared" si="4"/>
        <v>7904088</v>
      </c>
      <c r="U25" s="60">
        <f t="shared" si="5"/>
        <v>6168393</v>
      </c>
      <c r="V25" s="60">
        <f t="shared" si="6"/>
        <v>6168393</v>
      </c>
    </row>
    <row r="26" spans="2:22">
      <c r="B26" s="51" t="s">
        <v>28</v>
      </c>
      <c r="C26" s="53">
        <v>1496</v>
      </c>
      <c r="D26" s="54">
        <v>1496</v>
      </c>
      <c r="E26" s="52">
        <v>924</v>
      </c>
      <c r="F26" s="52">
        <v>924</v>
      </c>
      <c r="G26" s="52">
        <v>693</v>
      </c>
      <c r="H26" s="52">
        <v>693</v>
      </c>
      <c r="I26" s="52">
        <v>264</v>
      </c>
      <c r="J26" s="52">
        <v>264</v>
      </c>
      <c r="L26" s="28">
        <f>Weights!Y26</f>
        <v>11549</v>
      </c>
      <c r="M26" t="s">
        <v>92</v>
      </c>
      <c r="O26" s="60">
        <f t="shared" si="7"/>
        <v>17277304</v>
      </c>
      <c r="P26" s="60">
        <f t="shared" si="0"/>
        <v>17277304</v>
      </c>
      <c r="Q26" s="60">
        <f t="shared" si="1"/>
        <v>10671276</v>
      </c>
      <c r="R26" s="60">
        <f t="shared" si="2"/>
        <v>10671276</v>
      </c>
      <c r="S26" s="60">
        <f t="shared" si="3"/>
        <v>8003457</v>
      </c>
      <c r="T26" s="60">
        <f t="shared" si="4"/>
        <v>8003457</v>
      </c>
      <c r="U26" s="60">
        <f t="shared" si="5"/>
        <v>3048936</v>
      </c>
      <c r="V26" s="60">
        <f t="shared" si="6"/>
        <v>3048936</v>
      </c>
    </row>
    <row r="27" spans="2:22">
      <c r="B27" s="51" t="s">
        <v>29</v>
      </c>
      <c r="C27" s="53">
        <v>1877</v>
      </c>
      <c r="D27" s="54">
        <v>2074</v>
      </c>
      <c r="E27" s="53">
        <v>1330</v>
      </c>
      <c r="F27" s="53">
        <v>1511</v>
      </c>
      <c r="G27" s="53">
        <v>1140</v>
      </c>
      <c r="H27" s="53">
        <v>1311</v>
      </c>
      <c r="I27" s="52">
        <v>390</v>
      </c>
      <c r="J27" s="52">
        <v>448</v>
      </c>
      <c r="L27" s="28">
        <f>Weights!Y27</f>
        <v>2800</v>
      </c>
      <c r="M27" t="s">
        <v>92</v>
      </c>
      <c r="O27" s="60">
        <f t="shared" si="7"/>
        <v>5255600</v>
      </c>
      <c r="P27" s="60">
        <f t="shared" si="0"/>
        <v>5807200</v>
      </c>
      <c r="Q27" s="60">
        <f t="shared" si="1"/>
        <v>3724000</v>
      </c>
      <c r="R27" s="60">
        <f t="shared" si="2"/>
        <v>4230800</v>
      </c>
      <c r="S27" s="60">
        <f t="shared" si="3"/>
        <v>3192000</v>
      </c>
      <c r="T27" s="60">
        <f t="shared" si="4"/>
        <v>3670800</v>
      </c>
      <c r="U27" s="60">
        <f t="shared" si="5"/>
        <v>1092000</v>
      </c>
      <c r="V27" s="60">
        <f t="shared" si="6"/>
        <v>1254400</v>
      </c>
    </row>
    <row r="28" spans="2:22">
      <c r="B28" s="51" t="s">
        <v>30</v>
      </c>
      <c r="C28" s="53">
        <v>1313</v>
      </c>
      <c r="D28" s="54">
        <v>1891</v>
      </c>
      <c r="E28" s="53">
        <v>1083</v>
      </c>
      <c r="F28" s="53">
        <v>1365</v>
      </c>
      <c r="G28" s="53">
        <v>1083</v>
      </c>
      <c r="H28" s="53">
        <v>1365</v>
      </c>
      <c r="I28" s="52">
        <v>953</v>
      </c>
      <c r="J28" s="53">
        <v>1201</v>
      </c>
      <c r="L28" s="28">
        <f>Weights!Y28</f>
        <v>10299</v>
      </c>
      <c r="M28" t="s">
        <v>92</v>
      </c>
      <c r="O28" s="60">
        <f t="shared" si="7"/>
        <v>13522587</v>
      </c>
      <c r="P28" s="60">
        <f t="shared" si="0"/>
        <v>19475409</v>
      </c>
      <c r="Q28" s="60">
        <f t="shared" si="1"/>
        <v>11153817</v>
      </c>
      <c r="R28" s="60">
        <f t="shared" si="2"/>
        <v>14058135</v>
      </c>
      <c r="S28" s="60">
        <f t="shared" si="3"/>
        <v>11153817</v>
      </c>
      <c r="T28" s="60">
        <f t="shared" si="4"/>
        <v>14058135</v>
      </c>
      <c r="U28" s="60">
        <f t="shared" si="5"/>
        <v>9814947</v>
      </c>
      <c r="V28" s="60">
        <f t="shared" si="6"/>
        <v>12369099</v>
      </c>
    </row>
    <row r="29" spans="2:22">
      <c r="B29" s="51" t="s">
        <v>31</v>
      </c>
      <c r="C29" s="53">
        <v>1959</v>
      </c>
      <c r="D29" s="54">
        <v>2017</v>
      </c>
      <c r="E29" s="53">
        <v>1370</v>
      </c>
      <c r="F29" s="53">
        <v>1370</v>
      </c>
      <c r="G29" s="53">
        <v>1370</v>
      </c>
      <c r="H29" s="53">
        <v>1370</v>
      </c>
      <c r="I29" s="52">
        <v>755</v>
      </c>
      <c r="J29" s="52">
        <v>755</v>
      </c>
      <c r="L29" s="28">
        <f>Weights!Y29</f>
        <v>12193</v>
      </c>
      <c r="M29" t="s">
        <v>92</v>
      </c>
      <c r="O29" s="60">
        <f t="shared" si="7"/>
        <v>23886087</v>
      </c>
      <c r="P29" s="60">
        <f t="shared" si="0"/>
        <v>24593281</v>
      </c>
      <c r="Q29" s="60">
        <f t="shared" si="1"/>
        <v>16704410</v>
      </c>
      <c r="R29" s="60">
        <f t="shared" si="2"/>
        <v>16704410</v>
      </c>
      <c r="S29" s="60">
        <f t="shared" si="3"/>
        <v>16704410</v>
      </c>
      <c r="T29" s="60">
        <f t="shared" si="4"/>
        <v>16704410</v>
      </c>
      <c r="U29" s="60">
        <f t="shared" si="5"/>
        <v>9205715</v>
      </c>
      <c r="V29" s="60">
        <f t="shared" si="6"/>
        <v>9205715</v>
      </c>
    </row>
    <row r="30" spans="2:22">
      <c r="B30" s="51" t="s">
        <v>32</v>
      </c>
      <c r="C30" s="53">
        <v>1361</v>
      </c>
      <c r="D30" s="54">
        <v>1837</v>
      </c>
      <c r="E30" s="52">
        <v>971</v>
      </c>
      <c r="F30" s="53">
        <v>1447</v>
      </c>
      <c r="G30" s="52">
        <v>971</v>
      </c>
      <c r="H30" s="53">
        <v>1447</v>
      </c>
      <c r="I30" s="52">
        <v>468</v>
      </c>
      <c r="J30" s="52">
        <v>706</v>
      </c>
      <c r="L30" s="28">
        <f>Weights!Y30</f>
        <v>12599</v>
      </c>
      <c r="M30" t="s">
        <v>92</v>
      </c>
      <c r="O30" s="60">
        <f t="shared" si="7"/>
        <v>17147239</v>
      </c>
      <c r="P30" s="60">
        <f t="shared" si="0"/>
        <v>23144363</v>
      </c>
      <c r="Q30" s="60">
        <f t="shared" si="1"/>
        <v>12233629</v>
      </c>
      <c r="R30" s="60">
        <f t="shared" si="2"/>
        <v>18230753</v>
      </c>
      <c r="S30" s="60">
        <f t="shared" si="3"/>
        <v>12233629</v>
      </c>
      <c r="T30" s="60">
        <f t="shared" si="4"/>
        <v>18230753</v>
      </c>
      <c r="U30" s="60">
        <f t="shared" si="5"/>
        <v>5896332</v>
      </c>
      <c r="V30" s="60">
        <f t="shared" si="6"/>
        <v>8894894</v>
      </c>
    </row>
    <row r="31" spans="2:22">
      <c r="B31" s="51" t="s">
        <v>33</v>
      </c>
      <c r="C31" s="53">
        <v>1586</v>
      </c>
      <c r="D31" s="53">
        <v>1903</v>
      </c>
      <c r="E31" s="53">
        <v>1148</v>
      </c>
      <c r="F31" s="53">
        <v>1378</v>
      </c>
      <c r="G31" s="55">
        <v>1148</v>
      </c>
      <c r="H31" s="53">
        <v>1378</v>
      </c>
      <c r="I31" s="52">
        <v>780</v>
      </c>
      <c r="J31" s="52">
        <v>936</v>
      </c>
      <c r="L31" s="28">
        <f>Weights!Y31</f>
        <v>9501</v>
      </c>
      <c r="M31" t="s">
        <v>92</v>
      </c>
      <c r="O31" s="60">
        <f t="shared" si="7"/>
        <v>15068586</v>
      </c>
      <c r="P31" s="60">
        <f t="shared" si="0"/>
        <v>18080403</v>
      </c>
      <c r="Q31" s="60">
        <f t="shared" si="1"/>
        <v>10907148</v>
      </c>
      <c r="R31" s="60">
        <f t="shared" si="2"/>
        <v>13092378</v>
      </c>
      <c r="S31" s="60">
        <f t="shared" si="3"/>
        <v>10907148</v>
      </c>
      <c r="T31" s="60">
        <f t="shared" si="4"/>
        <v>13092378</v>
      </c>
      <c r="U31" s="60">
        <f t="shared" si="5"/>
        <v>7410780</v>
      </c>
      <c r="V31" s="60">
        <f t="shared" si="6"/>
        <v>8892936</v>
      </c>
    </row>
    <row r="32" spans="2:22">
      <c r="B32" s="51" t="s">
        <v>34</v>
      </c>
      <c r="C32" s="52">
        <v>600</v>
      </c>
      <c r="D32" s="52">
        <v>600</v>
      </c>
      <c r="E32" s="52">
        <v>600</v>
      </c>
      <c r="F32" s="52">
        <v>600</v>
      </c>
      <c r="G32" s="56">
        <v>550</v>
      </c>
      <c r="H32" s="52">
        <v>550</v>
      </c>
      <c r="I32" s="52">
        <v>305</v>
      </c>
      <c r="J32" s="52">
        <v>305</v>
      </c>
      <c r="L32" s="28">
        <f>Weights!Y32</f>
        <v>13195</v>
      </c>
      <c r="M32" t="s">
        <v>92</v>
      </c>
      <c r="O32" s="60">
        <f t="shared" si="7"/>
        <v>7917000</v>
      </c>
      <c r="P32" s="60">
        <f t="shared" si="0"/>
        <v>7917000</v>
      </c>
      <c r="Q32" s="60">
        <f t="shared" si="1"/>
        <v>7917000</v>
      </c>
      <c r="R32" s="60">
        <f t="shared" si="2"/>
        <v>7917000</v>
      </c>
      <c r="S32" s="60">
        <f t="shared" si="3"/>
        <v>7257250</v>
      </c>
      <c r="T32" s="60">
        <f t="shared" si="4"/>
        <v>7257250</v>
      </c>
      <c r="U32" s="60">
        <f t="shared" si="5"/>
        <v>4024475</v>
      </c>
      <c r="V32" s="60">
        <f t="shared" si="6"/>
        <v>4024475</v>
      </c>
    </row>
    <row r="33" spans="2:22">
      <c r="B33" s="51" t="s">
        <v>35</v>
      </c>
      <c r="C33" s="52">
        <v>829</v>
      </c>
      <c r="D33" s="52">
        <v>995</v>
      </c>
      <c r="E33" s="52">
        <v>638</v>
      </c>
      <c r="F33" s="52">
        <v>766</v>
      </c>
      <c r="G33" s="56">
        <v>638</v>
      </c>
      <c r="H33" s="52">
        <v>766</v>
      </c>
      <c r="I33" s="52">
        <v>383</v>
      </c>
      <c r="J33" s="52">
        <v>459</v>
      </c>
      <c r="L33" s="28">
        <f>Weights!Y33</f>
        <v>10028</v>
      </c>
      <c r="M33" t="s">
        <v>92</v>
      </c>
      <c r="O33" s="60">
        <f t="shared" si="7"/>
        <v>8313212</v>
      </c>
      <c r="P33" s="60">
        <f t="shared" si="0"/>
        <v>9977860</v>
      </c>
      <c r="Q33" s="60">
        <f t="shared" si="1"/>
        <v>6397864</v>
      </c>
      <c r="R33" s="60">
        <f t="shared" si="2"/>
        <v>7681448</v>
      </c>
      <c r="S33" s="60">
        <f t="shared" si="3"/>
        <v>6397864</v>
      </c>
      <c r="T33" s="60">
        <f t="shared" si="4"/>
        <v>7681448</v>
      </c>
      <c r="U33" s="60">
        <f t="shared" si="5"/>
        <v>3840724</v>
      </c>
      <c r="V33" s="60">
        <f t="shared" si="6"/>
        <v>4602852</v>
      </c>
    </row>
    <row r="34" spans="2:22">
      <c r="B34" s="51" t="s">
        <v>36</v>
      </c>
      <c r="C34" s="52">
        <v>974</v>
      </c>
      <c r="D34" s="52">
        <v>974</v>
      </c>
      <c r="E34" s="52">
        <v>974</v>
      </c>
      <c r="F34" s="52">
        <v>974</v>
      </c>
      <c r="G34" s="56">
        <v>866</v>
      </c>
      <c r="H34" s="52">
        <v>866</v>
      </c>
      <c r="I34" s="52">
        <v>494</v>
      </c>
      <c r="J34" s="52">
        <v>494</v>
      </c>
      <c r="L34" s="28">
        <f>Weights!Y34</f>
        <v>1175</v>
      </c>
      <c r="M34" t="s">
        <v>92</v>
      </c>
      <c r="O34" s="60">
        <f t="shared" si="7"/>
        <v>1144450</v>
      </c>
      <c r="P34" s="60">
        <f t="shared" si="0"/>
        <v>1144450</v>
      </c>
      <c r="Q34" s="60">
        <f t="shared" si="1"/>
        <v>1144450</v>
      </c>
      <c r="R34" s="60">
        <f t="shared" si="2"/>
        <v>1144450</v>
      </c>
      <c r="S34" s="60">
        <f t="shared" si="3"/>
        <v>1017550</v>
      </c>
      <c r="T34" s="60">
        <f t="shared" si="4"/>
        <v>1017550</v>
      </c>
      <c r="U34" s="60">
        <f t="shared" si="5"/>
        <v>580450</v>
      </c>
      <c r="V34" s="60">
        <f t="shared" si="6"/>
        <v>580450</v>
      </c>
    </row>
    <row r="35" spans="2:22">
      <c r="B35" s="51" t="s">
        <v>37</v>
      </c>
      <c r="C35" s="53">
        <v>1192</v>
      </c>
      <c r="D35" s="53">
        <v>1380</v>
      </c>
      <c r="E35" s="53">
        <v>1083</v>
      </c>
      <c r="F35" s="53">
        <v>1254</v>
      </c>
      <c r="G35" s="56">
        <v>975</v>
      </c>
      <c r="H35" s="53">
        <v>1129</v>
      </c>
      <c r="I35" s="52">
        <v>563</v>
      </c>
      <c r="J35" s="52">
        <v>654</v>
      </c>
      <c r="L35" s="28">
        <f>Weights!Y35</f>
        <v>3800</v>
      </c>
      <c r="M35" t="s">
        <v>92</v>
      </c>
      <c r="O35" s="60">
        <f t="shared" si="7"/>
        <v>4529600</v>
      </c>
      <c r="P35" s="60">
        <f t="shared" si="0"/>
        <v>5244000</v>
      </c>
      <c r="Q35" s="60">
        <f t="shared" si="1"/>
        <v>4115400</v>
      </c>
      <c r="R35" s="60">
        <f t="shared" si="2"/>
        <v>4765200</v>
      </c>
      <c r="S35" s="60">
        <f t="shared" si="3"/>
        <v>3705000</v>
      </c>
      <c r="T35" s="60">
        <f t="shared" si="4"/>
        <v>4290200</v>
      </c>
      <c r="U35" s="60">
        <f t="shared" si="5"/>
        <v>2139400</v>
      </c>
      <c r="V35" s="60">
        <f t="shared" si="6"/>
        <v>2485200</v>
      </c>
    </row>
    <row r="36" spans="2:22">
      <c r="B36" s="51" t="s">
        <v>38</v>
      </c>
      <c r="C36" s="53">
        <v>1375</v>
      </c>
      <c r="D36" s="53">
        <v>1463</v>
      </c>
      <c r="E36" s="53">
        <v>1254</v>
      </c>
      <c r="F36" s="53">
        <v>1342</v>
      </c>
      <c r="G36" s="55">
        <v>1133</v>
      </c>
      <c r="H36" s="53">
        <v>1221</v>
      </c>
      <c r="I36" s="53">
        <v>1056</v>
      </c>
      <c r="J36" s="53">
        <v>1144</v>
      </c>
      <c r="L36" s="28">
        <f>Weights!Y36</f>
        <v>3025</v>
      </c>
      <c r="M36" t="s">
        <v>92</v>
      </c>
      <c r="O36" s="60">
        <f t="shared" si="7"/>
        <v>4159375</v>
      </c>
      <c r="P36" s="60">
        <f t="shared" si="0"/>
        <v>4425575</v>
      </c>
      <c r="Q36" s="60">
        <f t="shared" si="1"/>
        <v>3793350</v>
      </c>
      <c r="R36" s="60">
        <f t="shared" si="2"/>
        <v>4059550</v>
      </c>
      <c r="S36" s="60">
        <f t="shared" si="3"/>
        <v>3427325</v>
      </c>
      <c r="T36" s="60">
        <f t="shared" si="4"/>
        <v>3693525</v>
      </c>
      <c r="U36" s="60">
        <f t="shared" si="5"/>
        <v>3194400</v>
      </c>
      <c r="V36" s="60">
        <f t="shared" si="6"/>
        <v>3460600</v>
      </c>
    </row>
    <row r="37" spans="2:22">
      <c r="B37" s="51" t="s">
        <v>39</v>
      </c>
      <c r="C37" s="53">
        <v>1191</v>
      </c>
      <c r="D37" s="53">
        <v>1191</v>
      </c>
      <c r="E37" s="53">
        <v>1104</v>
      </c>
      <c r="F37" s="53">
        <v>1104</v>
      </c>
      <c r="G37" s="56">
        <v>939</v>
      </c>
      <c r="H37" s="52">
        <v>939</v>
      </c>
      <c r="I37" s="52">
        <v>670</v>
      </c>
      <c r="J37" s="52">
        <v>670</v>
      </c>
      <c r="L37" s="28">
        <f>Weights!Y37</f>
        <v>2317</v>
      </c>
      <c r="M37" t="s">
        <v>92</v>
      </c>
      <c r="O37" s="60">
        <f t="shared" si="7"/>
        <v>2759547</v>
      </c>
      <c r="P37" s="60">
        <f t="shared" si="0"/>
        <v>2759547</v>
      </c>
      <c r="Q37" s="60">
        <f t="shared" si="1"/>
        <v>2557968</v>
      </c>
      <c r="R37" s="60">
        <f t="shared" si="2"/>
        <v>2557968</v>
      </c>
      <c r="S37" s="60">
        <f t="shared" si="3"/>
        <v>2175663</v>
      </c>
      <c r="T37" s="60">
        <f t="shared" si="4"/>
        <v>2175663</v>
      </c>
      <c r="U37" s="60">
        <f t="shared" si="5"/>
        <v>1552390</v>
      </c>
      <c r="V37" s="60">
        <f t="shared" si="6"/>
        <v>1552390</v>
      </c>
    </row>
    <row r="38" spans="2:22">
      <c r="B38" s="51" t="s">
        <v>40</v>
      </c>
      <c r="C38" s="53">
        <v>1524</v>
      </c>
      <c r="D38" s="53">
        <v>1730</v>
      </c>
      <c r="E38" s="53">
        <v>1207</v>
      </c>
      <c r="F38" s="53">
        <v>1334</v>
      </c>
      <c r="G38" s="55">
        <v>1207</v>
      </c>
      <c r="H38" s="53">
        <v>1334</v>
      </c>
      <c r="I38" s="52">
        <v>575</v>
      </c>
      <c r="J38" s="52">
        <v>575</v>
      </c>
      <c r="L38" s="28">
        <f>Weights!Y38</f>
        <v>15195</v>
      </c>
      <c r="M38" t="s">
        <v>92</v>
      </c>
      <c r="O38" s="60">
        <f t="shared" si="7"/>
        <v>23157180</v>
      </c>
      <c r="P38" s="60">
        <f t="shared" si="0"/>
        <v>26287350</v>
      </c>
      <c r="Q38" s="60">
        <f t="shared" si="1"/>
        <v>18340365</v>
      </c>
      <c r="R38" s="60">
        <f t="shared" si="2"/>
        <v>20270130</v>
      </c>
      <c r="S38" s="60">
        <f t="shared" si="3"/>
        <v>18340365</v>
      </c>
      <c r="T38" s="60">
        <f t="shared" si="4"/>
        <v>20270130</v>
      </c>
      <c r="U38" s="60">
        <f t="shared" si="5"/>
        <v>8737125</v>
      </c>
      <c r="V38" s="60">
        <f t="shared" si="6"/>
        <v>8737125</v>
      </c>
    </row>
    <row r="39" spans="2:22">
      <c r="B39" s="51" t="s">
        <v>41</v>
      </c>
      <c r="C39" s="52">
        <v>880</v>
      </c>
      <c r="D39" s="53">
        <v>1520</v>
      </c>
      <c r="E39" s="52">
        <v>635</v>
      </c>
      <c r="F39" s="53">
        <v>1185</v>
      </c>
      <c r="G39" s="56">
        <v>575</v>
      </c>
      <c r="H39" s="52">
        <v>925</v>
      </c>
      <c r="I39" s="52">
        <v>331</v>
      </c>
      <c r="J39" s="52">
        <v>518</v>
      </c>
      <c r="L39" s="28">
        <f>Weights!Y39</f>
        <v>6101</v>
      </c>
      <c r="M39" t="s">
        <v>92</v>
      </c>
      <c r="O39" s="60">
        <f t="shared" si="7"/>
        <v>5368880</v>
      </c>
      <c r="P39" s="60">
        <f t="shared" si="0"/>
        <v>9273520</v>
      </c>
      <c r="Q39" s="60">
        <f t="shared" si="1"/>
        <v>3874135</v>
      </c>
      <c r="R39" s="60">
        <f t="shared" si="2"/>
        <v>7229685</v>
      </c>
      <c r="S39" s="60">
        <f t="shared" si="3"/>
        <v>3508075</v>
      </c>
      <c r="T39" s="60">
        <f t="shared" si="4"/>
        <v>5643425</v>
      </c>
      <c r="U39" s="60">
        <f t="shared" si="5"/>
        <v>2019431</v>
      </c>
      <c r="V39" s="60">
        <f t="shared" si="6"/>
        <v>3160318</v>
      </c>
    </row>
    <row r="40" spans="2:22">
      <c r="B40" s="51" t="s">
        <v>42</v>
      </c>
      <c r="C40" s="53">
        <v>1759</v>
      </c>
      <c r="D40" s="53">
        <v>1759</v>
      </c>
      <c r="E40" s="53">
        <v>1603</v>
      </c>
      <c r="F40" s="53">
        <v>1603</v>
      </c>
      <c r="G40" s="55">
        <v>1408</v>
      </c>
      <c r="H40" s="53">
        <v>1408</v>
      </c>
      <c r="I40" s="52">
        <v>867</v>
      </c>
      <c r="J40" s="52">
        <v>867</v>
      </c>
      <c r="L40" s="28">
        <f>Weights!Y40</f>
        <v>32249</v>
      </c>
      <c r="M40" t="s">
        <v>92</v>
      </c>
      <c r="O40" s="60">
        <f t="shared" si="7"/>
        <v>56725991</v>
      </c>
      <c r="P40" s="60">
        <f t="shared" si="0"/>
        <v>56725991</v>
      </c>
      <c r="Q40" s="60">
        <f t="shared" si="1"/>
        <v>51695147</v>
      </c>
      <c r="R40" s="60">
        <f t="shared" si="2"/>
        <v>51695147</v>
      </c>
      <c r="S40" s="60">
        <f t="shared" si="3"/>
        <v>45406592</v>
      </c>
      <c r="T40" s="60">
        <f t="shared" si="4"/>
        <v>45406592</v>
      </c>
      <c r="U40" s="60">
        <f t="shared" si="5"/>
        <v>27959883</v>
      </c>
      <c r="V40" s="60">
        <f t="shared" si="6"/>
        <v>27959883</v>
      </c>
    </row>
    <row r="41" spans="2:22">
      <c r="B41" s="51" t="s">
        <v>43</v>
      </c>
      <c r="C41" s="53">
        <v>1219</v>
      </c>
      <c r="D41" s="53">
        <v>1278</v>
      </c>
      <c r="E41" s="53">
        <v>1191</v>
      </c>
      <c r="F41" s="53">
        <v>1206</v>
      </c>
      <c r="G41" s="56">
        <v>981</v>
      </c>
      <c r="H41" s="53">
        <v>1131</v>
      </c>
      <c r="I41" s="52">
        <v>599</v>
      </c>
      <c r="J41" s="52">
        <v>656</v>
      </c>
      <c r="L41" s="28">
        <f>Weights!Y41</f>
        <v>27679</v>
      </c>
      <c r="M41" t="s">
        <v>92</v>
      </c>
      <c r="O41" s="60">
        <f t="shared" si="7"/>
        <v>33740701</v>
      </c>
      <c r="P41" s="60">
        <f t="shared" si="0"/>
        <v>35373762</v>
      </c>
      <c r="Q41" s="60">
        <f t="shared" si="1"/>
        <v>32965689</v>
      </c>
      <c r="R41" s="60">
        <f t="shared" si="2"/>
        <v>33380874</v>
      </c>
      <c r="S41" s="60">
        <f t="shared" si="3"/>
        <v>27153099</v>
      </c>
      <c r="T41" s="60">
        <f t="shared" si="4"/>
        <v>31304949</v>
      </c>
      <c r="U41" s="60">
        <f t="shared" si="5"/>
        <v>16579721</v>
      </c>
      <c r="V41" s="60">
        <f t="shared" si="6"/>
        <v>18157424</v>
      </c>
    </row>
    <row r="42" spans="2:22">
      <c r="B42" s="51" t="s">
        <v>44</v>
      </c>
      <c r="C42" s="52">
        <v>913</v>
      </c>
      <c r="D42" s="52">
        <v>913</v>
      </c>
      <c r="E42" s="52">
        <v>888</v>
      </c>
      <c r="F42" s="52">
        <v>888</v>
      </c>
      <c r="G42" s="56">
        <v>811</v>
      </c>
      <c r="H42" s="52">
        <v>811</v>
      </c>
      <c r="I42" s="52">
        <v>535</v>
      </c>
      <c r="J42" s="52">
        <v>535</v>
      </c>
      <c r="L42" s="28">
        <f>Weights!Y42</f>
        <v>1500</v>
      </c>
      <c r="M42" t="s">
        <v>92</v>
      </c>
      <c r="O42" s="60">
        <f t="shared" si="7"/>
        <v>1369500</v>
      </c>
      <c r="P42" s="60">
        <f t="shared" si="0"/>
        <v>1369500</v>
      </c>
      <c r="Q42" s="60">
        <f t="shared" si="1"/>
        <v>1332000</v>
      </c>
      <c r="R42" s="60">
        <f t="shared" si="2"/>
        <v>1332000</v>
      </c>
      <c r="S42" s="60">
        <f t="shared" si="3"/>
        <v>1216500</v>
      </c>
      <c r="T42" s="60">
        <f t="shared" si="4"/>
        <v>1216500</v>
      </c>
      <c r="U42" s="60">
        <f t="shared" si="5"/>
        <v>802500</v>
      </c>
      <c r="V42" s="60">
        <f t="shared" si="6"/>
        <v>802500</v>
      </c>
    </row>
    <row r="43" spans="2:22">
      <c r="B43" s="51" t="s">
        <v>45</v>
      </c>
      <c r="C43" s="52">
        <v>425</v>
      </c>
      <c r="D43" s="52">
        <v>425</v>
      </c>
      <c r="E43" s="52">
        <v>425</v>
      </c>
      <c r="F43" s="52">
        <v>425</v>
      </c>
      <c r="G43" s="56">
        <v>340</v>
      </c>
      <c r="H43" s="52">
        <v>340</v>
      </c>
      <c r="I43" s="52">
        <v>170</v>
      </c>
      <c r="J43" s="52">
        <v>170</v>
      </c>
      <c r="L43" s="28">
        <f>Weights!Y43</f>
        <v>199</v>
      </c>
      <c r="M43" s="25" t="s">
        <v>93</v>
      </c>
      <c r="O43" s="60">
        <f t="shared" si="7"/>
        <v>84575</v>
      </c>
      <c r="P43" s="60">
        <f t="shared" si="0"/>
        <v>84575</v>
      </c>
      <c r="Q43" s="60">
        <f t="shared" si="1"/>
        <v>84575</v>
      </c>
      <c r="R43" s="60">
        <f t="shared" si="2"/>
        <v>84575</v>
      </c>
      <c r="S43" s="60">
        <f t="shared" si="3"/>
        <v>67660</v>
      </c>
      <c r="T43" s="60">
        <f t="shared" si="4"/>
        <v>67660</v>
      </c>
      <c r="U43" s="60">
        <f t="shared" si="5"/>
        <v>33830</v>
      </c>
      <c r="V43" s="60">
        <f t="shared" si="6"/>
        <v>33830</v>
      </c>
    </row>
    <row r="44" spans="2:22">
      <c r="B44" s="51" t="s">
        <v>46</v>
      </c>
      <c r="C44" s="52">
        <v>994</v>
      </c>
      <c r="D44" s="53">
        <v>1395</v>
      </c>
      <c r="E44" s="52">
        <v>867</v>
      </c>
      <c r="F44" s="53">
        <v>1217</v>
      </c>
      <c r="G44" s="56">
        <v>780</v>
      </c>
      <c r="H44" s="53">
        <v>1095</v>
      </c>
      <c r="I44" s="52">
        <v>317</v>
      </c>
      <c r="J44" s="52">
        <v>445</v>
      </c>
      <c r="L44" s="28">
        <f>Weights!Y44</f>
        <v>18000</v>
      </c>
      <c r="M44" t="s">
        <v>92</v>
      </c>
      <c r="O44" s="60">
        <f t="shared" si="7"/>
        <v>17892000</v>
      </c>
      <c r="P44" s="60">
        <f t="shared" si="0"/>
        <v>25110000</v>
      </c>
      <c r="Q44" s="60">
        <f t="shared" si="1"/>
        <v>15606000</v>
      </c>
      <c r="R44" s="60">
        <f t="shared" si="2"/>
        <v>21906000</v>
      </c>
      <c r="S44" s="60">
        <f t="shared" si="3"/>
        <v>14040000</v>
      </c>
      <c r="T44" s="60">
        <f t="shared" si="4"/>
        <v>19710000</v>
      </c>
      <c r="U44" s="60">
        <f t="shared" si="5"/>
        <v>5706000</v>
      </c>
      <c r="V44" s="60">
        <f t="shared" si="6"/>
        <v>8010000</v>
      </c>
    </row>
    <row r="45" spans="2:22">
      <c r="B45" s="51" t="s">
        <v>47</v>
      </c>
      <c r="C45" s="52">
        <v>575</v>
      </c>
      <c r="D45" s="53">
        <v>1127</v>
      </c>
      <c r="E45" s="52">
        <v>511</v>
      </c>
      <c r="F45" s="52">
        <v>941</v>
      </c>
      <c r="G45" s="56">
        <v>506</v>
      </c>
      <c r="H45" s="52">
        <v>695</v>
      </c>
      <c r="I45" s="52">
        <v>340</v>
      </c>
      <c r="J45" s="52">
        <v>462</v>
      </c>
      <c r="L45" s="28">
        <f>Weights!Y45</f>
        <v>17699</v>
      </c>
      <c r="M45" t="s">
        <v>92</v>
      </c>
      <c r="O45" s="60">
        <f t="shared" si="7"/>
        <v>10176925</v>
      </c>
      <c r="P45" s="60">
        <f t="shared" si="0"/>
        <v>19946773</v>
      </c>
      <c r="Q45" s="60">
        <f t="shared" si="1"/>
        <v>9044189</v>
      </c>
      <c r="R45" s="60">
        <f t="shared" si="2"/>
        <v>16654759</v>
      </c>
      <c r="S45" s="60">
        <f t="shared" si="3"/>
        <v>8955694</v>
      </c>
      <c r="T45" s="60">
        <f t="shared" si="4"/>
        <v>12300805</v>
      </c>
      <c r="U45" s="60">
        <f t="shared" si="5"/>
        <v>6017660</v>
      </c>
      <c r="V45" s="60">
        <f t="shared" si="6"/>
        <v>8176938</v>
      </c>
    </row>
    <row r="46" spans="2:22">
      <c r="B46" s="51" t="s">
        <v>48</v>
      </c>
      <c r="C46" s="53">
        <v>1705</v>
      </c>
      <c r="D46" s="53">
        <v>1705</v>
      </c>
      <c r="E46" s="53">
        <v>1705</v>
      </c>
      <c r="F46" s="53">
        <v>1705</v>
      </c>
      <c r="G46" s="55">
        <v>1400</v>
      </c>
      <c r="H46" s="53">
        <v>1400</v>
      </c>
      <c r="I46" s="52">
        <v>825</v>
      </c>
      <c r="J46" s="52">
        <v>825</v>
      </c>
      <c r="L46" s="28">
        <f>Weights!Y46</f>
        <v>7500</v>
      </c>
      <c r="M46" t="s">
        <v>92</v>
      </c>
      <c r="O46" s="60">
        <f t="shared" si="7"/>
        <v>12787500</v>
      </c>
      <c r="P46" s="60">
        <f t="shared" si="0"/>
        <v>12787500</v>
      </c>
      <c r="Q46" s="60">
        <f t="shared" si="1"/>
        <v>12787500</v>
      </c>
      <c r="R46" s="60">
        <f t="shared" si="2"/>
        <v>12787500</v>
      </c>
      <c r="S46" s="60">
        <f t="shared" si="3"/>
        <v>10500000</v>
      </c>
      <c r="T46" s="60">
        <f t="shared" si="4"/>
        <v>10500000</v>
      </c>
      <c r="U46" s="60">
        <f t="shared" si="5"/>
        <v>6187500</v>
      </c>
      <c r="V46" s="60">
        <f t="shared" si="6"/>
        <v>6187500</v>
      </c>
    </row>
    <row r="47" spans="2:22">
      <c r="B47" s="51" t="s">
        <v>49</v>
      </c>
      <c r="C47" s="53">
        <v>1070</v>
      </c>
      <c r="D47" s="53">
        <v>1356</v>
      </c>
      <c r="E47" s="52">
        <v>910</v>
      </c>
      <c r="F47" s="53">
        <v>1190</v>
      </c>
      <c r="G47" s="56">
        <v>862</v>
      </c>
      <c r="H47" s="53">
        <v>1062</v>
      </c>
      <c r="I47" s="52">
        <v>628</v>
      </c>
      <c r="J47" s="52">
        <v>698</v>
      </c>
      <c r="L47" s="28">
        <f>Weights!Y47</f>
        <v>40601</v>
      </c>
      <c r="M47" t="s">
        <v>92</v>
      </c>
      <c r="O47" s="60">
        <f t="shared" si="7"/>
        <v>43443070</v>
      </c>
      <c r="P47" s="60">
        <f t="shared" si="0"/>
        <v>55054956</v>
      </c>
      <c r="Q47" s="60">
        <f t="shared" si="1"/>
        <v>36946910</v>
      </c>
      <c r="R47" s="60">
        <f t="shared" si="2"/>
        <v>48315190</v>
      </c>
      <c r="S47" s="60">
        <f t="shared" si="3"/>
        <v>34998062</v>
      </c>
      <c r="T47" s="60">
        <f t="shared" si="4"/>
        <v>43118262</v>
      </c>
      <c r="U47" s="60">
        <f t="shared" si="5"/>
        <v>25497428</v>
      </c>
      <c r="V47" s="60">
        <f t="shared" si="6"/>
        <v>28339498</v>
      </c>
    </row>
    <row r="48" spans="2:22">
      <c r="B48" s="51" t="s">
        <v>50</v>
      </c>
      <c r="C48" s="52">
        <v>824</v>
      </c>
      <c r="D48" s="52">
        <v>824</v>
      </c>
      <c r="E48" s="52">
        <v>824</v>
      </c>
      <c r="F48" s="52">
        <v>824</v>
      </c>
      <c r="G48" s="56">
        <v>565</v>
      </c>
      <c r="H48" s="52">
        <v>565</v>
      </c>
      <c r="I48" s="52">
        <v>838</v>
      </c>
      <c r="J48" s="52">
        <v>838</v>
      </c>
      <c r="L48" s="28">
        <f>Weights!Y48</f>
        <v>3600</v>
      </c>
      <c r="M48" s="25" t="s">
        <v>93</v>
      </c>
      <c r="O48" s="60">
        <f t="shared" si="7"/>
        <v>2966400</v>
      </c>
      <c r="P48" s="60">
        <f t="shared" si="0"/>
        <v>2966400</v>
      </c>
      <c r="Q48" s="60">
        <f t="shared" si="1"/>
        <v>2966400</v>
      </c>
      <c r="R48" s="60">
        <f t="shared" si="2"/>
        <v>2966400</v>
      </c>
      <c r="S48" s="60">
        <f t="shared" si="3"/>
        <v>2034000</v>
      </c>
      <c r="T48" s="60">
        <f t="shared" si="4"/>
        <v>2034000</v>
      </c>
      <c r="U48" s="60">
        <f t="shared" si="5"/>
        <v>3016800</v>
      </c>
      <c r="V48" s="60">
        <f t="shared" si="6"/>
        <v>3016800</v>
      </c>
    </row>
    <row r="49" spans="2:31">
      <c r="B49" s="51" t="s">
        <v>51</v>
      </c>
      <c r="C49" s="53">
        <v>1148</v>
      </c>
      <c r="D49" s="53">
        <v>1300</v>
      </c>
      <c r="E49" s="53">
        <v>1148</v>
      </c>
      <c r="F49" s="53">
        <v>1300</v>
      </c>
      <c r="G49" s="56">
        <v>975</v>
      </c>
      <c r="H49" s="53">
        <v>1127</v>
      </c>
      <c r="I49" s="52">
        <v>650</v>
      </c>
      <c r="J49" s="52">
        <v>812</v>
      </c>
      <c r="L49" s="28">
        <f>Weights!Y49</f>
        <v>1600</v>
      </c>
      <c r="M49" t="s">
        <v>92</v>
      </c>
      <c r="O49" s="60">
        <f t="shared" si="7"/>
        <v>1836800</v>
      </c>
      <c r="P49" s="60">
        <f t="shared" si="0"/>
        <v>2080000</v>
      </c>
      <c r="Q49" s="60">
        <f t="shared" si="1"/>
        <v>1836800</v>
      </c>
      <c r="R49" s="60">
        <f t="shared" si="2"/>
        <v>2080000</v>
      </c>
      <c r="S49" s="60">
        <f t="shared" si="3"/>
        <v>1560000</v>
      </c>
      <c r="T49" s="60">
        <f t="shared" si="4"/>
        <v>1803200</v>
      </c>
      <c r="U49" s="60">
        <f t="shared" si="5"/>
        <v>1040000</v>
      </c>
      <c r="V49" s="60">
        <f t="shared" si="6"/>
        <v>1299200</v>
      </c>
    </row>
    <row r="50" spans="2:31">
      <c r="B50" s="51" t="s">
        <v>52</v>
      </c>
      <c r="C50" s="52">
        <v>922</v>
      </c>
      <c r="D50" s="53">
        <v>1282</v>
      </c>
      <c r="E50" s="52">
        <v>888</v>
      </c>
      <c r="F50" s="53">
        <v>1230</v>
      </c>
      <c r="G50" s="56">
        <v>827</v>
      </c>
      <c r="H50" s="53">
        <v>1186</v>
      </c>
      <c r="I50" s="52">
        <v>381</v>
      </c>
      <c r="J50" s="52">
        <v>650</v>
      </c>
      <c r="L50" s="28">
        <f>Weights!Y50</f>
        <v>8314</v>
      </c>
      <c r="M50" t="s">
        <v>92</v>
      </c>
      <c r="O50" s="60">
        <f t="shared" si="7"/>
        <v>7665508</v>
      </c>
      <c r="P50" s="60">
        <f t="shared" si="0"/>
        <v>10658548</v>
      </c>
      <c r="Q50" s="60">
        <f t="shared" si="1"/>
        <v>7382832</v>
      </c>
      <c r="R50" s="60">
        <f t="shared" si="2"/>
        <v>10226220</v>
      </c>
      <c r="S50" s="60">
        <f t="shared" si="3"/>
        <v>6875678</v>
      </c>
      <c r="T50" s="60">
        <f t="shared" si="4"/>
        <v>9860404</v>
      </c>
      <c r="U50" s="60">
        <f t="shared" si="5"/>
        <v>3167634</v>
      </c>
      <c r="V50" s="60">
        <f t="shared" si="6"/>
        <v>5404100</v>
      </c>
    </row>
    <row r="51" spans="2:31">
      <c r="B51" s="51" t="s">
        <v>53</v>
      </c>
      <c r="C51" s="52">
        <v>849</v>
      </c>
      <c r="D51" s="52">
        <v>849</v>
      </c>
      <c r="E51" s="52">
        <v>849</v>
      </c>
      <c r="F51" s="52">
        <v>849</v>
      </c>
      <c r="G51" s="56">
        <v>745</v>
      </c>
      <c r="H51" s="52">
        <v>745</v>
      </c>
      <c r="I51" s="52">
        <v>364</v>
      </c>
      <c r="J51" s="52">
        <v>364</v>
      </c>
      <c r="L51" s="28">
        <f>Weights!Y51</f>
        <v>1572</v>
      </c>
      <c r="M51" t="s">
        <v>92</v>
      </c>
      <c r="O51" s="60">
        <f t="shared" si="7"/>
        <v>1334628</v>
      </c>
      <c r="P51" s="60">
        <f t="shared" si="0"/>
        <v>1334628</v>
      </c>
      <c r="Q51" s="60">
        <f t="shared" si="1"/>
        <v>1334628</v>
      </c>
      <c r="R51" s="60">
        <f t="shared" si="2"/>
        <v>1334628</v>
      </c>
      <c r="S51" s="60">
        <f t="shared" si="3"/>
        <v>1171140</v>
      </c>
      <c r="T51" s="60">
        <f t="shared" si="4"/>
        <v>1171140</v>
      </c>
      <c r="U51" s="60">
        <f t="shared" si="5"/>
        <v>572208</v>
      </c>
      <c r="V51" s="60">
        <f t="shared" si="6"/>
        <v>572208</v>
      </c>
    </row>
    <row r="52" spans="2:31">
      <c r="B52" s="51" t="s">
        <v>54</v>
      </c>
      <c r="C52" s="53">
        <v>1011</v>
      </c>
      <c r="D52" s="53">
        <v>1213</v>
      </c>
      <c r="E52" s="52">
        <v>688</v>
      </c>
      <c r="F52" s="52">
        <v>826</v>
      </c>
      <c r="G52" s="56">
        <v>688</v>
      </c>
      <c r="H52" s="52">
        <v>826</v>
      </c>
      <c r="I52" s="52">
        <v>340</v>
      </c>
      <c r="J52" s="52">
        <v>409</v>
      </c>
      <c r="L52" s="28">
        <f>Weights!Y52</f>
        <v>43000</v>
      </c>
      <c r="M52" t="s">
        <v>92</v>
      </c>
      <c r="O52" s="60">
        <f t="shared" si="7"/>
        <v>43473000</v>
      </c>
      <c r="P52" s="60">
        <f t="shared" si="0"/>
        <v>52159000</v>
      </c>
      <c r="Q52" s="60">
        <f t="shared" si="1"/>
        <v>29584000</v>
      </c>
      <c r="R52" s="60">
        <f t="shared" si="2"/>
        <v>35518000</v>
      </c>
      <c r="S52" s="60">
        <f t="shared" si="3"/>
        <v>29584000</v>
      </c>
      <c r="T52" s="60">
        <f t="shared" si="4"/>
        <v>35518000</v>
      </c>
      <c r="U52" s="60">
        <f t="shared" si="5"/>
        <v>14620000</v>
      </c>
      <c r="V52" s="60">
        <f t="shared" si="6"/>
        <v>17587000</v>
      </c>
    </row>
    <row r="53" spans="2:31">
      <c r="B53" s="51" t="s">
        <v>55</v>
      </c>
      <c r="C53" s="52">
        <v>927</v>
      </c>
      <c r="D53" s="53">
        <v>1114</v>
      </c>
      <c r="E53" s="52">
        <v>875</v>
      </c>
      <c r="F53" s="52">
        <v>984</v>
      </c>
      <c r="G53" s="56">
        <v>823</v>
      </c>
      <c r="H53" s="52">
        <v>900</v>
      </c>
      <c r="I53" s="52">
        <v>620</v>
      </c>
      <c r="J53" s="52">
        <v>677</v>
      </c>
      <c r="L53" s="28">
        <f>Weights!Y53</f>
        <v>63176</v>
      </c>
      <c r="M53" t="s">
        <v>92</v>
      </c>
      <c r="O53" s="60">
        <f t="shared" si="7"/>
        <v>58564152</v>
      </c>
      <c r="P53" s="60">
        <f t="shared" si="0"/>
        <v>70378064</v>
      </c>
      <c r="Q53" s="60">
        <f t="shared" si="1"/>
        <v>55279000</v>
      </c>
      <c r="R53" s="60">
        <f t="shared" si="2"/>
        <v>62165184</v>
      </c>
      <c r="S53" s="60">
        <f t="shared" si="3"/>
        <v>51993848</v>
      </c>
      <c r="T53" s="60">
        <f t="shared" si="4"/>
        <v>56858400</v>
      </c>
      <c r="U53" s="60">
        <f t="shared" si="5"/>
        <v>39169120</v>
      </c>
      <c r="V53" s="60">
        <f t="shared" si="6"/>
        <v>42770152</v>
      </c>
    </row>
    <row r="54" spans="2:31">
      <c r="B54" s="51" t="s">
        <v>56</v>
      </c>
      <c r="C54" s="53">
        <v>1040</v>
      </c>
      <c r="D54" s="53">
        <v>1040</v>
      </c>
      <c r="E54" s="52">
        <v>819</v>
      </c>
      <c r="F54" s="52">
        <v>819</v>
      </c>
      <c r="G54" s="56">
        <v>752</v>
      </c>
      <c r="H54" s="52">
        <v>752</v>
      </c>
      <c r="I54" s="52">
        <v>620</v>
      </c>
      <c r="J54" s="52">
        <v>620</v>
      </c>
      <c r="L54" s="28">
        <f>Weights!Y54</f>
        <v>6399</v>
      </c>
      <c r="M54" t="s">
        <v>92</v>
      </c>
      <c r="O54" s="60">
        <f t="shared" si="7"/>
        <v>6654960</v>
      </c>
      <c r="P54" s="60">
        <f t="shared" si="0"/>
        <v>6654960</v>
      </c>
      <c r="Q54" s="60">
        <f t="shared" si="1"/>
        <v>5240781</v>
      </c>
      <c r="R54" s="60">
        <f t="shared" si="2"/>
        <v>5240781</v>
      </c>
      <c r="S54" s="60">
        <f t="shared" si="3"/>
        <v>4812048</v>
      </c>
      <c r="T54" s="60">
        <f t="shared" si="4"/>
        <v>4812048</v>
      </c>
      <c r="U54" s="60">
        <f t="shared" si="5"/>
        <v>3967380</v>
      </c>
      <c r="V54" s="60">
        <f t="shared" si="6"/>
        <v>3967380</v>
      </c>
    </row>
    <row r="55" spans="2:31">
      <c r="B55" s="51" t="s">
        <v>57</v>
      </c>
      <c r="C55" s="53">
        <v>1247</v>
      </c>
      <c r="D55" s="53">
        <v>1501</v>
      </c>
      <c r="E55" s="53">
        <v>1204</v>
      </c>
      <c r="F55" s="53">
        <v>1410</v>
      </c>
      <c r="G55" s="55">
        <v>1183</v>
      </c>
      <c r="H55" s="53">
        <v>1398</v>
      </c>
      <c r="I55" s="52">
        <v>529</v>
      </c>
      <c r="J55" s="52">
        <v>649</v>
      </c>
      <c r="L55" s="28">
        <f>Weights!Y55</f>
        <v>1659</v>
      </c>
      <c r="M55" t="s">
        <v>92</v>
      </c>
      <c r="O55" s="60">
        <f t="shared" si="7"/>
        <v>2068773</v>
      </c>
      <c r="P55" s="60">
        <f t="shared" si="0"/>
        <v>2490159</v>
      </c>
      <c r="Q55" s="60">
        <f t="shared" si="1"/>
        <v>1997436</v>
      </c>
      <c r="R55" s="60">
        <f t="shared" si="2"/>
        <v>2339190</v>
      </c>
      <c r="S55" s="60">
        <f t="shared" si="3"/>
        <v>1962597</v>
      </c>
      <c r="T55" s="60">
        <f t="shared" si="4"/>
        <v>2319282</v>
      </c>
      <c r="U55" s="60">
        <f t="shared" si="5"/>
        <v>877611</v>
      </c>
      <c r="V55" s="60">
        <f t="shared" si="6"/>
        <v>1076691</v>
      </c>
    </row>
    <row r="56" spans="2:31">
      <c r="B56" s="57" t="s">
        <v>58</v>
      </c>
      <c r="C56" s="52">
        <v>450</v>
      </c>
      <c r="D56" s="52">
        <v>450</v>
      </c>
      <c r="E56" s="52">
        <v>400</v>
      </c>
      <c r="F56" s="52">
        <v>400</v>
      </c>
      <c r="G56" s="56">
        <v>400</v>
      </c>
      <c r="H56" s="52">
        <v>400</v>
      </c>
      <c r="I56" s="52">
        <v>200</v>
      </c>
      <c r="J56" s="58">
        <v>200</v>
      </c>
      <c r="L56" s="28" t="e">
        <f>Weights!Y56</f>
        <v>#VALUE!</v>
      </c>
      <c r="M56" s="25" t="s">
        <v>93</v>
      </c>
      <c r="O56" s="60" t="e">
        <f t="shared" si="7"/>
        <v>#VALUE!</v>
      </c>
      <c r="P56" s="60" t="e">
        <f t="shared" si="0"/>
        <v>#VALUE!</v>
      </c>
      <c r="Q56" s="60" t="e">
        <f t="shared" si="1"/>
        <v>#VALUE!</v>
      </c>
      <c r="R56" s="60" t="e">
        <f t="shared" si="2"/>
        <v>#VALUE!</v>
      </c>
      <c r="S56" s="60" t="e">
        <f t="shared" si="3"/>
        <v>#VALUE!</v>
      </c>
      <c r="T56" s="60" t="e">
        <f t="shared" si="4"/>
        <v>#VALUE!</v>
      </c>
      <c r="U56" s="60" t="e">
        <f t="shared" si="5"/>
        <v>#VALUE!</v>
      </c>
      <c r="V56" s="60" t="e">
        <f t="shared" si="6"/>
        <v>#VALUE!</v>
      </c>
    </row>
    <row r="57" spans="2:31">
      <c r="B57" s="57" t="s">
        <v>59</v>
      </c>
      <c r="C57" s="53">
        <v>2021</v>
      </c>
      <c r="D57" s="53">
        <v>2021</v>
      </c>
      <c r="E57" s="53">
        <v>1505</v>
      </c>
      <c r="F57" s="53">
        <v>1505</v>
      </c>
      <c r="G57" s="55">
        <v>1505</v>
      </c>
      <c r="H57" s="53">
        <v>1505</v>
      </c>
      <c r="I57" s="52">
        <v>924</v>
      </c>
      <c r="J57" s="58">
        <v>924</v>
      </c>
      <c r="L57" s="28">
        <f>Weights!Y57</f>
        <v>9600</v>
      </c>
      <c r="M57" t="s">
        <v>92</v>
      </c>
      <c r="O57" s="60">
        <f t="shared" si="7"/>
        <v>19401600</v>
      </c>
      <c r="P57" s="60">
        <f t="shared" si="0"/>
        <v>19401600</v>
      </c>
      <c r="Q57" s="60">
        <f t="shared" si="1"/>
        <v>14448000</v>
      </c>
      <c r="R57" s="60">
        <f t="shared" si="2"/>
        <v>14448000</v>
      </c>
      <c r="S57" s="60">
        <f t="shared" si="3"/>
        <v>14448000</v>
      </c>
      <c r="T57" s="60">
        <f t="shared" si="4"/>
        <v>14448000</v>
      </c>
      <c r="U57" s="60">
        <f t="shared" si="5"/>
        <v>8870400</v>
      </c>
      <c r="V57" s="60">
        <f t="shared" si="6"/>
        <v>8870400</v>
      </c>
    </row>
    <row r="58" spans="2:31">
      <c r="B58" s="57" t="s">
        <v>60</v>
      </c>
      <c r="C58" s="53">
        <v>2443</v>
      </c>
      <c r="D58" s="53">
        <v>2932</v>
      </c>
      <c r="E58" s="53">
        <v>1833</v>
      </c>
      <c r="F58" s="53">
        <v>2199</v>
      </c>
      <c r="G58" s="55">
        <v>1833</v>
      </c>
      <c r="H58" s="53">
        <v>2199</v>
      </c>
      <c r="I58" s="52">
        <v>783</v>
      </c>
      <c r="J58" s="58">
        <v>940</v>
      </c>
      <c r="L58" s="28">
        <f>Weights!Y58</f>
        <v>14100</v>
      </c>
      <c r="M58" t="s">
        <v>92</v>
      </c>
      <c r="O58" s="60">
        <f t="shared" si="7"/>
        <v>34446300</v>
      </c>
      <c r="P58" s="60">
        <f t="shared" si="0"/>
        <v>41341200</v>
      </c>
      <c r="Q58" s="60">
        <f t="shared" si="1"/>
        <v>25845300</v>
      </c>
      <c r="R58" s="60">
        <f t="shared" si="2"/>
        <v>31005900</v>
      </c>
      <c r="S58" s="60">
        <f t="shared" si="3"/>
        <v>25845300</v>
      </c>
      <c r="T58" s="60">
        <f t="shared" si="4"/>
        <v>31005900</v>
      </c>
      <c r="U58" s="60">
        <f t="shared" si="5"/>
        <v>11040300</v>
      </c>
      <c r="V58" s="60">
        <f t="shared" si="6"/>
        <v>13254000</v>
      </c>
      <c r="X58" s="489" t="s">
        <v>1733</v>
      </c>
      <c r="Y58" s="489"/>
      <c r="Z58" s="489"/>
      <c r="AA58" s="489"/>
      <c r="AB58" s="489"/>
      <c r="AC58" s="489"/>
    </row>
    <row r="59" spans="2:31">
      <c r="B59" s="57" t="s">
        <v>61</v>
      </c>
      <c r="C59" s="52">
        <v>720</v>
      </c>
      <c r="D59" s="52">
        <v>840</v>
      </c>
      <c r="E59" s="52">
        <v>680</v>
      </c>
      <c r="F59" s="52">
        <v>800</v>
      </c>
      <c r="G59" s="56">
        <v>640</v>
      </c>
      <c r="H59" s="52">
        <v>760</v>
      </c>
      <c r="I59" s="52">
        <v>300</v>
      </c>
      <c r="J59" s="58">
        <v>360</v>
      </c>
      <c r="L59" s="28">
        <f>Weights!Y59</f>
        <v>8000</v>
      </c>
      <c r="M59" t="s">
        <v>92</v>
      </c>
      <c r="O59" s="60">
        <f t="shared" si="7"/>
        <v>5760000</v>
      </c>
      <c r="P59" s="60">
        <f t="shared" si="0"/>
        <v>6720000</v>
      </c>
      <c r="Q59" s="60">
        <f t="shared" si="1"/>
        <v>5440000</v>
      </c>
      <c r="R59" s="60">
        <f t="shared" si="2"/>
        <v>6400000</v>
      </c>
      <c r="S59" s="60">
        <f t="shared" si="3"/>
        <v>5120000</v>
      </c>
      <c r="T59" s="60">
        <f t="shared" si="4"/>
        <v>6080000</v>
      </c>
      <c r="U59" s="60">
        <f t="shared" si="5"/>
        <v>2400000</v>
      </c>
      <c r="V59" s="60">
        <f t="shared" si="6"/>
        <v>2880000</v>
      </c>
      <c r="X59">
        <v>2019</v>
      </c>
      <c r="Y59">
        <v>2020</v>
      </c>
      <c r="Z59">
        <v>2021</v>
      </c>
      <c r="AA59">
        <v>2022</v>
      </c>
      <c r="AB59">
        <v>2023</v>
      </c>
      <c r="AC59">
        <v>2024</v>
      </c>
    </row>
    <row r="60" spans="2:31">
      <c r="B60" s="57" t="s">
        <v>62</v>
      </c>
      <c r="C60" s="53">
        <v>1491</v>
      </c>
      <c r="D60" s="53">
        <v>1491</v>
      </c>
      <c r="E60" s="53">
        <v>1304</v>
      </c>
      <c r="F60" s="53">
        <v>1304</v>
      </c>
      <c r="G60" s="55">
        <v>1196</v>
      </c>
      <c r="H60" s="53">
        <v>1196</v>
      </c>
      <c r="I60" s="52">
        <v>533</v>
      </c>
      <c r="J60" s="58">
        <v>533</v>
      </c>
      <c r="L60" s="28">
        <f>Weights!Y60</f>
        <v>7996</v>
      </c>
      <c r="M60" t="s">
        <v>92</v>
      </c>
      <c r="O60" s="60">
        <f t="shared" si="7"/>
        <v>11922036</v>
      </c>
      <c r="P60" s="60">
        <f t="shared" si="0"/>
        <v>11922036</v>
      </c>
      <c r="Q60" s="60">
        <f t="shared" si="1"/>
        <v>10426784</v>
      </c>
      <c r="R60" s="60">
        <f t="shared" si="2"/>
        <v>10426784</v>
      </c>
      <c r="S60" s="60">
        <f t="shared" si="3"/>
        <v>9563216</v>
      </c>
      <c r="T60" s="60">
        <f t="shared" si="4"/>
        <v>9563216</v>
      </c>
      <c r="U60" s="60">
        <f t="shared" si="5"/>
        <v>4261868</v>
      </c>
      <c r="V60" s="60">
        <f t="shared" si="6"/>
        <v>4261868</v>
      </c>
      <c r="X60">
        <f>ROUND($O$65*'BLS Data'!$AJ$18,2)</f>
        <v>273.89999999999998</v>
      </c>
      <c r="Y60">
        <f>ROUND($O$65*'BLS Data'!$AJ$19,2)</f>
        <v>282.83</v>
      </c>
      <c r="Z60">
        <f>ROUND($O$65+($O$65*(1-'BLS Data'!$AJ$20)),2)</f>
        <v>284.23</v>
      </c>
      <c r="AA60">
        <f>$O$65</f>
        <v>285.68</v>
      </c>
      <c r="AB60">
        <f>ROUND($O$65*'BLS Data'!$AJ$22,2)</f>
        <v>298.49</v>
      </c>
      <c r="AC60">
        <f>ROUND($O$65*'BLS Data'!$AJ$23,2)</f>
        <v>307.19</v>
      </c>
      <c r="AE60">
        <f>ROUND($O$65+($O$65*(1-'BLS Data'!$AJ$20)),2)</f>
        <v>284.23</v>
      </c>
    </row>
    <row r="61" spans="2:31">
      <c r="B61" s="57" t="s">
        <v>63</v>
      </c>
      <c r="C61" s="52">
        <v>758</v>
      </c>
      <c r="D61" s="52">
        <v>758</v>
      </c>
      <c r="E61" s="52">
        <v>693</v>
      </c>
      <c r="F61" s="52">
        <v>693</v>
      </c>
      <c r="G61" s="56">
        <v>650</v>
      </c>
      <c r="H61" s="52">
        <v>650</v>
      </c>
      <c r="I61" s="52">
        <v>393</v>
      </c>
      <c r="J61" s="58">
        <v>393</v>
      </c>
      <c r="L61" s="28">
        <f>Weights!Y61</f>
        <v>1500</v>
      </c>
      <c r="M61" t="s">
        <v>92</v>
      </c>
      <c r="O61" s="60">
        <f t="shared" si="7"/>
        <v>1137000</v>
      </c>
      <c r="P61" s="60">
        <f t="shared" si="0"/>
        <v>1137000</v>
      </c>
      <c r="Q61" s="60">
        <f t="shared" si="1"/>
        <v>1039500</v>
      </c>
      <c r="R61" s="60">
        <f t="shared" si="2"/>
        <v>1039500</v>
      </c>
      <c r="S61" s="60">
        <f t="shared" si="3"/>
        <v>975000</v>
      </c>
      <c r="T61" s="60">
        <f t="shared" si="4"/>
        <v>975000</v>
      </c>
      <c r="U61" s="60">
        <f t="shared" si="5"/>
        <v>589500</v>
      </c>
      <c r="V61" s="60">
        <f t="shared" si="6"/>
        <v>589500</v>
      </c>
      <c r="X61">
        <f>ROUND($P$65*'BLS Data'!$AJ$18,2)</f>
        <v>314.87</v>
      </c>
      <c r="Y61">
        <f>ROUND($P$65*'BLS Data'!$AJ$19,2)</f>
        <v>325.14</v>
      </c>
      <c r="Z61">
        <f>ROUND($P$65+($P$65*(1-'BLS Data'!$AJ$20)),2)</f>
        <v>326.74</v>
      </c>
      <c r="AA61">
        <f>$P$65</f>
        <v>328.41</v>
      </c>
      <c r="AB61">
        <f>ROUND($P$65*'BLS Data'!$AJ$22,2)</f>
        <v>343.14</v>
      </c>
      <c r="AC61">
        <f>ROUND($P$65*'BLS Data'!$AJ$23,2)</f>
        <v>353.14</v>
      </c>
    </row>
    <row r="62" spans="2:31">
      <c r="X62">
        <f>ROUND($Q$65*'BLS Data'!$AJ$18,2)</f>
        <v>223.64</v>
      </c>
      <c r="Y62">
        <f>ROUND($Q$65*'BLS Data'!$AJ$19,2)</f>
        <v>230.94</v>
      </c>
      <c r="Z62">
        <f>ROUND($Q$65+($Q$65*(1-'BLS Data'!$AJ$20)),2)</f>
        <v>232.07</v>
      </c>
      <c r="AA62">
        <f>$Q$65</f>
        <v>233.26</v>
      </c>
      <c r="AB62">
        <f>ROUND($Q$65*'BLS Data'!$AJ$22,2)</f>
        <v>243.72</v>
      </c>
      <c r="AC62">
        <f>ROUND($Q$65*'BLS Data'!$AJ$23,2)</f>
        <v>250.83</v>
      </c>
    </row>
    <row r="63" spans="2:31">
      <c r="B63" s="62" t="s">
        <v>242</v>
      </c>
      <c r="L63" s="60">
        <f>SUMIFS(L6:L61,$M$6:$M$61,$M63)</f>
        <v>740090</v>
      </c>
      <c r="M63" t="s">
        <v>92</v>
      </c>
      <c r="O63" s="61">
        <f>SUMIFS(O6:O61,$M$6:$M$61,$M63)</f>
        <v>915844620</v>
      </c>
      <c r="P63" s="61">
        <f t="shared" ref="P63:V63" si="16">SUMIFS(P6:P61,$M$6:$M$61,$M63)</f>
        <v>1052679256</v>
      </c>
      <c r="Q63" s="61">
        <f t="shared" si="16"/>
        <v>747344568</v>
      </c>
      <c r="R63" s="61">
        <f t="shared" si="16"/>
        <v>856140989</v>
      </c>
      <c r="S63" s="61">
        <f t="shared" si="16"/>
        <v>686392597</v>
      </c>
      <c r="T63" s="61">
        <f t="shared" si="16"/>
        <v>777855700</v>
      </c>
      <c r="U63" s="61">
        <f t="shared" si="16"/>
        <v>382235152</v>
      </c>
      <c r="V63" s="61">
        <f t="shared" si="16"/>
        <v>431583287</v>
      </c>
      <c r="X63">
        <f>ROUND($R$65*'BLS Data'!$AJ$18,2)</f>
        <v>256.19</v>
      </c>
      <c r="Y63">
        <f>ROUND($R$65*'BLS Data'!$AJ$19,2)</f>
        <v>264.55</v>
      </c>
      <c r="Z63">
        <f>ROUND($R$65+($R$65*(1-'BLS Data'!$AJ$20)),2)</f>
        <v>265.85000000000002</v>
      </c>
      <c r="AA63">
        <f>$R$65</f>
        <v>267.20999999999998</v>
      </c>
      <c r="AB63">
        <f>ROUND($R$65*'BLS Data'!$AJ$22,2)</f>
        <v>279.19</v>
      </c>
      <c r="AC63">
        <f>ROUND($R$65*'BLS Data'!$AJ$23,2)</f>
        <v>287.33</v>
      </c>
    </row>
    <row r="64" spans="2:31">
      <c r="B64" s="62" t="s">
        <v>243</v>
      </c>
      <c r="M64" t="s">
        <v>93</v>
      </c>
      <c r="O64" s="74">
        <f>ROUND(O63/$L$63,)</f>
        <v>1237</v>
      </c>
      <c r="P64" s="74">
        <f t="shared" ref="P64:V64" si="17">ROUND(P63/$L$63,)</f>
        <v>1422</v>
      </c>
      <c r="Q64" s="74">
        <f t="shared" si="17"/>
        <v>1010</v>
      </c>
      <c r="R64" s="74">
        <f t="shared" si="17"/>
        <v>1157</v>
      </c>
      <c r="S64" s="74">
        <f t="shared" si="17"/>
        <v>927</v>
      </c>
      <c r="T64" s="74">
        <f t="shared" si="17"/>
        <v>1051</v>
      </c>
      <c r="U64" s="74">
        <f t="shared" si="17"/>
        <v>516</v>
      </c>
      <c r="V64" s="74">
        <f t="shared" si="17"/>
        <v>583</v>
      </c>
      <c r="X64">
        <f>ROUND($S$65*'BLS Data'!$AJ$18,2)</f>
        <v>205.26</v>
      </c>
      <c r="Y64">
        <f>ROUND($S$65*'BLS Data'!$AJ$19,2)</f>
        <v>211.96</v>
      </c>
      <c r="Z64">
        <f>ROUND($S$65+($S$65*(1-'BLS Data'!$AJ$20)),2)</f>
        <v>213</v>
      </c>
      <c r="AA64">
        <f>$S$65</f>
        <v>214.09</v>
      </c>
      <c r="AB64">
        <f>ROUND($S$65*'BLS Data'!$AJ$22,2)</f>
        <v>223.69</v>
      </c>
      <c r="AC64">
        <f>ROUND($S$65*'BLS Data'!$AJ$23,2)</f>
        <v>230.21</v>
      </c>
    </row>
    <row r="65" spans="2:29">
      <c r="B65" t="s">
        <v>131</v>
      </c>
      <c r="N65" s="70" t="s">
        <v>1732</v>
      </c>
      <c r="O65">
        <f>ROUND(O64/4.33,2)</f>
        <v>285.68</v>
      </c>
      <c r="P65">
        <f t="shared" ref="P65:V65" si="18">ROUND(P64/4.33,2)</f>
        <v>328.41</v>
      </c>
      <c r="Q65">
        <f t="shared" si="18"/>
        <v>233.26</v>
      </c>
      <c r="R65">
        <f t="shared" si="18"/>
        <v>267.20999999999998</v>
      </c>
      <c r="S65">
        <f t="shared" si="18"/>
        <v>214.09</v>
      </c>
      <c r="T65">
        <f t="shared" si="18"/>
        <v>242.73</v>
      </c>
      <c r="U65">
        <f t="shared" si="18"/>
        <v>119.17</v>
      </c>
      <c r="V65">
        <f t="shared" si="18"/>
        <v>134.63999999999999</v>
      </c>
      <c r="X65">
        <f>ROUND($T$65*'BLS Data'!$AJ$18,2)</f>
        <v>232.72</v>
      </c>
      <c r="Y65">
        <f>ROUND($T$65*'BLS Data'!$AJ$19,2)</f>
        <v>240.31</v>
      </c>
      <c r="Z65">
        <f>ROUND($T$65+($T$65*(1-'BLS Data'!$AJ$20)),2)</f>
        <v>241.49</v>
      </c>
      <c r="AA65">
        <f>$T$65</f>
        <v>242.73</v>
      </c>
      <c r="AB65">
        <f>ROUND($T$65*'BLS Data'!$AJ$22,2)</f>
        <v>253.61</v>
      </c>
      <c r="AC65">
        <f>ROUND($T$65*'BLS Data'!$AJ$23,2)</f>
        <v>261.01</v>
      </c>
    </row>
    <row r="66" spans="2:29" ht="15" thickBot="1">
      <c r="X66">
        <f>ROUND($U$65*'BLS Data'!$AJ$18,2)</f>
        <v>114.26</v>
      </c>
      <c r="Y66">
        <f>ROUND($U$65*'BLS Data'!$AJ$19,2)</f>
        <v>117.98</v>
      </c>
      <c r="Z66">
        <f>ROUND($U$65+($U$65*(1-'BLS Data'!$AJ$20)),2)</f>
        <v>118.56</v>
      </c>
      <c r="AA66">
        <f>$U$65</f>
        <v>119.17</v>
      </c>
      <c r="AB66">
        <f>ROUND($U$65*'BLS Data'!$AJ$22,2)</f>
        <v>124.51</v>
      </c>
      <c r="AC66">
        <f>ROUND($U$65*'BLS Data'!$AJ$23,2)</f>
        <v>128.13999999999999</v>
      </c>
    </row>
    <row r="67" spans="2:29" ht="15" thickBot="1">
      <c r="B67" s="438" t="s">
        <v>273</v>
      </c>
      <c r="C67" s="439"/>
      <c r="D67" s="440"/>
      <c r="X67">
        <f>ROUND($V$65*'BLS Data'!$AJ$18,2)</f>
        <v>129.09</v>
      </c>
      <c r="Y67">
        <f>ROUND($V$65*'BLS Data'!$AJ$19,2)</f>
        <v>133.30000000000001</v>
      </c>
      <c r="Z67">
        <f>ROUND($V$65+($V$65*(1-'BLS Data'!$AJ$20)),2)</f>
        <v>133.94999999999999</v>
      </c>
      <c r="AA67">
        <f>$V$65</f>
        <v>134.63999999999999</v>
      </c>
      <c r="AB67">
        <f>ROUND($V$65*'BLS Data'!$AJ$22,2)</f>
        <v>140.68</v>
      </c>
      <c r="AC67">
        <f>ROUND($V$65*'BLS Data'!$AJ$23,2)</f>
        <v>144.78</v>
      </c>
    </row>
    <row r="69" spans="2:29">
      <c r="B69" s="43" t="s">
        <v>132</v>
      </c>
      <c r="C69" s="38"/>
    </row>
    <row r="70" spans="2:29" ht="15">
      <c r="B70" s="44" t="s">
        <v>1652</v>
      </c>
      <c r="C70" s="38"/>
    </row>
    <row r="71" spans="2:29" ht="15">
      <c r="B71" s="44"/>
      <c r="C71" s="38"/>
    </row>
    <row r="72" spans="2:29" ht="15">
      <c r="B72" s="44" t="s">
        <v>135</v>
      </c>
      <c r="C72" s="38"/>
    </row>
    <row r="73" spans="2:29">
      <c r="B73" s="43" t="s">
        <v>136</v>
      </c>
      <c r="C73" s="38"/>
    </row>
    <row r="74" spans="2:29" ht="15">
      <c r="B74" s="44" t="s">
        <v>137</v>
      </c>
      <c r="C74" s="38"/>
    </row>
    <row r="75" spans="2:29">
      <c r="B75" s="43" t="s">
        <v>138</v>
      </c>
      <c r="C75" s="38"/>
    </row>
    <row r="76" spans="2:29" ht="15">
      <c r="B76" s="45" t="s">
        <v>139</v>
      </c>
      <c r="C76" s="38"/>
    </row>
    <row r="77" spans="2:29" ht="15">
      <c r="B77" s="44" t="s">
        <v>140</v>
      </c>
      <c r="C77" s="38"/>
    </row>
    <row r="78" spans="2:29">
      <c r="B78" s="46" t="s">
        <v>141</v>
      </c>
      <c r="C78" s="38"/>
    </row>
    <row r="79" spans="2:29">
      <c r="B79" s="47" t="s">
        <v>1655</v>
      </c>
      <c r="C79" s="38"/>
    </row>
    <row r="80" spans="2:29">
      <c r="B80" s="46" t="s">
        <v>143</v>
      </c>
      <c r="C80" s="38"/>
    </row>
    <row r="81" spans="2:3">
      <c r="B81" s="47" t="s">
        <v>144</v>
      </c>
      <c r="C81" s="38"/>
    </row>
    <row r="82" spans="2:3">
      <c r="B82" s="46" t="s">
        <v>145</v>
      </c>
      <c r="C82" s="38"/>
    </row>
    <row r="83" spans="2:3">
      <c r="B83" s="47" t="s">
        <v>146</v>
      </c>
      <c r="C83" s="38"/>
    </row>
    <row r="84" spans="2:3">
      <c r="B84" s="46" t="s">
        <v>147</v>
      </c>
      <c r="C84" s="38"/>
    </row>
    <row r="85" spans="2:3">
      <c r="B85" s="47" t="s">
        <v>148</v>
      </c>
      <c r="C85" s="38"/>
    </row>
    <row r="86" spans="2:3">
      <c r="B86" s="46" t="s">
        <v>149</v>
      </c>
      <c r="C86" s="38"/>
    </row>
    <row r="87" spans="2:3">
      <c r="B87" s="47" t="s">
        <v>150</v>
      </c>
      <c r="C87" s="38"/>
    </row>
    <row r="88" spans="2:3">
      <c r="B88" s="46" t="s">
        <v>151</v>
      </c>
      <c r="C88" s="38"/>
    </row>
    <row r="89" spans="2:3">
      <c r="B89" s="47" t="s">
        <v>152</v>
      </c>
      <c r="C89" s="38"/>
    </row>
    <row r="90" spans="2:3">
      <c r="B90" s="46" t="s">
        <v>153</v>
      </c>
      <c r="C90" s="38"/>
    </row>
    <row r="91" spans="2:3">
      <c r="B91" s="47" t="s">
        <v>154</v>
      </c>
      <c r="C91" s="38"/>
    </row>
    <row r="92" spans="2:3">
      <c r="B92" s="46" t="s">
        <v>155</v>
      </c>
      <c r="C92" s="38"/>
    </row>
    <row r="93" spans="2:3">
      <c r="B93" s="47" t="s">
        <v>156</v>
      </c>
      <c r="C93" s="38"/>
    </row>
    <row r="94" spans="2:3">
      <c r="B94" s="46" t="s">
        <v>157</v>
      </c>
      <c r="C94" s="38"/>
    </row>
    <row r="95" spans="2:3">
      <c r="B95" s="47" t="s">
        <v>158</v>
      </c>
      <c r="C95" s="38"/>
    </row>
    <row r="96" spans="2:3">
      <c r="B96" s="46" t="s">
        <v>159</v>
      </c>
      <c r="C96" s="38"/>
    </row>
    <row r="97" spans="2:3">
      <c r="B97" s="47" t="s">
        <v>160</v>
      </c>
      <c r="C97" s="38"/>
    </row>
    <row r="98" spans="2:3">
      <c r="B98" s="46" t="s">
        <v>161</v>
      </c>
      <c r="C98" s="38"/>
    </row>
    <row r="99" spans="2:3">
      <c r="B99" s="47" t="s">
        <v>162</v>
      </c>
      <c r="C99" s="38"/>
    </row>
    <row r="100" spans="2:3">
      <c r="B100" s="46" t="s">
        <v>163</v>
      </c>
      <c r="C100" s="38"/>
    </row>
    <row r="101" spans="2:3">
      <c r="B101" s="47" t="s">
        <v>164</v>
      </c>
      <c r="C101" s="38"/>
    </row>
    <row r="102" spans="2:3">
      <c r="B102" s="46" t="s">
        <v>165</v>
      </c>
      <c r="C102" s="38"/>
    </row>
    <row r="103" spans="2:3">
      <c r="B103" s="47" t="s">
        <v>166</v>
      </c>
      <c r="C103" s="38"/>
    </row>
    <row r="104" spans="2:3">
      <c r="B104" s="46" t="s">
        <v>167</v>
      </c>
      <c r="C104" s="38"/>
    </row>
    <row r="105" spans="2:3">
      <c r="B105" s="47" t="s">
        <v>168</v>
      </c>
      <c r="C105" s="38"/>
    </row>
    <row r="106" spans="2:3">
      <c r="B106" s="46" t="s">
        <v>169</v>
      </c>
      <c r="C106" s="38"/>
    </row>
    <row r="107" spans="2:3">
      <c r="B107" s="47" t="s">
        <v>170</v>
      </c>
      <c r="C107" s="38"/>
    </row>
    <row r="108" spans="2:3">
      <c r="B108" s="43" t="s">
        <v>171</v>
      </c>
      <c r="C108" s="38"/>
    </row>
    <row r="109" spans="2:3">
      <c r="B109" s="47" t="s">
        <v>142</v>
      </c>
      <c r="C109" s="38"/>
    </row>
    <row r="110" spans="2:3">
      <c r="B110" s="47" t="s">
        <v>172</v>
      </c>
      <c r="C110" s="38"/>
    </row>
    <row r="111" spans="2:3">
      <c r="B111" s="43" t="s">
        <v>173</v>
      </c>
      <c r="C111" s="38"/>
    </row>
    <row r="112" spans="2:3">
      <c r="B112" s="47" t="s">
        <v>174</v>
      </c>
      <c r="C112" s="38"/>
    </row>
    <row r="113" spans="2:3">
      <c r="B113" s="43" t="s">
        <v>175</v>
      </c>
      <c r="C113" s="38"/>
    </row>
    <row r="114" spans="2:3">
      <c r="B114" s="47" t="s">
        <v>176</v>
      </c>
      <c r="C114" s="38"/>
    </row>
    <row r="115" spans="2:3">
      <c r="B115" s="43" t="s">
        <v>177</v>
      </c>
      <c r="C115" s="38"/>
    </row>
    <row r="116" spans="2:3">
      <c r="B116" s="47" t="s">
        <v>178</v>
      </c>
      <c r="C116" s="38"/>
    </row>
    <row r="117" spans="2:3">
      <c r="B117" s="43" t="s">
        <v>179</v>
      </c>
      <c r="C117" s="38"/>
    </row>
    <row r="118" spans="2:3">
      <c r="B118" s="47" t="s">
        <v>180</v>
      </c>
      <c r="C118" s="38"/>
    </row>
    <row r="119" spans="2:3">
      <c r="B119" s="43" t="s">
        <v>181</v>
      </c>
      <c r="C119" s="38"/>
    </row>
    <row r="120" spans="2:3">
      <c r="B120" s="47" t="s">
        <v>182</v>
      </c>
      <c r="C120" s="38"/>
    </row>
    <row r="121" spans="2:3">
      <c r="B121" s="43" t="s">
        <v>183</v>
      </c>
      <c r="C121" s="38"/>
    </row>
    <row r="122" spans="2:3">
      <c r="B122" s="47" t="s">
        <v>184</v>
      </c>
      <c r="C122" s="38"/>
    </row>
    <row r="123" spans="2:3">
      <c r="B123" s="43" t="s">
        <v>185</v>
      </c>
      <c r="C123" s="38"/>
    </row>
    <row r="124" spans="2:3">
      <c r="B124" s="47" t="s">
        <v>186</v>
      </c>
      <c r="C124" s="38"/>
    </row>
    <row r="125" spans="2:3">
      <c r="B125" s="43" t="s">
        <v>187</v>
      </c>
      <c r="C125" s="38"/>
    </row>
    <row r="126" spans="2:3">
      <c r="B126" s="47" t="s">
        <v>188</v>
      </c>
      <c r="C126" s="38"/>
    </row>
    <row r="127" spans="2:3">
      <c r="B127" s="43" t="s">
        <v>189</v>
      </c>
      <c r="C127" s="38"/>
    </row>
    <row r="128" spans="2:3">
      <c r="B128" s="47" t="s">
        <v>190</v>
      </c>
      <c r="C128" s="38"/>
    </row>
    <row r="129" spans="2:3">
      <c r="B129" s="43" t="s">
        <v>191</v>
      </c>
      <c r="C129" s="38"/>
    </row>
    <row r="130" spans="2:3">
      <c r="B130" s="47" t="s">
        <v>192</v>
      </c>
      <c r="C130" s="38"/>
    </row>
    <row r="131" spans="2:3">
      <c r="B131" s="43" t="s">
        <v>193</v>
      </c>
      <c r="C131" s="38"/>
    </row>
    <row r="132" spans="2:3">
      <c r="B132" s="47" t="s">
        <v>194</v>
      </c>
      <c r="C132" s="38"/>
    </row>
    <row r="133" spans="2:3">
      <c r="B133" s="43" t="s">
        <v>195</v>
      </c>
      <c r="C133" s="38"/>
    </row>
    <row r="134" spans="2:3">
      <c r="B134" s="47" t="s">
        <v>196</v>
      </c>
      <c r="C134" s="38"/>
    </row>
    <row r="135" spans="2:3">
      <c r="B135" s="43" t="s">
        <v>197</v>
      </c>
      <c r="C135" s="38"/>
    </row>
    <row r="136" spans="2:3">
      <c r="B136" s="47" t="s">
        <v>198</v>
      </c>
      <c r="C136" s="38"/>
    </row>
    <row r="137" spans="2:3" ht="15">
      <c r="B137" s="48" t="s">
        <v>199</v>
      </c>
      <c r="C137" s="38"/>
    </row>
    <row r="138" spans="2:3">
      <c r="B138" s="47" t="s">
        <v>1654</v>
      </c>
      <c r="C138" s="38"/>
    </row>
    <row r="139" spans="2:3" ht="15">
      <c r="B139" s="48" t="s">
        <v>200</v>
      </c>
      <c r="C139" s="38"/>
    </row>
    <row r="140" spans="2:3">
      <c r="B140" s="47" t="s">
        <v>201</v>
      </c>
      <c r="C140" s="38"/>
    </row>
    <row r="141" spans="2:3" ht="15">
      <c r="B141" s="48" t="s">
        <v>202</v>
      </c>
      <c r="C141" s="38"/>
    </row>
    <row r="142" spans="2:3">
      <c r="B142" s="47" t="s">
        <v>203</v>
      </c>
      <c r="C142" s="38"/>
    </row>
    <row r="143" spans="2:3" ht="15">
      <c r="B143" s="48" t="s">
        <v>204</v>
      </c>
      <c r="C143" s="38"/>
    </row>
    <row r="144" spans="2:3">
      <c r="B144" s="47" t="s">
        <v>205</v>
      </c>
      <c r="C144" s="38"/>
    </row>
    <row r="145" spans="2:3" ht="15">
      <c r="B145" s="48" t="s">
        <v>206</v>
      </c>
      <c r="C145" s="38"/>
    </row>
    <row r="146" spans="2:3">
      <c r="B146" s="47" t="s">
        <v>207</v>
      </c>
      <c r="C146" s="38"/>
    </row>
    <row r="147" spans="2:3">
      <c r="B147" s="47" t="s">
        <v>208</v>
      </c>
      <c r="C147" s="38"/>
    </row>
    <row r="148" spans="2:3" ht="15">
      <c r="B148" s="48" t="s">
        <v>209</v>
      </c>
      <c r="C148" s="38"/>
    </row>
    <row r="149" spans="2:3">
      <c r="B149" s="47" t="s">
        <v>210</v>
      </c>
      <c r="C149" s="38"/>
    </row>
    <row r="150" spans="2:3" ht="15">
      <c r="B150" s="48" t="s">
        <v>211</v>
      </c>
      <c r="C150" s="38"/>
    </row>
    <row r="151" spans="2:3">
      <c r="B151" s="47" t="s">
        <v>212</v>
      </c>
      <c r="C151" s="38"/>
    </row>
    <row r="152" spans="2:3" ht="15">
      <c r="B152" s="48" t="s">
        <v>213</v>
      </c>
      <c r="C152" s="38"/>
    </row>
    <row r="153" spans="2:3">
      <c r="B153" s="47" t="s">
        <v>214</v>
      </c>
      <c r="C153" s="38"/>
    </row>
    <row r="154" spans="2:3" ht="15">
      <c r="B154" s="48" t="s">
        <v>215</v>
      </c>
      <c r="C154" s="38"/>
    </row>
    <row r="155" spans="2:3">
      <c r="B155" s="47" t="s">
        <v>216</v>
      </c>
      <c r="C155" s="38"/>
    </row>
    <row r="156" spans="2:3" ht="15">
      <c r="B156" s="48" t="s">
        <v>217</v>
      </c>
      <c r="C156" s="38"/>
    </row>
    <row r="157" spans="2:3">
      <c r="B157" s="47" t="s">
        <v>218</v>
      </c>
      <c r="C157" s="38"/>
    </row>
    <row r="158" spans="2:3" ht="15">
      <c r="B158" s="48" t="s">
        <v>219</v>
      </c>
      <c r="C158" s="38"/>
    </row>
    <row r="159" spans="2:3">
      <c r="B159" s="47" t="s">
        <v>220</v>
      </c>
      <c r="C159" s="38"/>
    </row>
    <row r="160" spans="2:3" ht="15">
      <c r="B160" s="48" t="s">
        <v>221</v>
      </c>
      <c r="C160" s="38"/>
    </row>
    <row r="161" spans="2:3">
      <c r="B161" s="47" t="s">
        <v>222</v>
      </c>
      <c r="C161" s="38"/>
    </row>
    <row r="162" spans="2:3" ht="15">
      <c r="B162" s="48" t="s">
        <v>223</v>
      </c>
      <c r="C162" s="38"/>
    </row>
    <row r="163" spans="2:3">
      <c r="B163" s="47" t="s">
        <v>224</v>
      </c>
      <c r="C163" s="38"/>
    </row>
    <row r="164" spans="2:3" ht="15">
      <c r="B164" s="48" t="s">
        <v>225</v>
      </c>
      <c r="C164" s="38"/>
    </row>
    <row r="165" spans="2:3">
      <c r="B165" s="47" t="s">
        <v>226</v>
      </c>
      <c r="C165" s="38"/>
    </row>
    <row r="166" spans="2:3" ht="15">
      <c r="B166" s="48" t="s">
        <v>227</v>
      </c>
      <c r="C166" s="38"/>
    </row>
    <row r="167" spans="2:3">
      <c r="B167" s="47" t="s">
        <v>228</v>
      </c>
      <c r="C167" s="38"/>
    </row>
    <row r="168" spans="2:3">
      <c r="B168" s="43" t="s">
        <v>229</v>
      </c>
      <c r="C168" s="38"/>
    </row>
    <row r="169" spans="2:3">
      <c r="B169" s="47" t="s">
        <v>230</v>
      </c>
      <c r="C169" s="38"/>
    </row>
    <row r="170" spans="2:3">
      <c r="B170" s="47" t="s">
        <v>231</v>
      </c>
      <c r="C170" s="38"/>
    </row>
    <row r="171" spans="2:3">
      <c r="B171" s="43" t="s">
        <v>232</v>
      </c>
      <c r="C171" s="38"/>
    </row>
    <row r="172" spans="2:3">
      <c r="B172" s="47" t="s">
        <v>233</v>
      </c>
      <c r="C172" s="38"/>
    </row>
    <row r="173" spans="2:3">
      <c r="B173" s="43" t="s">
        <v>234</v>
      </c>
      <c r="C173" s="38"/>
    </row>
    <row r="174" spans="2:3">
      <c r="B174" s="47" t="s">
        <v>235</v>
      </c>
      <c r="C174" s="38"/>
    </row>
    <row r="175" spans="2:3">
      <c r="B175" s="43" t="s">
        <v>236</v>
      </c>
      <c r="C175" s="38"/>
    </row>
    <row r="176" spans="2:3">
      <c r="B176" s="47" t="s">
        <v>214</v>
      </c>
      <c r="C176" s="38"/>
    </row>
  </sheetData>
  <mergeCells count="1">
    <mergeCell ref="X58:AC5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2D951-2EEC-4369-ADCD-540D75BAC8FD}">
  <sheetPr>
    <tabColor theme="9" tint="-0.249977111117893"/>
  </sheetPr>
  <dimension ref="A1:AC179"/>
  <sheetViews>
    <sheetView zoomScale="75" zoomScaleNormal="75" workbookViewId="0">
      <pane xSplit="2" ySplit="5" topLeftCell="W59" activePane="bottomRight" state="frozen"/>
      <selection activeCell="E10" sqref="E10"/>
      <selection pane="topRight" activeCell="E10" sqref="E10"/>
      <selection pane="bottomLeft" activeCell="E10" sqref="E10"/>
      <selection pane="bottomRight" activeCell="AC60" sqref="AC60:AC67"/>
    </sheetView>
  </sheetViews>
  <sheetFormatPr defaultRowHeight="14.5"/>
  <cols>
    <col min="2" max="2" width="25.81640625" customWidth="1"/>
    <col min="3" max="10" width="14.453125" customWidth="1"/>
    <col min="15" max="22" width="13.81640625" customWidth="1"/>
  </cols>
  <sheetData>
    <row r="1" spans="1:22">
      <c r="A1" s="35" t="s">
        <v>123</v>
      </c>
    </row>
    <row r="3" spans="1:22">
      <c r="A3" t="s">
        <v>1536</v>
      </c>
    </row>
    <row r="5" spans="1:22" ht="62.5">
      <c r="B5" s="414" t="s">
        <v>4</v>
      </c>
      <c r="C5" s="50" t="s">
        <v>1537</v>
      </c>
      <c r="D5" s="50" t="s">
        <v>1538</v>
      </c>
      <c r="E5" s="50" t="s">
        <v>1539</v>
      </c>
      <c r="F5" s="50" t="s">
        <v>1540</v>
      </c>
      <c r="G5" s="50" t="s">
        <v>1541</v>
      </c>
      <c r="H5" s="50" t="s">
        <v>1542</v>
      </c>
      <c r="I5" s="50" t="s">
        <v>1543</v>
      </c>
      <c r="J5" s="50" t="s">
        <v>1544</v>
      </c>
      <c r="L5" s="59" t="s">
        <v>113</v>
      </c>
      <c r="M5" t="s">
        <v>91</v>
      </c>
      <c r="O5" s="50" t="s">
        <v>238</v>
      </c>
      <c r="P5" s="50" t="s">
        <v>238</v>
      </c>
      <c r="Q5" s="50" t="s">
        <v>239</v>
      </c>
      <c r="R5" s="50" t="s">
        <v>239</v>
      </c>
      <c r="S5" s="50" t="s">
        <v>240</v>
      </c>
      <c r="T5" s="50" t="s">
        <v>240</v>
      </c>
      <c r="U5" s="50" t="s">
        <v>241</v>
      </c>
      <c r="V5" s="50" t="s">
        <v>241</v>
      </c>
    </row>
    <row r="6" spans="1:22">
      <c r="B6" s="397" t="s">
        <v>7</v>
      </c>
      <c r="C6" s="83">
        <v>650</v>
      </c>
      <c r="D6" s="83">
        <v>719</v>
      </c>
      <c r="E6" s="83">
        <v>628</v>
      </c>
      <c r="F6" s="83">
        <v>693</v>
      </c>
      <c r="G6" s="415">
        <v>628</v>
      </c>
      <c r="H6" s="83">
        <v>693</v>
      </c>
      <c r="I6" s="415">
        <v>288</v>
      </c>
      <c r="J6" s="416">
        <v>318</v>
      </c>
      <c r="L6" s="28">
        <f>Weights!Y6</f>
        <v>19300</v>
      </c>
      <c r="M6" t="s">
        <v>92</v>
      </c>
      <c r="O6" s="60">
        <f t="shared" ref="O6:V6" si="0">IFERROR($L6*C6,0)</f>
        <v>12545000</v>
      </c>
      <c r="P6" s="60">
        <f t="shared" si="0"/>
        <v>13876700</v>
      </c>
      <c r="Q6" s="60">
        <f t="shared" si="0"/>
        <v>12120400</v>
      </c>
      <c r="R6" s="60">
        <f t="shared" si="0"/>
        <v>13374900</v>
      </c>
      <c r="S6" s="60">
        <f t="shared" si="0"/>
        <v>12120400</v>
      </c>
      <c r="T6" s="60">
        <f t="shared" si="0"/>
        <v>13374900</v>
      </c>
      <c r="U6" s="60">
        <f t="shared" si="0"/>
        <v>5558400</v>
      </c>
      <c r="V6" s="60">
        <f t="shared" si="0"/>
        <v>6137400</v>
      </c>
    </row>
    <row r="7" spans="1:22">
      <c r="B7" s="51" t="s">
        <v>8</v>
      </c>
      <c r="C7" s="52">
        <v>704</v>
      </c>
      <c r="D7" s="52">
        <v>704</v>
      </c>
      <c r="E7" s="52">
        <v>650</v>
      </c>
      <c r="F7" s="52">
        <v>650</v>
      </c>
      <c r="G7" s="56">
        <v>545</v>
      </c>
      <c r="H7" s="52">
        <v>545</v>
      </c>
      <c r="I7" s="56">
        <v>301</v>
      </c>
      <c r="J7" s="58">
        <v>301</v>
      </c>
      <c r="L7" s="28">
        <f>Weights!Y7</f>
        <v>1312</v>
      </c>
      <c r="M7" t="s">
        <v>92</v>
      </c>
      <c r="O7" s="60">
        <f t="shared" ref="O7:O61" si="1">IFERROR($L7*C7,0)</f>
        <v>923648</v>
      </c>
      <c r="P7" s="60">
        <f t="shared" ref="P7:P61" si="2">IFERROR($L7*D7,0)</f>
        <v>923648</v>
      </c>
      <c r="Q7" s="60">
        <f t="shared" ref="Q7:Q61" si="3">IFERROR($L7*E7,0)</f>
        <v>852800</v>
      </c>
      <c r="R7" s="60">
        <f t="shared" ref="R7:R61" si="4">IFERROR($L7*F7,0)</f>
        <v>852800</v>
      </c>
      <c r="S7" s="60">
        <f t="shared" ref="S7:S61" si="5">IFERROR($L7*G7,0)</f>
        <v>715040</v>
      </c>
      <c r="T7" s="60">
        <f t="shared" ref="T7:T61" si="6">IFERROR($L7*H7,0)</f>
        <v>715040</v>
      </c>
      <c r="U7" s="60">
        <f t="shared" ref="U7:U61" si="7">IFERROR($L7*I7,0)</f>
        <v>394912</v>
      </c>
      <c r="V7" s="60">
        <f t="shared" ref="V7:V61" si="8">IFERROR($L7*J7,0)</f>
        <v>394912</v>
      </c>
    </row>
    <row r="8" spans="1:22">
      <c r="B8" s="51" t="s">
        <v>9</v>
      </c>
      <c r="C8" s="52">
        <v>600</v>
      </c>
      <c r="D8" s="52">
        <v>600</v>
      </c>
      <c r="E8" s="52">
        <v>600</v>
      </c>
      <c r="F8" s="52">
        <v>600</v>
      </c>
      <c r="G8" s="56">
        <v>600</v>
      </c>
      <c r="H8" s="52">
        <v>600</v>
      </c>
      <c r="I8" s="56">
        <v>120</v>
      </c>
      <c r="J8" s="58">
        <v>120</v>
      </c>
      <c r="L8" s="28" t="e">
        <f>Weights!Y8</f>
        <v>#VALUE!</v>
      </c>
      <c r="M8" s="25" t="s">
        <v>93</v>
      </c>
      <c r="O8" s="60">
        <f t="shared" si="1"/>
        <v>0</v>
      </c>
      <c r="P8" s="60">
        <f t="shared" si="2"/>
        <v>0</v>
      </c>
      <c r="Q8" s="60">
        <f t="shared" si="3"/>
        <v>0</v>
      </c>
      <c r="R8" s="60">
        <f t="shared" si="4"/>
        <v>0</v>
      </c>
      <c r="S8" s="60">
        <f t="shared" si="5"/>
        <v>0</v>
      </c>
      <c r="T8" s="60">
        <f t="shared" si="6"/>
        <v>0</v>
      </c>
      <c r="U8" s="60">
        <f t="shared" si="7"/>
        <v>0</v>
      </c>
      <c r="V8" s="60">
        <f t="shared" si="8"/>
        <v>0</v>
      </c>
    </row>
    <row r="9" spans="1:22">
      <c r="B9" s="51" t="s">
        <v>11</v>
      </c>
      <c r="C9" s="52">
        <v>780</v>
      </c>
      <c r="D9" s="53">
        <v>1053</v>
      </c>
      <c r="E9" s="52">
        <v>780</v>
      </c>
      <c r="F9" s="53">
        <v>1053</v>
      </c>
      <c r="G9" s="56">
        <v>607</v>
      </c>
      <c r="H9" s="52">
        <v>819</v>
      </c>
      <c r="I9" s="56">
        <v>390</v>
      </c>
      <c r="J9" s="58">
        <v>526</v>
      </c>
      <c r="L9" s="28">
        <f>Weights!Y9</f>
        <v>12655</v>
      </c>
      <c r="M9" t="s">
        <v>92</v>
      </c>
      <c r="O9" s="60">
        <f t="shared" si="1"/>
        <v>9870900</v>
      </c>
      <c r="P9" s="60">
        <f t="shared" si="2"/>
        <v>13325715</v>
      </c>
      <c r="Q9" s="60">
        <f t="shared" si="3"/>
        <v>9870900</v>
      </c>
      <c r="R9" s="60">
        <f t="shared" si="4"/>
        <v>13325715</v>
      </c>
      <c r="S9" s="60">
        <f t="shared" si="5"/>
        <v>7681585</v>
      </c>
      <c r="T9" s="60">
        <f t="shared" si="6"/>
        <v>10364445</v>
      </c>
      <c r="U9" s="60">
        <f t="shared" si="7"/>
        <v>4935450</v>
      </c>
      <c r="V9" s="60">
        <f t="shared" si="8"/>
        <v>6656530</v>
      </c>
    </row>
    <row r="10" spans="1:22">
      <c r="B10" s="51" t="s">
        <v>12</v>
      </c>
      <c r="C10" s="52">
        <v>758</v>
      </c>
      <c r="D10" s="53">
        <v>1192</v>
      </c>
      <c r="E10" s="52">
        <v>737</v>
      </c>
      <c r="F10" s="53">
        <v>1083</v>
      </c>
      <c r="G10" s="56">
        <v>693</v>
      </c>
      <c r="H10" s="52">
        <v>867</v>
      </c>
      <c r="I10" s="56">
        <v>422</v>
      </c>
      <c r="J10" s="58">
        <v>531</v>
      </c>
      <c r="L10" s="28">
        <f>Weights!Y10</f>
        <v>16406</v>
      </c>
      <c r="M10" t="s">
        <v>92</v>
      </c>
      <c r="O10" s="60">
        <f t="shared" si="1"/>
        <v>12435748</v>
      </c>
      <c r="P10" s="60">
        <f t="shared" si="2"/>
        <v>19555952</v>
      </c>
      <c r="Q10" s="60">
        <f t="shared" si="3"/>
        <v>12091222</v>
      </c>
      <c r="R10" s="60">
        <f t="shared" si="4"/>
        <v>17767698</v>
      </c>
      <c r="S10" s="60">
        <f t="shared" si="5"/>
        <v>11369358</v>
      </c>
      <c r="T10" s="60">
        <f t="shared" si="6"/>
        <v>14224002</v>
      </c>
      <c r="U10" s="60">
        <f t="shared" si="7"/>
        <v>6923332</v>
      </c>
      <c r="V10" s="60">
        <f t="shared" si="8"/>
        <v>8711586</v>
      </c>
    </row>
    <row r="11" spans="1:22">
      <c r="B11" s="51" t="s">
        <v>13</v>
      </c>
      <c r="C11" s="53">
        <v>1122</v>
      </c>
      <c r="D11" s="53">
        <v>1122</v>
      </c>
      <c r="E11" s="53">
        <v>1006</v>
      </c>
      <c r="F11" s="53">
        <v>1006</v>
      </c>
      <c r="G11" s="54">
        <v>1006</v>
      </c>
      <c r="H11" s="53">
        <v>1006</v>
      </c>
      <c r="I11" s="56">
        <v>556</v>
      </c>
      <c r="J11" s="58">
        <v>556</v>
      </c>
      <c r="L11" s="28">
        <f>Weights!Y11</f>
        <v>91086</v>
      </c>
      <c r="M11" t="s">
        <v>92</v>
      </c>
      <c r="O11" s="60">
        <f t="shared" si="1"/>
        <v>102198492</v>
      </c>
      <c r="P11" s="60">
        <f t="shared" si="2"/>
        <v>102198492</v>
      </c>
      <c r="Q11" s="60">
        <f t="shared" si="3"/>
        <v>91632516</v>
      </c>
      <c r="R11" s="60">
        <f t="shared" si="4"/>
        <v>91632516</v>
      </c>
      <c r="S11" s="60">
        <f t="shared" si="5"/>
        <v>91632516</v>
      </c>
      <c r="T11" s="60">
        <f t="shared" si="6"/>
        <v>91632516</v>
      </c>
      <c r="U11" s="60">
        <f t="shared" si="7"/>
        <v>50643816</v>
      </c>
      <c r="V11" s="60">
        <f t="shared" si="8"/>
        <v>50643816</v>
      </c>
    </row>
    <row r="12" spans="1:22">
      <c r="B12" s="51" t="s">
        <v>14</v>
      </c>
      <c r="C12" s="52">
        <v>893</v>
      </c>
      <c r="D12" s="53">
        <v>1299</v>
      </c>
      <c r="E12" s="52">
        <v>761</v>
      </c>
      <c r="F12" s="53">
        <v>1268</v>
      </c>
      <c r="G12" s="56">
        <v>761</v>
      </c>
      <c r="H12" s="53">
        <v>1268</v>
      </c>
      <c r="I12" s="56">
        <v>331</v>
      </c>
      <c r="J12" s="58">
        <v>522</v>
      </c>
      <c r="L12" s="28">
        <f>Weights!Y12</f>
        <v>9101</v>
      </c>
      <c r="M12" t="s">
        <v>92</v>
      </c>
      <c r="O12" s="60">
        <f t="shared" si="1"/>
        <v>8127193</v>
      </c>
      <c r="P12" s="60">
        <f t="shared" si="2"/>
        <v>11822199</v>
      </c>
      <c r="Q12" s="60">
        <f t="shared" si="3"/>
        <v>6925861</v>
      </c>
      <c r="R12" s="60">
        <f t="shared" si="4"/>
        <v>11540068</v>
      </c>
      <c r="S12" s="60">
        <f t="shared" si="5"/>
        <v>6925861</v>
      </c>
      <c r="T12" s="60">
        <f t="shared" si="6"/>
        <v>11540068</v>
      </c>
      <c r="U12" s="60">
        <f t="shared" si="7"/>
        <v>3012431</v>
      </c>
      <c r="V12" s="60">
        <f t="shared" si="8"/>
        <v>4750722</v>
      </c>
    </row>
    <row r="13" spans="1:22">
      <c r="B13" s="51" t="s">
        <v>15</v>
      </c>
      <c r="C13" s="52">
        <v>976</v>
      </c>
      <c r="D13" s="53">
        <v>1044</v>
      </c>
      <c r="E13" s="52">
        <v>976</v>
      </c>
      <c r="F13" s="53">
        <v>1044</v>
      </c>
      <c r="G13" s="56">
        <v>753</v>
      </c>
      <c r="H13" s="52">
        <v>805</v>
      </c>
      <c r="I13" s="56">
        <v>473</v>
      </c>
      <c r="J13" s="58">
        <v>506</v>
      </c>
      <c r="L13" s="28">
        <f>Weights!Y13</f>
        <v>7200</v>
      </c>
      <c r="M13" t="s">
        <v>92</v>
      </c>
      <c r="O13" s="60">
        <f t="shared" si="1"/>
        <v>7027200</v>
      </c>
      <c r="P13" s="60">
        <f t="shared" si="2"/>
        <v>7516800</v>
      </c>
      <c r="Q13" s="60">
        <f t="shared" si="3"/>
        <v>7027200</v>
      </c>
      <c r="R13" s="60">
        <f t="shared" si="4"/>
        <v>7516800</v>
      </c>
      <c r="S13" s="60">
        <f t="shared" si="5"/>
        <v>5421600</v>
      </c>
      <c r="T13" s="60">
        <f t="shared" si="6"/>
        <v>5796000</v>
      </c>
      <c r="U13" s="60">
        <f t="shared" si="7"/>
        <v>3405600</v>
      </c>
      <c r="V13" s="60">
        <f t="shared" si="8"/>
        <v>3643200</v>
      </c>
    </row>
    <row r="14" spans="1:22">
      <c r="B14" s="51" t="s">
        <v>16</v>
      </c>
      <c r="C14" s="52">
        <v>760</v>
      </c>
      <c r="D14" s="53">
        <v>1068</v>
      </c>
      <c r="E14" s="52">
        <v>663</v>
      </c>
      <c r="F14" s="52">
        <v>952</v>
      </c>
      <c r="G14" s="56">
        <v>663</v>
      </c>
      <c r="H14" s="52">
        <v>952</v>
      </c>
      <c r="I14" s="56">
        <v>253</v>
      </c>
      <c r="J14" s="58">
        <v>414</v>
      </c>
      <c r="L14" s="28">
        <f>Weights!Y14</f>
        <v>2900</v>
      </c>
      <c r="M14" t="s">
        <v>92</v>
      </c>
      <c r="O14" s="60">
        <f t="shared" si="1"/>
        <v>2204000</v>
      </c>
      <c r="P14" s="60">
        <f t="shared" si="2"/>
        <v>3097200</v>
      </c>
      <c r="Q14" s="60">
        <f t="shared" si="3"/>
        <v>1922700</v>
      </c>
      <c r="R14" s="60">
        <f t="shared" si="4"/>
        <v>2760800</v>
      </c>
      <c r="S14" s="60">
        <f t="shared" si="5"/>
        <v>1922700</v>
      </c>
      <c r="T14" s="60">
        <f t="shared" si="6"/>
        <v>2760800</v>
      </c>
      <c r="U14" s="60">
        <f t="shared" si="7"/>
        <v>733700</v>
      </c>
      <c r="V14" s="60">
        <f t="shared" si="8"/>
        <v>1200600</v>
      </c>
    </row>
    <row r="15" spans="1:22">
      <c r="B15" s="51" t="s">
        <v>17</v>
      </c>
      <c r="C15" s="53">
        <v>1418</v>
      </c>
      <c r="D15" s="53">
        <v>1729</v>
      </c>
      <c r="E15" s="53">
        <v>1418</v>
      </c>
      <c r="F15" s="53">
        <v>1729</v>
      </c>
      <c r="G15" s="56">
        <v>885</v>
      </c>
      <c r="H15" s="53">
        <v>1152</v>
      </c>
      <c r="I15" s="56">
        <v>364</v>
      </c>
      <c r="J15" s="58">
        <v>364</v>
      </c>
      <c r="L15" s="28">
        <f>Weights!Y15</f>
        <v>700</v>
      </c>
      <c r="M15" t="s">
        <v>92</v>
      </c>
      <c r="O15" s="60">
        <f t="shared" si="1"/>
        <v>992600</v>
      </c>
      <c r="P15" s="60">
        <f t="shared" si="2"/>
        <v>1210300</v>
      </c>
      <c r="Q15" s="60">
        <f t="shared" si="3"/>
        <v>992600</v>
      </c>
      <c r="R15" s="60">
        <f t="shared" si="4"/>
        <v>1210300</v>
      </c>
      <c r="S15" s="60">
        <f t="shared" si="5"/>
        <v>619500</v>
      </c>
      <c r="T15" s="60">
        <f t="shared" si="6"/>
        <v>806400</v>
      </c>
      <c r="U15" s="60">
        <f t="shared" si="7"/>
        <v>254800</v>
      </c>
      <c r="V15" s="60">
        <f t="shared" si="8"/>
        <v>254800</v>
      </c>
    </row>
    <row r="16" spans="1:22" ht="15" thickBot="1">
      <c r="B16" s="51" t="s">
        <v>18</v>
      </c>
      <c r="C16" s="53">
        <v>1196</v>
      </c>
      <c r="D16" s="53">
        <v>1435</v>
      </c>
      <c r="E16" s="52">
        <v>758</v>
      </c>
      <c r="F16" s="52">
        <v>909</v>
      </c>
      <c r="G16" s="56">
        <v>607</v>
      </c>
      <c r="H16" s="52">
        <v>728</v>
      </c>
      <c r="I16" s="56">
        <v>363</v>
      </c>
      <c r="J16" s="58">
        <v>435</v>
      </c>
      <c r="L16" s="28">
        <f>Weights!Y16</f>
        <v>48658</v>
      </c>
      <c r="M16" t="s">
        <v>92</v>
      </c>
      <c r="O16" s="60">
        <f t="shared" si="1"/>
        <v>58194968</v>
      </c>
      <c r="P16" s="60">
        <f t="shared" si="2"/>
        <v>69824230</v>
      </c>
      <c r="Q16" s="60">
        <f t="shared" si="3"/>
        <v>36882764</v>
      </c>
      <c r="R16" s="60">
        <f t="shared" si="4"/>
        <v>44230122</v>
      </c>
      <c r="S16" s="60">
        <f t="shared" si="5"/>
        <v>29535406</v>
      </c>
      <c r="T16" s="60">
        <f t="shared" si="6"/>
        <v>35423024</v>
      </c>
      <c r="U16" s="60">
        <f t="shared" si="7"/>
        <v>17662854</v>
      </c>
      <c r="V16" s="60">
        <f t="shared" si="8"/>
        <v>21166230</v>
      </c>
    </row>
    <row r="17" spans="2:22" ht="15" thickBot="1">
      <c r="B17" s="434" t="s">
        <v>19</v>
      </c>
      <c r="C17" s="435">
        <f>ROUND('GA data'!T9*52/12,0)</f>
        <v>477</v>
      </c>
      <c r="D17" s="435">
        <f>ROUND('GA data'!U9*52/12,0)</f>
        <v>667</v>
      </c>
      <c r="E17" s="435">
        <f>ROUND('GA data'!V9*52/12,0)</f>
        <v>462</v>
      </c>
      <c r="F17" s="435">
        <f>ROUND('GA data'!W9*52/12,0)</f>
        <v>647</v>
      </c>
      <c r="G17" s="435">
        <f>ROUND('GA data'!X9*52/12,0)</f>
        <v>426</v>
      </c>
      <c r="H17" s="435">
        <f>ROUND('GA data'!Y9*52/12,0)</f>
        <v>597</v>
      </c>
      <c r="I17" s="435">
        <f>ROUND('GA data'!Z9*52/12,0)</f>
        <v>383</v>
      </c>
      <c r="J17" s="436">
        <f>ROUND('GA data'!AA9*52/12,0)</f>
        <v>536</v>
      </c>
      <c r="L17" s="28">
        <f>Weights!Y17</f>
        <v>24349</v>
      </c>
      <c r="M17" t="s">
        <v>92</v>
      </c>
      <c r="O17" s="60">
        <f t="shared" si="1"/>
        <v>11614473</v>
      </c>
      <c r="P17" s="60">
        <f t="shared" si="2"/>
        <v>16240783</v>
      </c>
      <c r="Q17" s="60">
        <f t="shared" si="3"/>
        <v>11249238</v>
      </c>
      <c r="R17" s="60">
        <f t="shared" si="4"/>
        <v>15753803</v>
      </c>
      <c r="S17" s="60">
        <f t="shared" si="5"/>
        <v>10372674</v>
      </c>
      <c r="T17" s="60">
        <f t="shared" si="6"/>
        <v>14536353</v>
      </c>
      <c r="U17" s="60">
        <f t="shared" si="7"/>
        <v>9325667</v>
      </c>
      <c r="V17" s="60">
        <f t="shared" si="8"/>
        <v>13051064</v>
      </c>
    </row>
    <row r="18" spans="2:22">
      <c r="B18" s="51" t="s">
        <v>20</v>
      </c>
      <c r="C18" s="52">
        <v>700</v>
      </c>
      <c r="D18" s="52">
        <v>700</v>
      </c>
      <c r="E18" s="52">
        <v>630</v>
      </c>
      <c r="F18" s="52">
        <v>630</v>
      </c>
      <c r="G18" s="56">
        <v>575</v>
      </c>
      <c r="H18" s="52">
        <v>575</v>
      </c>
      <c r="I18" s="56">
        <v>450</v>
      </c>
      <c r="J18" s="58">
        <v>450</v>
      </c>
      <c r="L18" s="28">
        <f>Weights!Y18</f>
        <v>287</v>
      </c>
      <c r="M18" s="25" t="s">
        <v>93</v>
      </c>
      <c r="O18" s="60">
        <f t="shared" si="1"/>
        <v>200900</v>
      </c>
      <c r="P18" s="60">
        <f t="shared" si="2"/>
        <v>200900</v>
      </c>
      <c r="Q18" s="60">
        <f t="shared" si="3"/>
        <v>180810</v>
      </c>
      <c r="R18" s="60">
        <f t="shared" si="4"/>
        <v>180810</v>
      </c>
      <c r="S18" s="60">
        <f t="shared" si="5"/>
        <v>165025</v>
      </c>
      <c r="T18" s="60">
        <f t="shared" si="6"/>
        <v>165025</v>
      </c>
      <c r="U18" s="60">
        <f t="shared" si="7"/>
        <v>129150</v>
      </c>
      <c r="V18" s="60">
        <f t="shared" si="8"/>
        <v>129150</v>
      </c>
    </row>
    <row r="19" spans="2:22">
      <c r="B19" s="51" t="s">
        <v>21</v>
      </c>
      <c r="C19" s="52">
        <v>650</v>
      </c>
      <c r="D19" s="52">
        <v>750</v>
      </c>
      <c r="E19" s="52">
        <v>600</v>
      </c>
      <c r="F19" s="52">
        <v>700</v>
      </c>
      <c r="G19" s="56">
        <v>600</v>
      </c>
      <c r="H19" s="52">
        <v>700</v>
      </c>
      <c r="I19" s="56">
        <v>600</v>
      </c>
      <c r="J19" s="58">
        <v>700</v>
      </c>
      <c r="L19" s="28">
        <f>Weights!Y19</f>
        <v>3200</v>
      </c>
      <c r="M19" t="s">
        <v>92</v>
      </c>
      <c r="O19" s="60">
        <f t="shared" si="1"/>
        <v>2080000</v>
      </c>
      <c r="P19" s="60">
        <f t="shared" si="2"/>
        <v>2400000</v>
      </c>
      <c r="Q19" s="60">
        <f t="shared" si="3"/>
        <v>1920000</v>
      </c>
      <c r="R19" s="60">
        <f t="shared" si="4"/>
        <v>2240000</v>
      </c>
      <c r="S19" s="60">
        <f t="shared" si="5"/>
        <v>1920000</v>
      </c>
      <c r="T19" s="60">
        <f t="shared" si="6"/>
        <v>2240000</v>
      </c>
      <c r="U19" s="60">
        <f t="shared" si="7"/>
        <v>1920000</v>
      </c>
      <c r="V19" s="60">
        <f t="shared" si="8"/>
        <v>2240000</v>
      </c>
    </row>
    <row r="20" spans="2:22">
      <c r="B20" s="51" t="s">
        <v>22</v>
      </c>
      <c r="C20" s="52">
        <v>685</v>
      </c>
      <c r="D20" s="52">
        <v>685</v>
      </c>
      <c r="E20" s="52">
        <v>675</v>
      </c>
      <c r="F20" s="52">
        <v>675</v>
      </c>
      <c r="G20" s="56">
        <v>650</v>
      </c>
      <c r="H20" s="52">
        <v>650</v>
      </c>
      <c r="I20" s="56">
        <v>642</v>
      </c>
      <c r="J20" s="58">
        <v>642</v>
      </c>
      <c r="L20" s="28">
        <f>Weights!Y20</f>
        <v>3700</v>
      </c>
      <c r="M20" t="s">
        <v>92</v>
      </c>
      <c r="O20" s="60">
        <f t="shared" si="1"/>
        <v>2534500</v>
      </c>
      <c r="P20" s="60">
        <f t="shared" si="2"/>
        <v>2534500</v>
      </c>
      <c r="Q20" s="60">
        <f t="shared" si="3"/>
        <v>2497500</v>
      </c>
      <c r="R20" s="60">
        <f t="shared" si="4"/>
        <v>2497500</v>
      </c>
      <c r="S20" s="60">
        <f t="shared" si="5"/>
        <v>2405000</v>
      </c>
      <c r="T20" s="60">
        <f t="shared" si="6"/>
        <v>2405000</v>
      </c>
      <c r="U20" s="60">
        <f t="shared" si="7"/>
        <v>2375400</v>
      </c>
      <c r="V20" s="60">
        <f t="shared" si="8"/>
        <v>2375400</v>
      </c>
    </row>
    <row r="21" spans="2:22">
      <c r="B21" s="51" t="s">
        <v>23</v>
      </c>
      <c r="C21" s="52">
        <v>994</v>
      </c>
      <c r="D21" s="52">
        <v>994</v>
      </c>
      <c r="E21" s="52">
        <v>926</v>
      </c>
      <c r="F21" s="52">
        <v>926</v>
      </c>
      <c r="G21" s="56">
        <v>843</v>
      </c>
      <c r="H21" s="52">
        <v>843</v>
      </c>
      <c r="I21" s="56">
        <v>421</v>
      </c>
      <c r="J21" s="58">
        <v>421</v>
      </c>
      <c r="L21" s="28">
        <f>Weights!Y21</f>
        <v>35900</v>
      </c>
      <c r="M21" t="s">
        <v>92</v>
      </c>
      <c r="O21" s="60">
        <f t="shared" si="1"/>
        <v>35684600</v>
      </c>
      <c r="P21" s="60">
        <f t="shared" si="2"/>
        <v>35684600</v>
      </c>
      <c r="Q21" s="60">
        <f t="shared" si="3"/>
        <v>33243400</v>
      </c>
      <c r="R21" s="60">
        <f t="shared" si="4"/>
        <v>33243400</v>
      </c>
      <c r="S21" s="60">
        <f t="shared" si="5"/>
        <v>30263700</v>
      </c>
      <c r="T21" s="60">
        <f t="shared" si="6"/>
        <v>30263700</v>
      </c>
      <c r="U21" s="60">
        <f t="shared" si="7"/>
        <v>15113900</v>
      </c>
      <c r="V21" s="60">
        <f t="shared" si="8"/>
        <v>15113900</v>
      </c>
    </row>
    <row r="22" spans="2:22">
      <c r="B22" s="51" t="s">
        <v>24</v>
      </c>
      <c r="C22" s="52">
        <v>676</v>
      </c>
      <c r="D22" s="52">
        <v>946</v>
      </c>
      <c r="E22" s="52">
        <v>650</v>
      </c>
      <c r="F22" s="52">
        <v>910</v>
      </c>
      <c r="G22" s="56">
        <v>520</v>
      </c>
      <c r="H22" s="52">
        <v>728</v>
      </c>
      <c r="I22" s="56">
        <v>400</v>
      </c>
      <c r="J22" s="58">
        <v>562</v>
      </c>
      <c r="L22" s="28">
        <f>Weights!Y22</f>
        <v>14200</v>
      </c>
      <c r="M22" t="s">
        <v>92</v>
      </c>
      <c r="O22" s="60">
        <f t="shared" si="1"/>
        <v>9599200</v>
      </c>
      <c r="P22" s="60">
        <f t="shared" si="2"/>
        <v>13433200</v>
      </c>
      <c r="Q22" s="60">
        <f t="shared" si="3"/>
        <v>9230000</v>
      </c>
      <c r="R22" s="60">
        <f t="shared" si="4"/>
        <v>12922000</v>
      </c>
      <c r="S22" s="60">
        <f t="shared" si="5"/>
        <v>7384000</v>
      </c>
      <c r="T22" s="60">
        <f t="shared" si="6"/>
        <v>10337600</v>
      </c>
      <c r="U22" s="60">
        <f t="shared" si="7"/>
        <v>5680000</v>
      </c>
      <c r="V22" s="60">
        <f t="shared" si="8"/>
        <v>7980400</v>
      </c>
    </row>
    <row r="23" spans="2:22">
      <c r="B23" s="51" t="s">
        <v>25</v>
      </c>
      <c r="C23" s="52">
        <v>562</v>
      </c>
      <c r="D23" s="52">
        <v>607</v>
      </c>
      <c r="E23" s="52">
        <v>562</v>
      </c>
      <c r="F23" s="52">
        <v>607</v>
      </c>
      <c r="G23" s="56">
        <v>542</v>
      </c>
      <c r="H23" s="52">
        <v>596</v>
      </c>
      <c r="I23" s="56">
        <v>234</v>
      </c>
      <c r="J23" s="58">
        <v>271</v>
      </c>
      <c r="L23" s="28">
        <f>Weights!Y23</f>
        <v>8400</v>
      </c>
      <c r="M23" t="s">
        <v>92</v>
      </c>
      <c r="O23" s="60">
        <f t="shared" si="1"/>
        <v>4720800</v>
      </c>
      <c r="P23" s="60">
        <f t="shared" si="2"/>
        <v>5098800</v>
      </c>
      <c r="Q23" s="60">
        <f t="shared" si="3"/>
        <v>4720800</v>
      </c>
      <c r="R23" s="60">
        <f t="shared" si="4"/>
        <v>5098800</v>
      </c>
      <c r="S23" s="60">
        <f t="shared" si="5"/>
        <v>4552800</v>
      </c>
      <c r="T23" s="60">
        <f t="shared" si="6"/>
        <v>5006400</v>
      </c>
      <c r="U23" s="60">
        <f t="shared" si="7"/>
        <v>1965600</v>
      </c>
      <c r="V23" s="60">
        <f t="shared" si="8"/>
        <v>2276400</v>
      </c>
    </row>
    <row r="24" spans="2:22">
      <c r="B24" s="51" t="s">
        <v>26</v>
      </c>
      <c r="C24" s="52">
        <v>725</v>
      </c>
      <c r="D24" s="52">
        <v>725</v>
      </c>
      <c r="E24" s="52">
        <v>662</v>
      </c>
      <c r="F24" s="52">
        <v>662</v>
      </c>
      <c r="G24" s="56">
        <v>619</v>
      </c>
      <c r="H24" s="52">
        <v>619</v>
      </c>
      <c r="I24" s="56">
        <v>372</v>
      </c>
      <c r="J24" s="58">
        <v>372</v>
      </c>
      <c r="L24" s="28">
        <f>Weights!Y24</f>
        <v>6201</v>
      </c>
      <c r="M24" t="s">
        <v>92</v>
      </c>
      <c r="O24" s="60">
        <f t="shared" si="1"/>
        <v>4495725</v>
      </c>
      <c r="P24" s="60">
        <f t="shared" si="2"/>
        <v>4495725</v>
      </c>
      <c r="Q24" s="60">
        <f t="shared" si="3"/>
        <v>4105062</v>
      </c>
      <c r="R24" s="60">
        <f t="shared" si="4"/>
        <v>4105062</v>
      </c>
      <c r="S24" s="60">
        <f t="shared" si="5"/>
        <v>3838419</v>
      </c>
      <c r="T24" s="60">
        <f t="shared" si="6"/>
        <v>3838419</v>
      </c>
      <c r="U24" s="60">
        <f t="shared" si="7"/>
        <v>2306772</v>
      </c>
      <c r="V24" s="60">
        <f t="shared" si="8"/>
        <v>2306772</v>
      </c>
    </row>
    <row r="25" spans="2:22">
      <c r="B25" s="51" t="s">
        <v>27</v>
      </c>
      <c r="C25" s="52">
        <v>780</v>
      </c>
      <c r="D25" s="52">
        <v>780</v>
      </c>
      <c r="E25" s="52">
        <v>780</v>
      </c>
      <c r="F25" s="52">
        <v>780</v>
      </c>
      <c r="G25" s="56">
        <v>737</v>
      </c>
      <c r="H25" s="52">
        <v>737</v>
      </c>
      <c r="I25" s="56">
        <v>563</v>
      </c>
      <c r="J25" s="58">
        <v>563</v>
      </c>
      <c r="L25" s="28">
        <f>Weights!Y25</f>
        <v>8901</v>
      </c>
      <c r="M25" t="s">
        <v>92</v>
      </c>
      <c r="O25" s="60">
        <f t="shared" si="1"/>
        <v>6942780</v>
      </c>
      <c r="P25" s="60">
        <f t="shared" si="2"/>
        <v>6942780</v>
      </c>
      <c r="Q25" s="60">
        <f t="shared" si="3"/>
        <v>6942780</v>
      </c>
      <c r="R25" s="60">
        <f t="shared" si="4"/>
        <v>6942780</v>
      </c>
      <c r="S25" s="60">
        <f t="shared" si="5"/>
        <v>6560037</v>
      </c>
      <c r="T25" s="60">
        <f t="shared" si="6"/>
        <v>6560037</v>
      </c>
      <c r="U25" s="60">
        <f t="shared" si="7"/>
        <v>5011263</v>
      </c>
      <c r="V25" s="60">
        <f t="shared" si="8"/>
        <v>5011263</v>
      </c>
    </row>
    <row r="26" spans="2:22">
      <c r="B26" s="51" t="s">
        <v>28</v>
      </c>
      <c r="C26" s="53">
        <v>1342</v>
      </c>
      <c r="D26" s="53">
        <v>1342</v>
      </c>
      <c r="E26" s="52">
        <v>924</v>
      </c>
      <c r="F26" s="52">
        <v>924</v>
      </c>
      <c r="G26" s="56">
        <v>638</v>
      </c>
      <c r="H26" s="52">
        <v>638</v>
      </c>
      <c r="I26" s="56">
        <v>264</v>
      </c>
      <c r="J26" s="58">
        <v>264</v>
      </c>
      <c r="L26" s="28">
        <f>Weights!Y26</f>
        <v>11549</v>
      </c>
      <c r="M26" t="s">
        <v>92</v>
      </c>
      <c r="O26" s="60">
        <f t="shared" si="1"/>
        <v>15498758</v>
      </c>
      <c r="P26" s="60">
        <f t="shared" si="2"/>
        <v>15498758</v>
      </c>
      <c r="Q26" s="60">
        <f t="shared" si="3"/>
        <v>10671276</v>
      </c>
      <c r="R26" s="60">
        <f t="shared" si="4"/>
        <v>10671276</v>
      </c>
      <c r="S26" s="60">
        <f t="shared" si="5"/>
        <v>7368262</v>
      </c>
      <c r="T26" s="60">
        <f t="shared" si="6"/>
        <v>7368262</v>
      </c>
      <c r="U26" s="60">
        <f t="shared" si="7"/>
        <v>3048936</v>
      </c>
      <c r="V26" s="60">
        <f t="shared" si="8"/>
        <v>3048936</v>
      </c>
    </row>
    <row r="27" spans="2:22">
      <c r="B27" s="51" t="s">
        <v>29</v>
      </c>
      <c r="C27" s="53">
        <v>1506</v>
      </c>
      <c r="D27" s="53">
        <v>1652</v>
      </c>
      <c r="E27" s="52">
        <v>953</v>
      </c>
      <c r="F27" s="53">
        <v>1083</v>
      </c>
      <c r="G27" s="56">
        <v>975</v>
      </c>
      <c r="H27" s="53">
        <v>1121</v>
      </c>
      <c r="I27" s="56">
        <v>379</v>
      </c>
      <c r="J27" s="58">
        <v>436</v>
      </c>
      <c r="L27" s="28">
        <f>Weights!Y27</f>
        <v>2800</v>
      </c>
      <c r="M27" t="s">
        <v>92</v>
      </c>
      <c r="O27" s="60">
        <f t="shared" si="1"/>
        <v>4216800</v>
      </c>
      <c r="P27" s="60">
        <f t="shared" si="2"/>
        <v>4625600</v>
      </c>
      <c r="Q27" s="60">
        <f t="shared" si="3"/>
        <v>2668400</v>
      </c>
      <c r="R27" s="60">
        <f t="shared" si="4"/>
        <v>3032400</v>
      </c>
      <c r="S27" s="60">
        <f t="shared" si="5"/>
        <v>2730000</v>
      </c>
      <c r="T27" s="60">
        <f t="shared" si="6"/>
        <v>3138800</v>
      </c>
      <c r="U27" s="60">
        <f t="shared" si="7"/>
        <v>1061200</v>
      </c>
      <c r="V27" s="60">
        <f t="shared" si="8"/>
        <v>1220800</v>
      </c>
    </row>
    <row r="28" spans="2:22">
      <c r="B28" s="51" t="s">
        <v>30</v>
      </c>
      <c r="C28" s="52">
        <v>910</v>
      </c>
      <c r="D28" s="53">
        <v>1174</v>
      </c>
      <c r="E28" s="52">
        <v>789</v>
      </c>
      <c r="F28" s="53">
        <v>1009</v>
      </c>
      <c r="G28" s="56">
        <v>789</v>
      </c>
      <c r="H28" s="53">
        <v>1009</v>
      </c>
      <c r="I28" s="56">
        <v>715</v>
      </c>
      <c r="J28" s="58">
        <v>915</v>
      </c>
      <c r="L28" s="28">
        <f>Weights!Y28</f>
        <v>10299</v>
      </c>
      <c r="M28" t="s">
        <v>92</v>
      </c>
      <c r="O28" s="60">
        <f t="shared" si="1"/>
        <v>9372090</v>
      </c>
      <c r="P28" s="60">
        <f t="shared" si="2"/>
        <v>12091026</v>
      </c>
      <c r="Q28" s="60">
        <f t="shared" si="3"/>
        <v>8125911</v>
      </c>
      <c r="R28" s="60">
        <f t="shared" si="4"/>
        <v>10391691</v>
      </c>
      <c r="S28" s="60">
        <f t="shared" si="5"/>
        <v>8125911</v>
      </c>
      <c r="T28" s="60">
        <f t="shared" si="6"/>
        <v>10391691</v>
      </c>
      <c r="U28" s="60">
        <f t="shared" si="7"/>
        <v>7363785</v>
      </c>
      <c r="V28" s="60">
        <f t="shared" si="8"/>
        <v>9423585</v>
      </c>
    </row>
    <row r="29" spans="2:22">
      <c r="B29" s="51" t="s">
        <v>31</v>
      </c>
      <c r="C29" s="53">
        <v>1589</v>
      </c>
      <c r="D29" s="53">
        <v>1637</v>
      </c>
      <c r="E29" s="52">
        <v>961</v>
      </c>
      <c r="F29" s="52">
        <v>990</v>
      </c>
      <c r="G29" s="56">
        <v>961</v>
      </c>
      <c r="H29" s="52">
        <v>961</v>
      </c>
      <c r="I29" s="56">
        <v>577</v>
      </c>
      <c r="J29" s="58">
        <v>577</v>
      </c>
      <c r="L29" s="28">
        <f>Weights!Y29</f>
        <v>12193</v>
      </c>
      <c r="M29" t="s">
        <v>92</v>
      </c>
      <c r="O29" s="60">
        <f t="shared" si="1"/>
        <v>19374677</v>
      </c>
      <c r="P29" s="60">
        <f t="shared" si="2"/>
        <v>19959941</v>
      </c>
      <c r="Q29" s="60">
        <f t="shared" si="3"/>
        <v>11717473</v>
      </c>
      <c r="R29" s="60">
        <f t="shared" si="4"/>
        <v>12071070</v>
      </c>
      <c r="S29" s="60">
        <f t="shared" si="5"/>
        <v>11717473</v>
      </c>
      <c r="T29" s="60">
        <f t="shared" si="6"/>
        <v>11717473</v>
      </c>
      <c r="U29" s="60">
        <f t="shared" si="7"/>
        <v>7035361</v>
      </c>
      <c r="V29" s="60">
        <f t="shared" si="8"/>
        <v>7035361</v>
      </c>
    </row>
    <row r="30" spans="2:22">
      <c r="B30" s="51" t="s">
        <v>32</v>
      </c>
      <c r="C30" s="53">
        <v>1092</v>
      </c>
      <c r="D30" s="53">
        <v>1569</v>
      </c>
      <c r="E30" s="52">
        <v>936</v>
      </c>
      <c r="F30" s="53">
        <v>1413</v>
      </c>
      <c r="G30" s="56">
        <v>936</v>
      </c>
      <c r="H30" s="53">
        <v>1413</v>
      </c>
      <c r="I30" s="56">
        <v>455</v>
      </c>
      <c r="J30" s="58">
        <v>693</v>
      </c>
      <c r="L30" s="28">
        <f>Weights!Y30</f>
        <v>12599</v>
      </c>
      <c r="M30" t="s">
        <v>92</v>
      </c>
      <c r="O30" s="60">
        <f t="shared" si="1"/>
        <v>13758108</v>
      </c>
      <c r="P30" s="60">
        <f t="shared" si="2"/>
        <v>19767831</v>
      </c>
      <c r="Q30" s="60">
        <f t="shared" si="3"/>
        <v>11792664</v>
      </c>
      <c r="R30" s="60">
        <f t="shared" si="4"/>
        <v>17802387</v>
      </c>
      <c r="S30" s="60">
        <f t="shared" si="5"/>
        <v>11792664</v>
      </c>
      <c r="T30" s="60">
        <f t="shared" si="6"/>
        <v>17802387</v>
      </c>
      <c r="U30" s="60">
        <f t="shared" si="7"/>
        <v>5732545</v>
      </c>
      <c r="V30" s="60">
        <f t="shared" si="8"/>
        <v>8731107</v>
      </c>
    </row>
    <row r="31" spans="2:22">
      <c r="B31" s="138" t="s">
        <v>33</v>
      </c>
      <c r="C31" s="417">
        <v>845</v>
      </c>
      <c r="D31" s="418">
        <v>1014</v>
      </c>
      <c r="E31" s="417">
        <v>737</v>
      </c>
      <c r="F31" s="419">
        <v>884</v>
      </c>
      <c r="G31" s="420">
        <v>737</v>
      </c>
      <c r="H31" s="419">
        <v>884</v>
      </c>
      <c r="I31" s="417">
        <v>433</v>
      </c>
      <c r="J31" s="83">
        <v>520</v>
      </c>
      <c r="L31" s="28">
        <f>Weights!Y31</f>
        <v>9501</v>
      </c>
      <c r="M31" t="s">
        <v>92</v>
      </c>
      <c r="O31" s="60">
        <f t="shared" si="1"/>
        <v>8028345</v>
      </c>
      <c r="P31" s="60">
        <f t="shared" si="2"/>
        <v>9634014</v>
      </c>
      <c r="Q31" s="60">
        <f t="shared" si="3"/>
        <v>7002237</v>
      </c>
      <c r="R31" s="60">
        <f t="shared" si="4"/>
        <v>8398884</v>
      </c>
      <c r="S31" s="60">
        <f t="shared" si="5"/>
        <v>7002237</v>
      </c>
      <c r="T31" s="60">
        <f t="shared" si="6"/>
        <v>8398884</v>
      </c>
      <c r="U31" s="60">
        <f t="shared" si="7"/>
        <v>4113933</v>
      </c>
      <c r="V31" s="60">
        <f t="shared" si="8"/>
        <v>4940520</v>
      </c>
    </row>
    <row r="32" spans="2:22">
      <c r="B32" s="42" t="s">
        <v>34</v>
      </c>
      <c r="C32" s="421">
        <v>436</v>
      </c>
      <c r="D32" s="422">
        <v>436</v>
      </c>
      <c r="E32" s="421">
        <v>435</v>
      </c>
      <c r="F32" s="422">
        <v>435</v>
      </c>
      <c r="G32" s="423">
        <v>398</v>
      </c>
      <c r="H32" s="422">
        <v>398</v>
      </c>
      <c r="I32" s="421">
        <v>190</v>
      </c>
      <c r="J32" s="52">
        <v>190</v>
      </c>
      <c r="L32" s="28">
        <f>Weights!Y32</f>
        <v>13195</v>
      </c>
      <c r="M32" t="s">
        <v>92</v>
      </c>
      <c r="O32" s="60">
        <f t="shared" si="1"/>
        <v>5753020</v>
      </c>
      <c r="P32" s="60">
        <f t="shared" si="2"/>
        <v>5753020</v>
      </c>
      <c r="Q32" s="60">
        <f t="shared" si="3"/>
        <v>5739825</v>
      </c>
      <c r="R32" s="60">
        <f t="shared" si="4"/>
        <v>5739825</v>
      </c>
      <c r="S32" s="60">
        <f t="shared" si="5"/>
        <v>5251610</v>
      </c>
      <c r="T32" s="60">
        <f t="shared" si="6"/>
        <v>5251610</v>
      </c>
      <c r="U32" s="60">
        <f t="shared" si="7"/>
        <v>2507050</v>
      </c>
      <c r="V32" s="60">
        <f t="shared" si="8"/>
        <v>2507050</v>
      </c>
    </row>
    <row r="33" spans="2:22">
      <c r="B33" s="42" t="s">
        <v>35</v>
      </c>
      <c r="C33" s="421">
        <v>550</v>
      </c>
      <c r="D33" s="422">
        <v>660</v>
      </c>
      <c r="E33" s="421">
        <v>440</v>
      </c>
      <c r="F33" s="422">
        <v>528</v>
      </c>
      <c r="G33" s="423">
        <v>440</v>
      </c>
      <c r="H33" s="422">
        <v>528</v>
      </c>
      <c r="I33" s="421">
        <v>293</v>
      </c>
      <c r="J33" s="52">
        <v>352</v>
      </c>
      <c r="L33" s="28">
        <f>Weights!Y33</f>
        <v>10028</v>
      </c>
      <c r="M33" t="s">
        <v>92</v>
      </c>
      <c r="O33" s="60">
        <f t="shared" si="1"/>
        <v>5515400</v>
      </c>
      <c r="P33" s="60">
        <f t="shared" si="2"/>
        <v>6618480</v>
      </c>
      <c r="Q33" s="60">
        <f t="shared" si="3"/>
        <v>4412320</v>
      </c>
      <c r="R33" s="60">
        <f t="shared" si="4"/>
        <v>5294784</v>
      </c>
      <c r="S33" s="60">
        <f t="shared" si="5"/>
        <v>4412320</v>
      </c>
      <c r="T33" s="60">
        <f t="shared" si="6"/>
        <v>5294784</v>
      </c>
      <c r="U33" s="60">
        <f t="shared" si="7"/>
        <v>2938204</v>
      </c>
      <c r="V33" s="60">
        <f t="shared" si="8"/>
        <v>3529856</v>
      </c>
    </row>
    <row r="34" spans="2:22">
      <c r="B34" s="42" t="s">
        <v>36</v>
      </c>
      <c r="C34" s="421">
        <v>758</v>
      </c>
      <c r="D34" s="422">
        <v>758</v>
      </c>
      <c r="E34" s="421">
        <v>758</v>
      </c>
      <c r="F34" s="422">
        <v>758</v>
      </c>
      <c r="G34" s="423">
        <v>758</v>
      </c>
      <c r="H34" s="422">
        <v>758</v>
      </c>
      <c r="I34" s="421">
        <v>429</v>
      </c>
      <c r="J34" s="52">
        <v>429</v>
      </c>
      <c r="L34" s="28">
        <f>Weights!Y34</f>
        <v>1175</v>
      </c>
      <c r="M34" t="s">
        <v>92</v>
      </c>
      <c r="O34" s="60">
        <f t="shared" si="1"/>
        <v>890650</v>
      </c>
      <c r="P34" s="60">
        <f t="shared" si="2"/>
        <v>890650</v>
      </c>
      <c r="Q34" s="60">
        <f t="shared" si="3"/>
        <v>890650</v>
      </c>
      <c r="R34" s="60">
        <f t="shared" si="4"/>
        <v>890650</v>
      </c>
      <c r="S34" s="60">
        <f t="shared" si="5"/>
        <v>890650</v>
      </c>
      <c r="T34" s="60">
        <f t="shared" si="6"/>
        <v>890650</v>
      </c>
      <c r="U34" s="60">
        <f t="shared" si="7"/>
        <v>504075</v>
      </c>
      <c r="V34" s="60">
        <f t="shared" si="8"/>
        <v>504075</v>
      </c>
    </row>
    <row r="35" spans="2:22">
      <c r="B35" s="42" t="s">
        <v>37</v>
      </c>
      <c r="C35" s="421">
        <v>758</v>
      </c>
      <c r="D35" s="422">
        <v>879</v>
      </c>
      <c r="E35" s="421">
        <v>737</v>
      </c>
      <c r="F35" s="422">
        <v>854</v>
      </c>
      <c r="G35" s="423">
        <v>715</v>
      </c>
      <c r="H35" s="422">
        <v>828</v>
      </c>
      <c r="I35" s="421">
        <v>477</v>
      </c>
      <c r="J35" s="52">
        <v>555</v>
      </c>
      <c r="L35" s="28">
        <f>Weights!Y35</f>
        <v>3800</v>
      </c>
      <c r="M35" t="s">
        <v>92</v>
      </c>
      <c r="O35" s="60">
        <f t="shared" si="1"/>
        <v>2880400</v>
      </c>
      <c r="P35" s="60">
        <f t="shared" si="2"/>
        <v>3340200</v>
      </c>
      <c r="Q35" s="60">
        <f t="shared" si="3"/>
        <v>2800600</v>
      </c>
      <c r="R35" s="60">
        <f t="shared" si="4"/>
        <v>3245200</v>
      </c>
      <c r="S35" s="60">
        <f t="shared" si="5"/>
        <v>2717000</v>
      </c>
      <c r="T35" s="60">
        <f t="shared" si="6"/>
        <v>3146400</v>
      </c>
      <c r="U35" s="60">
        <f t="shared" si="7"/>
        <v>1812600</v>
      </c>
      <c r="V35" s="60">
        <f t="shared" si="8"/>
        <v>2109000</v>
      </c>
    </row>
    <row r="36" spans="2:22">
      <c r="B36" s="42" t="s">
        <v>38</v>
      </c>
      <c r="C36" s="421">
        <v>990</v>
      </c>
      <c r="D36" s="424">
        <v>1078</v>
      </c>
      <c r="E36" s="421">
        <v>990</v>
      </c>
      <c r="F36" s="424">
        <v>1078</v>
      </c>
      <c r="G36" s="425">
        <v>1023</v>
      </c>
      <c r="H36" s="424">
        <v>1111</v>
      </c>
      <c r="I36" s="403">
        <v>1012</v>
      </c>
      <c r="J36" s="53">
        <v>1100</v>
      </c>
      <c r="L36" s="28">
        <f>Weights!Y36</f>
        <v>3025</v>
      </c>
      <c r="M36" t="s">
        <v>92</v>
      </c>
      <c r="O36" s="60">
        <f t="shared" si="1"/>
        <v>2994750</v>
      </c>
      <c r="P36" s="60">
        <f t="shared" si="2"/>
        <v>3260950</v>
      </c>
      <c r="Q36" s="60">
        <f t="shared" si="3"/>
        <v>2994750</v>
      </c>
      <c r="R36" s="60">
        <f t="shared" si="4"/>
        <v>3260950</v>
      </c>
      <c r="S36" s="60">
        <f t="shared" si="5"/>
        <v>3094575</v>
      </c>
      <c r="T36" s="60">
        <f t="shared" si="6"/>
        <v>3360775</v>
      </c>
      <c r="U36" s="60">
        <f t="shared" si="7"/>
        <v>3061300</v>
      </c>
      <c r="V36" s="60">
        <f t="shared" si="8"/>
        <v>3327500</v>
      </c>
    </row>
    <row r="37" spans="2:22">
      <c r="B37" s="42" t="s">
        <v>39</v>
      </c>
      <c r="C37" s="421">
        <v>840</v>
      </c>
      <c r="D37" s="422">
        <v>840</v>
      </c>
      <c r="E37" s="421">
        <v>834</v>
      </c>
      <c r="F37" s="422">
        <v>834</v>
      </c>
      <c r="G37" s="423">
        <v>818</v>
      </c>
      <c r="H37" s="422">
        <v>818</v>
      </c>
      <c r="I37" s="421">
        <v>591</v>
      </c>
      <c r="J37" s="52">
        <v>591</v>
      </c>
      <c r="L37" s="28">
        <f>Weights!Y37</f>
        <v>2317</v>
      </c>
      <c r="M37" t="s">
        <v>92</v>
      </c>
      <c r="O37" s="60">
        <f t="shared" si="1"/>
        <v>1946280</v>
      </c>
      <c r="P37" s="60">
        <f t="shared" si="2"/>
        <v>1946280</v>
      </c>
      <c r="Q37" s="60">
        <f t="shared" si="3"/>
        <v>1932378</v>
      </c>
      <c r="R37" s="60">
        <f t="shared" si="4"/>
        <v>1932378</v>
      </c>
      <c r="S37" s="60">
        <f t="shared" si="5"/>
        <v>1895306</v>
      </c>
      <c r="T37" s="60">
        <f t="shared" si="6"/>
        <v>1895306</v>
      </c>
      <c r="U37" s="60">
        <f t="shared" si="7"/>
        <v>1369347</v>
      </c>
      <c r="V37" s="60">
        <f t="shared" si="8"/>
        <v>1369347</v>
      </c>
    </row>
    <row r="38" spans="2:22">
      <c r="B38" s="42" t="s">
        <v>40</v>
      </c>
      <c r="C38" s="403">
        <v>1170</v>
      </c>
      <c r="D38" s="424">
        <v>1454</v>
      </c>
      <c r="E38" s="403">
        <v>1027</v>
      </c>
      <c r="F38" s="424">
        <v>1329</v>
      </c>
      <c r="G38" s="425">
        <v>1027</v>
      </c>
      <c r="H38" s="424">
        <v>1329</v>
      </c>
      <c r="I38" s="421">
        <v>513</v>
      </c>
      <c r="J38" s="52">
        <v>513</v>
      </c>
      <c r="L38" s="28">
        <f>Weights!Y38</f>
        <v>15195</v>
      </c>
      <c r="M38" t="s">
        <v>92</v>
      </c>
      <c r="O38" s="60">
        <f t="shared" si="1"/>
        <v>17778150</v>
      </c>
      <c r="P38" s="60">
        <f t="shared" si="2"/>
        <v>22093530</v>
      </c>
      <c r="Q38" s="60">
        <f t="shared" si="3"/>
        <v>15605265</v>
      </c>
      <c r="R38" s="60">
        <f t="shared" si="4"/>
        <v>20194155</v>
      </c>
      <c r="S38" s="60">
        <f t="shared" si="5"/>
        <v>15605265</v>
      </c>
      <c r="T38" s="60">
        <f t="shared" si="6"/>
        <v>20194155</v>
      </c>
      <c r="U38" s="60">
        <f t="shared" si="7"/>
        <v>7795035</v>
      </c>
      <c r="V38" s="60">
        <f t="shared" si="8"/>
        <v>7795035</v>
      </c>
    </row>
    <row r="39" spans="2:22">
      <c r="B39" s="42" t="s">
        <v>41</v>
      </c>
      <c r="C39" s="421">
        <v>875</v>
      </c>
      <c r="D39" s="424">
        <v>1135</v>
      </c>
      <c r="E39" s="421">
        <v>850</v>
      </c>
      <c r="F39" s="424">
        <v>1110</v>
      </c>
      <c r="G39" s="423">
        <v>700</v>
      </c>
      <c r="H39" s="422">
        <v>960</v>
      </c>
      <c r="I39" s="421">
        <v>309</v>
      </c>
      <c r="J39" s="52">
        <v>504</v>
      </c>
      <c r="L39" s="28">
        <f>Weights!Y39</f>
        <v>6101</v>
      </c>
      <c r="M39" t="s">
        <v>92</v>
      </c>
      <c r="O39" s="60">
        <f t="shared" si="1"/>
        <v>5338375</v>
      </c>
      <c r="P39" s="60">
        <f t="shared" si="2"/>
        <v>6924635</v>
      </c>
      <c r="Q39" s="60">
        <f t="shared" si="3"/>
        <v>5185850</v>
      </c>
      <c r="R39" s="60">
        <f t="shared" si="4"/>
        <v>6772110</v>
      </c>
      <c r="S39" s="60">
        <f t="shared" si="5"/>
        <v>4270700</v>
      </c>
      <c r="T39" s="60">
        <f t="shared" si="6"/>
        <v>5856960</v>
      </c>
      <c r="U39" s="60">
        <f t="shared" si="7"/>
        <v>1885209</v>
      </c>
      <c r="V39" s="60">
        <f t="shared" si="8"/>
        <v>3074904</v>
      </c>
    </row>
    <row r="40" spans="2:22">
      <c r="B40" s="42" t="s">
        <v>42</v>
      </c>
      <c r="C40" s="403">
        <v>1408</v>
      </c>
      <c r="D40" s="424">
        <v>1408</v>
      </c>
      <c r="E40" s="403">
        <v>1300</v>
      </c>
      <c r="F40" s="424">
        <v>1300</v>
      </c>
      <c r="G40" s="425">
        <v>1192</v>
      </c>
      <c r="H40" s="424">
        <v>1192</v>
      </c>
      <c r="I40" s="421">
        <v>802</v>
      </c>
      <c r="J40" s="52">
        <v>802</v>
      </c>
      <c r="L40" s="28">
        <f>Weights!Y40</f>
        <v>32249</v>
      </c>
      <c r="M40" t="s">
        <v>92</v>
      </c>
      <c r="O40" s="60">
        <f t="shared" si="1"/>
        <v>45406592</v>
      </c>
      <c r="P40" s="60">
        <f t="shared" si="2"/>
        <v>45406592</v>
      </c>
      <c r="Q40" s="60">
        <f t="shared" si="3"/>
        <v>41923700</v>
      </c>
      <c r="R40" s="60">
        <f t="shared" si="4"/>
        <v>41923700</v>
      </c>
      <c r="S40" s="60">
        <f t="shared" si="5"/>
        <v>38440808</v>
      </c>
      <c r="T40" s="60">
        <f t="shared" si="6"/>
        <v>38440808</v>
      </c>
      <c r="U40" s="60">
        <f t="shared" si="7"/>
        <v>25863698</v>
      </c>
      <c r="V40" s="60">
        <f t="shared" si="8"/>
        <v>25863698</v>
      </c>
    </row>
    <row r="41" spans="2:22">
      <c r="B41" s="42" t="s">
        <v>43</v>
      </c>
      <c r="C41" s="421">
        <v>829</v>
      </c>
      <c r="D41" s="422">
        <v>876</v>
      </c>
      <c r="E41" s="421">
        <v>793</v>
      </c>
      <c r="F41" s="422">
        <v>838</v>
      </c>
      <c r="G41" s="423">
        <v>763</v>
      </c>
      <c r="H41" s="422">
        <v>797</v>
      </c>
      <c r="I41" s="421">
        <v>554</v>
      </c>
      <c r="J41" s="52">
        <v>561</v>
      </c>
      <c r="L41" s="28">
        <f>Weights!Y41</f>
        <v>27679</v>
      </c>
      <c r="M41" t="s">
        <v>92</v>
      </c>
      <c r="O41" s="60">
        <f t="shared" si="1"/>
        <v>22945891</v>
      </c>
      <c r="P41" s="60">
        <f t="shared" si="2"/>
        <v>24246804</v>
      </c>
      <c r="Q41" s="60">
        <f t="shared" si="3"/>
        <v>21949447</v>
      </c>
      <c r="R41" s="60">
        <f t="shared" si="4"/>
        <v>23195002</v>
      </c>
      <c r="S41" s="60">
        <f t="shared" si="5"/>
        <v>21119077</v>
      </c>
      <c r="T41" s="60">
        <f t="shared" si="6"/>
        <v>22060163</v>
      </c>
      <c r="U41" s="60">
        <f t="shared" si="7"/>
        <v>15334166</v>
      </c>
      <c r="V41" s="60">
        <f t="shared" si="8"/>
        <v>15527919</v>
      </c>
    </row>
    <row r="42" spans="2:22">
      <c r="B42" s="42" t="s">
        <v>44</v>
      </c>
      <c r="C42" s="421">
        <v>700</v>
      </c>
      <c r="D42" s="422">
        <v>700</v>
      </c>
      <c r="E42" s="421">
        <v>700</v>
      </c>
      <c r="F42" s="422">
        <v>700</v>
      </c>
      <c r="G42" s="423">
        <v>680</v>
      </c>
      <c r="H42" s="422">
        <v>680</v>
      </c>
      <c r="I42" s="421">
        <v>540</v>
      </c>
      <c r="J42" s="52">
        <v>540</v>
      </c>
      <c r="L42" s="28">
        <f>Weights!Y42</f>
        <v>1500</v>
      </c>
      <c r="M42" t="s">
        <v>92</v>
      </c>
      <c r="O42" s="60">
        <f t="shared" si="1"/>
        <v>1050000</v>
      </c>
      <c r="P42" s="60">
        <f t="shared" si="2"/>
        <v>1050000</v>
      </c>
      <c r="Q42" s="60">
        <f t="shared" si="3"/>
        <v>1050000</v>
      </c>
      <c r="R42" s="60">
        <f t="shared" si="4"/>
        <v>1050000</v>
      </c>
      <c r="S42" s="60">
        <f t="shared" si="5"/>
        <v>1020000</v>
      </c>
      <c r="T42" s="60">
        <f t="shared" si="6"/>
        <v>1020000</v>
      </c>
      <c r="U42" s="60">
        <f t="shared" si="7"/>
        <v>810000</v>
      </c>
      <c r="V42" s="60">
        <f t="shared" si="8"/>
        <v>810000</v>
      </c>
    </row>
    <row r="43" spans="2:22">
      <c r="B43" s="42" t="s">
        <v>45</v>
      </c>
      <c r="C43" s="421">
        <v>425</v>
      </c>
      <c r="D43" s="422">
        <v>425</v>
      </c>
      <c r="E43" s="421">
        <v>425</v>
      </c>
      <c r="F43" s="422">
        <v>425</v>
      </c>
      <c r="G43" s="423">
        <v>340</v>
      </c>
      <c r="H43" s="422">
        <v>340</v>
      </c>
      <c r="I43" s="421">
        <v>170</v>
      </c>
      <c r="J43" s="52">
        <v>170</v>
      </c>
      <c r="L43" s="28">
        <f>Weights!Y43</f>
        <v>199</v>
      </c>
      <c r="M43" s="25" t="s">
        <v>93</v>
      </c>
      <c r="O43" s="60">
        <f t="shared" si="1"/>
        <v>84575</v>
      </c>
      <c r="P43" s="60">
        <f t="shared" si="2"/>
        <v>84575</v>
      </c>
      <c r="Q43" s="60">
        <f t="shared" si="3"/>
        <v>84575</v>
      </c>
      <c r="R43" s="60">
        <f t="shared" si="4"/>
        <v>84575</v>
      </c>
      <c r="S43" s="60">
        <f t="shared" si="5"/>
        <v>67660</v>
      </c>
      <c r="T43" s="60">
        <f t="shared" si="6"/>
        <v>67660</v>
      </c>
      <c r="U43" s="60">
        <f t="shared" si="7"/>
        <v>33830</v>
      </c>
      <c r="V43" s="60">
        <f t="shared" si="8"/>
        <v>33830</v>
      </c>
    </row>
    <row r="44" spans="2:22">
      <c r="B44" s="42" t="s">
        <v>46</v>
      </c>
      <c r="C44" s="421">
        <v>650</v>
      </c>
      <c r="D44" s="422">
        <v>913</v>
      </c>
      <c r="E44" s="421">
        <v>650</v>
      </c>
      <c r="F44" s="422">
        <v>913</v>
      </c>
      <c r="G44" s="423">
        <v>585</v>
      </c>
      <c r="H44" s="422">
        <v>821</v>
      </c>
      <c r="I44" s="421">
        <v>347</v>
      </c>
      <c r="J44" s="52">
        <v>487</v>
      </c>
      <c r="L44" s="28">
        <f>Weights!Y44</f>
        <v>18000</v>
      </c>
      <c r="M44" t="s">
        <v>92</v>
      </c>
      <c r="O44" s="60">
        <f t="shared" si="1"/>
        <v>11700000</v>
      </c>
      <c r="P44" s="60">
        <f t="shared" si="2"/>
        <v>16434000</v>
      </c>
      <c r="Q44" s="60">
        <f t="shared" si="3"/>
        <v>11700000</v>
      </c>
      <c r="R44" s="60">
        <f t="shared" si="4"/>
        <v>16434000</v>
      </c>
      <c r="S44" s="60">
        <f t="shared" si="5"/>
        <v>10530000</v>
      </c>
      <c r="T44" s="60">
        <f t="shared" si="6"/>
        <v>14778000</v>
      </c>
      <c r="U44" s="60">
        <f t="shared" si="7"/>
        <v>6246000</v>
      </c>
      <c r="V44" s="60">
        <f t="shared" si="8"/>
        <v>8766000</v>
      </c>
    </row>
    <row r="45" spans="2:22">
      <c r="B45" s="42" t="s">
        <v>47</v>
      </c>
      <c r="C45" s="421">
        <v>575</v>
      </c>
      <c r="D45" s="424">
        <v>1024</v>
      </c>
      <c r="E45" s="421">
        <v>511</v>
      </c>
      <c r="F45" s="422">
        <v>943</v>
      </c>
      <c r="G45" s="423">
        <v>488</v>
      </c>
      <c r="H45" s="422">
        <v>727</v>
      </c>
      <c r="I45" s="421">
        <v>338</v>
      </c>
      <c r="J45" s="52">
        <v>462</v>
      </c>
      <c r="L45" s="28">
        <f>Weights!Y45</f>
        <v>17699</v>
      </c>
      <c r="M45" t="s">
        <v>92</v>
      </c>
      <c r="O45" s="60">
        <f t="shared" si="1"/>
        <v>10176925</v>
      </c>
      <c r="P45" s="60">
        <f t="shared" si="2"/>
        <v>18123776</v>
      </c>
      <c r="Q45" s="60">
        <f t="shared" si="3"/>
        <v>9044189</v>
      </c>
      <c r="R45" s="60">
        <f t="shared" si="4"/>
        <v>16690157</v>
      </c>
      <c r="S45" s="60">
        <f t="shared" si="5"/>
        <v>8637112</v>
      </c>
      <c r="T45" s="60">
        <f t="shared" si="6"/>
        <v>12867173</v>
      </c>
      <c r="U45" s="60">
        <f t="shared" si="7"/>
        <v>5982262</v>
      </c>
      <c r="V45" s="60">
        <f t="shared" si="8"/>
        <v>8176938</v>
      </c>
    </row>
    <row r="46" spans="2:22">
      <c r="B46" s="42" t="s">
        <v>48</v>
      </c>
      <c r="C46" s="403">
        <v>1650</v>
      </c>
      <c r="D46" s="424">
        <v>1650</v>
      </c>
      <c r="E46" s="403">
        <v>1568</v>
      </c>
      <c r="F46" s="424">
        <v>1568</v>
      </c>
      <c r="G46" s="425">
        <v>1275</v>
      </c>
      <c r="H46" s="424">
        <v>1275</v>
      </c>
      <c r="I46" s="421">
        <v>750</v>
      </c>
      <c r="J46" s="52">
        <v>750</v>
      </c>
      <c r="L46" s="28">
        <f>Weights!Y46</f>
        <v>7500</v>
      </c>
      <c r="M46" t="s">
        <v>92</v>
      </c>
      <c r="O46" s="60">
        <f t="shared" si="1"/>
        <v>12375000</v>
      </c>
      <c r="P46" s="60">
        <f t="shared" si="2"/>
        <v>12375000</v>
      </c>
      <c r="Q46" s="60">
        <f t="shared" si="3"/>
        <v>11760000</v>
      </c>
      <c r="R46" s="60">
        <f t="shared" si="4"/>
        <v>11760000</v>
      </c>
      <c r="S46" s="60">
        <f t="shared" si="5"/>
        <v>9562500</v>
      </c>
      <c r="T46" s="60">
        <f t="shared" si="6"/>
        <v>9562500</v>
      </c>
      <c r="U46" s="60">
        <f t="shared" si="7"/>
        <v>5625000</v>
      </c>
      <c r="V46" s="60">
        <f t="shared" si="8"/>
        <v>5625000</v>
      </c>
    </row>
    <row r="47" spans="2:22">
      <c r="B47" s="42" t="s">
        <v>49</v>
      </c>
      <c r="C47" s="421">
        <v>867</v>
      </c>
      <c r="D47" s="424">
        <v>1153</v>
      </c>
      <c r="E47" s="421">
        <v>780</v>
      </c>
      <c r="F47" s="424">
        <v>1061</v>
      </c>
      <c r="G47" s="423">
        <v>737</v>
      </c>
      <c r="H47" s="422">
        <v>936</v>
      </c>
      <c r="I47" s="421">
        <v>570</v>
      </c>
      <c r="J47" s="52">
        <v>639</v>
      </c>
      <c r="L47" s="28">
        <f>Weights!Y47</f>
        <v>40601</v>
      </c>
      <c r="M47" t="s">
        <v>92</v>
      </c>
      <c r="O47" s="60">
        <f t="shared" si="1"/>
        <v>35201067</v>
      </c>
      <c r="P47" s="60">
        <f t="shared" si="2"/>
        <v>46812953</v>
      </c>
      <c r="Q47" s="60">
        <f t="shared" si="3"/>
        <v>31668780</v>
      </c>
      <c r="R47" s="60">
        <f t="shared" si="4"/>
        <v>43077661</v>
      </c>
      <c r="S47" s="60">
        <f t="shared" si="5"/>
        <v>29922937</v>
      </c>
      <c r="T47" s="60">
        <f t="shared" si="6"/>
        <v>38002536</v>
      </c>
      <c r="U47" s="60">
        <f t="shared" si="7"/>
        <v>23142570</v>
      </c>
      <c r="V47" s="60">
        <f t="shared" si="8"/>
        <v>25944039</v>
      </c>
    </row>
    <row r="48" spans="2:22">
      <c r="B48" s="42" t="s">
        <v>50</v>
      </c>
      <c r="C48" s="421">
        <v>576</v>
      </c>
      <c r="D48" s="422">
        <v>576</v>
      </c>
      <c r="E48" s="421">
        <v>576</v>
      </c>
      <c r="F48" s="422">
        <v>576</v>
      </c>
      <c r="G48" s="423">
        <v>491</v>
      </c>
      <c r="H48" s="422">
        <v>491</v>
      </c>
      <c r="I48" s="421">
        <v>374</v>
      </c>
      <c r="J48" s="52">
        <v>374</v>
      </c>
      <c r="L48" s="28">
        <f>Weights!Y48</f>
        <v>3600</v>
      </c>
      <c r="M48" s="25" t="s">
        <v>93</v>
      </c>
      <c r="O48" s="60">
        <f t="shared" si="1"/>
        <v>2073600</v>
      </c>
      <c r="P48" s="60">
        <f t="shared" si="2"/>
        <v>2073600</v>
      </c>
      <c r="Q48" s="60">
        <f t="shared" si="3"/>
        <v>2073600</v>
      </c>
      <c r="R48" s="60">
        <f t="shared" si="4"/>
        <v>2073600</v>
      </c>
      <c r="S48" s="60">
        <f t="shared" si="5"/>
        <v>1767600</v>
      </c>
      <c r="T48" s="60">
        <f t="shared" si="6"/>
        <v>1767600</v>
      </c>
      <c r="U48" s="60">
        <f t="shared" si="7"/>
        <v>1346400</v>
      </c>
      <c r="V48" s="60">
        <f t="shared" si="8"/>
        <v>1346400</v>
      </c>
    </row>
    <row r="49" spans="2:29">
      <c r="B49" s="42" t="s">
        <v>51</v>
      </c>
      <c r="C49" s="421">
        <v>801</v>
      </c>
      <c r="D49" s="422">
        <v>972</v>
      </c>
      <c r="E49" s="421">
        <v>801</v>
      </c>
      <c r="F49" s="422">
        <v>972</v>
      </c>
      <c r="G49" s="423">
        <v>721</v>
      </c>
      <c r="H49" s="422">
        <v>743</v>
      </c>
      <c r="I49" s="421">
        <v>512</v>
      </c>
      <c r="J49" s="52">
        <v>527</v>
      </c>
      <c r="L49" s="28">
        <f>Weights!Y49</f>
        <v>1600</v>
      </c>
      <c r="M49" t="s">
        <v>92</v>
      </c>
      <c r="O49" s="60">
        <f t="shared" si="1"/>
        <v>1281600</v>
      </c>
      <c r="P49" s="60">
        <f t="shared" si="2"/>
        <v>1555200</v>
      </c>
      <c r="Q49" s="60">
        <f t="shared" si="3"/>
        <v>1281600</v>
      </c>
      <c r="R49" s="60">
        <f t="shared" si="4"/>
        <v>1555200</v>
      </c>
      <c r="S49" s="60">
        <f t="shared" si="5"/>
        <v>1153600</v>
      </c>
      <c r="T49" s="60">
        <f t="shared" si="6"/>
        <v>1188800</v>
      </c>
      <c r="U49" s="60">
        <f t="shared" si="7"/>
        <v>819200</v>
      </c>
      <c r="V49" s="60">
        <f t="shared" si="8"/>
        <v>843200</v>
      </c>
    </row>
    <row r="50" spans="2:29">
      <c r="B50" s="42" t="s">
        <v>52</v>
      </c>
      <c r="C50" s="421">
        <v>650</v>
      </c>
      <c r="D50" s="422">
        <v>736</v>
      </c>
      <c r="E50" s="421">
        <v>650</v>
      </c>
      <c r="F50" s="422">
        <v>714</v>
      </c>
      <c r="G50" s="423">
        <v>606</v>
      </c>
      <c r="H50" s="422">
        <v>650</v>
      </c>
      <c r="I50" s="421">
        <v>433</v>
      </c>
      <c r="J50" s="52">
        <v>520</v>
      </c>
      <c r="L50" s="28">
        <f>Weights!Y50</f>
        <v>8314</v>
      </c>
      <c r="M50" t="s">
        <v>92</v>
      </c>
      <c r="O50" s="60">
        <f t="shared" si="1"/>
        <v>5404100</v>
      </c>
      <c r="P50" s="60">
        <f t="shared" si="2"/>
        <v>6119104</v>
      </c>
      <c r="Q50" s="60">
        <f t="shared" si="3"/>
        <v>5404100</v>
      </c>
      <c r="R50" s="60">
        <f t="shared" si="4"/>
        <v>5936196</v>
      </c>
      <c r="S50" s="60">
        <f t="shared" si="5"/>
        <v>5038284</v>
      </c>
      <c r="T50" s="60">
        <f t="shared" si="6"/>
        <v>5404100</v>
      </c>
      <c r="U50" s="60">
        <f t="shared" si="7"/>
        <v>3599962</v>
      </c>
      <c r="V50" s="60">
        <f t="shared" si="8"/>
        <v>4323280</v>
      </c>
    </row>
    <row r="51" spans="2:29">
      <c r="B51" s="42" t="s">
        <v>53</v>
      </c>
      <c r="C51" s="421">
        <v>555</v>
      </c>
      <c r="D51" s="422">
        <v>555</v>
      </c>
      <c r="E51" s="421">
        <v>555</v>
      </c>
      <c r="F51" s="422">
        <v>555</v>
      </c>
      <c r="G51" s="423">
        <v>537</v>
      </c>
      <c r="H51" s="422">
        <v>537</v>
      </c>
      <c r="I51" s="421">
        <v>282</v>
      </c>
      <c r="J51" s="52">
        <v>282</v>
      </c>
      <c r="L51" s="28">
        <f>Weights!Y51</f>
        <v>1572</v>
      </c>
      <c r="M51" t="s">
        <v>92</v>
      </c>
      <c r="O51" s="60">
        <f t="shared" si="1"/>
        <v>872460</v>
      </c>
      <c r="P51" s="60">
        <f t="shared" si="2"/>
        <v>872460</v>
      </c>
      <c r="Q51" s="60">
        <f t="shared" si="3"/>
        <v>872460</v>
      </c>
      <c r="R51" s="60">
        <f t="shared" si="4"/>
        <v>872460</v>
      </c>
      <c r="S51" s="60">
        <f t="shared" si="5"/>
        <v>844164</v>
      </c>
      <c r="T51" s="60">
        <f t="shared" si="6"/>
        <v>844164</v>
      </c>
      <c r="U51" s="60">
        <f t="shared" si="7"/>
        <v>443304</v>
      </c>
      <c r="V51" s="60">
        <f t="shared" si="8"/>
        <v>443304</v>
      </c>
    </row>
    <row r="52" spans="2:29">
      <c r="B52" s="42" t="s">
        <v>54</v>
      </c>
      <c r="C52" s="421">
        <v>770</v>
      </c>
      <c r="D52" s="422">
        <v>925</v>
      </c>
      <c r="E52" s="421">
        <v>619</v>
      </c>
      <c r="F52" s="422">
        <v>744</v>
      </c>
      <c r="G52" s="423">
        <v>619</v>
      </c>
      <c r="H52" s="422">
        <v>744</v>
      </c>
      <c r="I52" s="421">
        <v>430</v>
      </c>
      <c r="J52" s="52">
        <v>516</v>
      </c>
      <c r="L52" s="28">
        <f>Weights!Y52</f>
        <v>43000</v>
      </c>
      <c r="M52" t="s">
        <v>92</v>
      </c>
      <c r="O52" s="60">
        <f t="shared" si="1"/>
        <v>33110000</v>
      </c>
      <c r="P52" s="60">
        <f t="shared" si="2"/>
        <v>39775000</v>
      </c>
      <c r="Q52" s="60">
        <f t="shared" si="3"/>
        <v>26617000</v>
      </c>
      <c r="R52" s="60">
        <f t="shared" si="4"/>
        <v>31992000</v>
      </c>
      <c r="S52" s="60">
        <f t="shared" si="5"/>
        <v>26617000</v>
      </c>
      <c r="T52" s="60">
        <f t="shared" si="6"/>
        <v>31992000</v>
      </c>
      <c r="U52" s="60">
        <f t="shared" si="7"/>
        <v>18490000</v>
      </c>
      <c r="V52" s="60">
        <f t="shared" si="8"/>
        <v>22188000</v>
      </c>
    </row>
    <row r="53" spans="2:29">
      <c r="B53" s="42" t="s">
        <v>55</v>
      </c>
      <c r="C53" s="421">
        <v>828</v>
      </c>
      <c r="D53" s="422">
        <v>984</v>
      </c>
      <c r="E53" s="421">
        <v>784</v>
      </c>
      <c r="F53" s="422">
        <v>893</v>
      </c>
      <c r="G53" s="423">
        <v>763</v>
      </c>
      <c r="H53" s="422">
        <v>833</v>
      </c>
      <c r="I53" s="421">
        <v>628</v>
      </c>
      <c r="J53" s="52">
        <v>687</v>
      </c>
      <c r="L53" s="28">
        <f>Weights!Y53</f>
        <v>63176</v>
      </c>
      <c r="M53" t="s">
        <v>92</v>
      </c>
      <c r="O53" s="60">
        <f t="shared" si="1"/>
        <v>52309728</v>
      </c>
      <c r="P53" s="60">
        <f t="shared" si="2"/>
        <v>62165184</v>
      </c>
      <c r="Q53" s="60">
        <f t="shared" si="3"/>
        <v>49529984</v>
      </c>
      <c r="R53" s="60">
        <f t="shared" si="4"/>
        <v>56416168</v>
      </c>
      <c r="S53" s="60">
        <f t="shared" si="5"/>
        <v>48203288</v>
      </c>
      <c r="T53" s="60">
        <f t="shared" si="6"/>
        <v>52625608</v>
      </c>
      <c r="U53" s="60">
        <f t="shared" si="7"/>
        <v>39674528</v>
      </c>
      <c r="V53" s="60">
        <f t="shared" si="8"/>
        <v>43401912</v>
      </c>
    </row>
    <row r="54" spans="2:29">
      <c r="B54" s="42" t="s">
        <v>56</v>
      </c>
      <c r="C54" s="421">
        <v>750</v>
      </c>
      <c r="D54" s="422">
        <v>750</v>
      </c>
      <c r="E54" s="421">
        <v>685</v>
      </c>
      <c r="F54" s="422">
        <v>685</v>
      </c>
      <c r="G54" s="423">
        <v>650</v>
      </c>
      <c r="H54" s="422">
        <v>650</v>
      </c>
      <c r="I54" s="421">
        <v>600</v>
      </c>
      <c r="J54" s="52">
        <v>600</v>
      </c>
      <c r="L54" s="28">
        <f>Weights!Y54</f>
        <v>6399</v>
      </c>
      <c r="M54" t="s">
        <v>92</v>
      </c>
      <c r="O54" s="60">
        <f t="shared" si="1"/>
        <v>4799250</v>
      </c>
      <c r="P54" s="60">
        <f t="shared" si="2"/>
        <v>4799250</v>
      </c>
      <c r="Q54" s="60">
        <f t="shared" si="3"/>
        <v>4383315</v>
      </c>
      <c r="R54" s="60">
        <f t="shared" si="4"/>
        <v>4383315</v>
      </c>
      <c r="S54" s="60">
        <f t="shared" si="5"/>
        <v>4159350</v>
      </c>
      <c r="T54" s="60">
        <f t="shared" si="6"/>
        <v>4159350</v>
      </c>
      <c r="U54" s="60">
        <f t="shared" si="7"/>
        <v>3839400</v>
      </c>
      <c r="V54" s="60">
        <f t="shared" si="8"/>
        <v>3839400</v>
      </c>
    </row>
    <row r="55" spans="2:29">
      <c r="B55" s="42" t="s">
        <v>57</v>
      </c>
      <c r="C55" s="421">
        <v>860</v>
      </c>
      <c r="D55" s="422">
        <v>968</v>
      </c>
      <c r="E55" s="421">
        <v>851</v>
      </c>
      <c r="F55" s="422">
        <v>907</v>
      </c>
      <c r="G55" s="423">
        <v>817</v>
      </c>
      <c r="H55" s="422">
        <v>903</v>
      </c>
      <c r="I55" s="421">
        <v>434</v>
      </c>
      <c r="J55" s="52">
        <v>473</v>
      </c>
      <c r="L55" s="28">
        <f>Weights!Y55</f>
        <v>1659</v>
      </c>
      <c r="M55" t="s">
        <v>92</v>
      </c>
      <c r="O55" s="60">
        <f t="shared" si="1"/>
        <v>1426740</v>
      </c>
      <c r="P55" s="60">
        <f t="shared" si="2"/>
        <v>1605912</v>
      </c>
      <c r="Q55" s="60">
        <f t="shared" si="3"/>
        <v>1411809</v>
      </c>
      <c r="R55" s="60">
        <f t="shared" si="4"/>
        <v>1504713</v>
      </c>
      <c r="S55" s="60">
        <f t="shared" si="5"/>
        <v>1355403</v>
      </c>
      <c r="T55" s="60">
        <f t="shared" si="6"/>
        <v>1498077</v>
      </c>
      <c r="U55" s="60">
        <f t="shared" si="7"/>
        <v>720006</v>
      </c>
      <c r="V55" s="60">
        <f t="shared" si="8"/>
        <v>784707</v>
      </c>
    </row>
    <row r="56" spans="2:29">
      <c r="B56" s="426" t="s">
        <v>58</v>
      </c>
      <c r="C56" s="417">
        <v>450</v>
      </c>
      <c r="D56" s="419">
        <v>450</v>
      </c>
      <c r="E56" s="417">
        <v>400</v>
      </c>
      <c r="F56" s="419">
        <v>400</v>
      </c>
      <c r="G56" s="420">
        <v>400</v>
      </c>
      <c r="H56" s="419">
        <v>400</v>
      </c>
      <c r="I56" s="417">
        <v>200</v>
      </c>
      <c r="J56" s="416">
        <v>200</v>
      </c>
      <c r="L56" s="28" t="e">
        <f>Weights!Y56</f>
        <v>#VALUE!</v>
      </c>
      <c r="M56" s="25" t="s">
        <v>93</v>
      </c>
      <c r="O56" s="60">
        <f t="shared" si="1"/>
        <v>0</v>
      </c>
      <c r="P56" s="60">
        <f t="shared" si="2"/>
        <v>0</v>
      </c>
      <c r="Q56" s="60">
        <f t="shared" si="3"/>
        <v>0</v>
      </c>
      <c r="R56" s="60">
        <f t="shared" si="4"/>
        <v>0</v>
      </c>
      <c r="S56" s="60">
        <f t="shared" si="5"/>
        <v>0</v>
      </c>
      <c r="T56" s="60">
        <f t="shared" si="6"/>
        <v>0</v>
      </c>
      <c r="U56" s="60">
        <f t="shared" si="7"/>
        <v>0</v>
      </c>
      <c r="V56" s="60">
        <f t="shared" si="8"/>
        <v>0</v>
      </c>
    </row>
    <row r="57" spans="2:29">
      <c r="B57" s="427" t="s">
        <v>59</v>
      </c>
      <c r="C57" s="403">
        <v>1612</v>
      </c>
      <c r="D57" s="424">
        <v>1612</v>
      </c>
      <c r="E57" s="403">
        <v>1311</v>
      </c>
      <c r="F57" s="424">
        <v>1311</v>
      </c>
      <c r="G57" s="425">
        <v>1311</v>
      </c>
      <c r="H57" s="424">
        <v>1311</v>
      </c>
      <c r="I57" s="421">
        <v>860</v>
      </c>
      <c r="J57" s="58">
        <v>860</v>
      </c>
      <c r="L57" s="28">
        <f>Weights!Y57</f>
        <v>9600</v>
      </c>
      <c r="M57" t="s">
        <v>92</v>
      </c>
      <c r="O57" s="60">
        <f t="shared" si="1"/>
        <v>15475200</v>
      </c>
      <c r="P57" s="60">
        <f t="shared" si="2"/>
        <v>15475200</v>
      </c>
      <c r="Q57" s="60">
        <f t="shared" si="3"/>
        <v>12585600</v>
      </c>
      <c r="R57" s="60">
        <f t="shared" si="4"/>
        <v>12585600</v>
      </c>
      <c r="S57" s="60">
        <f t="shared" si="5"/>
        <v>12585600</v>
      </c>
      <c r="T57" s="60">
        <f t="shared" si="6"/>
        <v>12585600</v>
      </c>
      <c r="U57" s="60">
        <f t="shared" si="7"/>
        <v>8256000</v>
      </c>
      <c r="V57" s="60">
        <f t="shared" si="8"/>
        <v>8256000</v>
      </c>
    </row>
    <row r="58" spans="2:29">
      <c r="B58" s="427" t="s">
        <v>60</v>
      </c>
      <c r="C58" s="403">
        <v>1500</v>
      </c>
      <c r="D58" s="424">
        <v>1800</v>
      </c>
      <c r="E58" s="403">
        <v>1300</v>
      </c>
      <c r="F58" s="424">
        <v>1560</v>
      </c>
      <c r="G58" s="425">
        <v>1300</v>
      </c>
      <c r="H58" s="424">
        <v>1560</v>
      </c>
      <c r="I58" s="421">
        <v>710</v>
      </c>
      <c r="J58" s="58">
        <v>852</v>
      </c>
      <c r="L58" s="28">
        <f>Weights!Y58</f>
        <v>14100</v>
      </c>
      <c r="M58" t="s">
        <v>92</v>
      </c>
      <c r="O58" s="60">
        <f t="shared" si="1"/>
        <v>21150000</v>
      </c>
      <c r="P58" s="60">
        <f t="shared" si="2"/>
        <v>25380000</v>
      </c>
      <c r="Q58" s="60">
        <f t="shared" si="3"/>
        <v>18330000</v>
      </c>
      <c r="R58" s="60">
        <f t="shared" si="4"/>
        <v>21996000</v>
      </c>
      <c r="S58" s="60">
        <f t="shared" si="5"/>
        <v>18330000</v>
      </c>
      <c r="T58" s="60">
        <f t="shared" si="6"/>
        <v>21996000</v>
      </c>
      <c r="U58" s="60">
        <f t="shared" si="7"/>
        <v>10011000</v>
      </c>
      <c r="V58" s="60">
        <f t="shared" si="8"/>
        <v>12013200</v>
      </c>
      <c r="X58" s="489" t="s">
        <v>1733</v>
      </c>
      <c r="Y58" s="489"/>
      <c r="Z58" s="489"/>
      <c r="AA58" s="489"/>
      <c r="AB58" s="489"/>
      <c r="AC58" s="489"/>
    </row>
    <row r="59" spans="2:29">
      <c r="B59" s="427" t="s">
        <v>61</v>
      </c>
      <c r="C59" s="421">
        <v>580</v>
      </c>
      <c r="D59" s="422">
        <v>700</v>
      </c>
      <c r="E59" s="421">
        <v>520</v>
      </c>
      <c r="F59" s="422">
        <v>640</v>
      </c>
      <c r="G59" s="423">
        <v>520</v>
      </c>
      <c r="H59" s="422">
        <v>640</v>
      </c>
      <c r="I59" s="421">
        <v>250</v>
      </c>
      <c r="J59" s="58">
        <v>310</v>
      </c>
      <c r="L59" s="28">
        <f>Weights!Y59</f>
        <v>8000</v>
      </c>
      <c r="M59" t="s">
        <v>92</v>
      </c>
      <c r="O59" s="60">
        <f t="shared" si="1"/>
        <v>4640000</v>
      </c>
      <c r="P59" s="60">
        <f t="shared" si="2"/>
        <v>5600000</v>
      </c>
      <c r="Q59" s="60">
        <f t="shared" si="3"/>
        <v>4160000</v>
      </c>
      <c r="R59" s="60">
        <f t="shared" si="4"/>
        <v>5120000</v>
      </c>
      <c r="S59" s="60">
        <f t="shared" si="5"/>
        <v>4160000</v>
      </c>
      <c r="T59" s="60">
        <f t="shared" si="6"/>
        <v>5120000</v>
      </c>
      <c r="U59" s="60">
        <f t="shared" si="7"/>
        <v>2000000</v>
      </c>
      <c r="V59" s="60">
        <f t="shared" si="8"/>
        <v>2480000</v>
      </c>
      <c r="X59">
        <v>2019</v>
      </c>
      <c r="Y59">
        <v>2020</v>
      </c>
      <c r="Z59">
        <v>2021</v>
      </c>
      <c r="AA59">
        <v>2022</v>
      </c>
      <c r="AB59">
        <v>2023</v>
      </c>
      <c r="AC59">
        <v>2024</v>
      </c>
    </row>
    <row r="60" spans="2:29">
      <c r="B60" s="427" t="s">
        <v>62</v>
      </c>
      <c r="C60" s="403">
        <v>1196</v>
      </c>
      <c r="D60" s="424">
        <v>1196</v>
      </c>
      <c r="E60" s="403">
        <v>1087</v>
      </c>
      <c r="F60" s="424">
        <v>1087</v>
      </c>
      <c r="G60" s="425">
        <v>1039</v>
      </c>
      <c r="H60" s="424">
        <v>1039</v>
      </c>
      <c r="I60" s="421">
        <v>479</v>
      </c>
      <c r="J60" s="58">
        <v>479</v>
      </c>
      <c r="L60" s="28">
        <f>Weights!Y60</f>
        <v>7996</v>
      </c>
      <c r="M60" t="s">
        <v>92</v>
      </c>
      <c r="O60" s="60">
        <f t="shared" si="1"/>
        <v>9563216</v>
      </c>
      <c r="P60" s="60">
        <f t="shared" si="2"/>
        <v>9563216</v>
      </c>
      <c r="Q60" s="60">
        <f t="shared" si="3"/>
        <v>8691652</v>
      </c>
      <c r="R60" s="60">
        <f t="shared" si="4"/>
        <v>8691652</v>
      </c>
      <c r="S60" s="60">
        <f t="shared" si="5"/>
        <v>8307844</v>
      </c>
      <c r="T60" s="60">
        <f t="shared" si="6"/>
        <v>8307844</v>
      </c>
      <c r="U60" s="60">
        <f t="shared" si="7"/>
        <v>3830084</v>
      </c>
      <c r="V60" s="60">
        <f t="shared" si="8"/>
        <v>3830084</v>
      </c>
      <c r="X60">
        <f>ROUND($O$65*'BLS Data'!$AJ$18,2)</f>
        <v>208.14</v>
      </c>
      <c r="Y60">
        <f>ROUND($O$65*'BLS Data'!$AJ$19,2)</f>
        <v>214.93</v>
      </c>
      <c r="Z60">
        <f>ROUND($O$65*'BLS Data'!$AJ$20,2)</f>
        <v>218.2</v>
      </c>
      <c r="AA60">
        <f>$O$65</f>
        <v>217.09</v>
      </c>
      <c r="AB60">
        <f>ROUND($O$65*'BLS Data'!$AJ$22,2)</f>
        <v>226.82</v>
      </c>
      <c r="AC60">
        <f>ROUND($O$65*'BLS Data'!$AJ$23,2)</f>
        <v>233.44</v>
      </c>
    </row>
    <row r="61" spans="2:29">
      <c r="B61" s="428" t="s">
        <v>63</v>
      </c>
      <c r="C61" s="429">
        <v>684</v>
      </c>
      <c r="D61" s="430">
        <v>684</v>
      </c>
      <c r="E61" s="429">
        <v>650</v>
      </c>
      <c r="F61" s="430">
        <v>650</v>
      </c>
      <c r="G61" s="431">
        <v>637</v>
      </c>
      <c r="H61" s="430">
        <v>637</v>
      </c>
      <c r="I61" s="429">
        <v>379</v>
      </c>
      <c r="J61" s="432">
        <v>379</v>
      </c>
      <c r="L61" s="28">
        <f>Weights!Y61</f>
        <v>1500</v>
      </c>
      <c r="M61" t="s">
        <v>92</v>
      </c>
      <c r="O61" s="60">
        <f t="shared" si="1"/>
        <v>1026000</v>
      </c>
      <c r="P61" s="60">
        <f t="shared" si="2"/>
        <v>1026000</v>
      </c>
      <c r="Q61" s="60">
        <f t="shared" si="3"/>
        <v>975000</v>
      </c>
      <c r="R61" s="60">
        <f t="shared" si="4"/>
        <v>975000</v>
      </c>
      <c r="S61" s="60">
        <f t="shared" si="5"/>
        <v>955500</v>
      </c>
      <c r="T61" s="60">
        <f t="shared" si="6"/>
        <v>955500</v>
      </c>
      <c r="U61" s="60">
        <f t="shared" si="7"/>
        <v>568500</v>
      </c>
      <c r="V61" s="60">
        <f t="shared" si="8"/>
        <v>568500</v>
      </c>
      <c r="X61">
        <f>ROUND($P$65*'BLS Data'!$AJ$18,2)</f>
        <v>239.58</v>
      </c>
      <c r="Y61">
        <f>ROUND($P$65*'BLS Data'!$AJ$19,2)</f>
        <v>247.39</v>
      </c>
      <c r="Z61">
        <f>ROUND($P$65*'BLS Data'!$AJ$20,2)</f>
        <v>251.15</v>
      </c>
      <c r="AA61">
        <f>$P$65</f>
        <v>249.88</v>
      </c>
      <c r="AB61">
        <f>ROUND($P$65*'BLS Data'!$AJ$22,2)</f>
        <v>261.08</v>
      </c>
      <c r="AC61">
        <f>ROUND($P$65*'BLS Data'!$AJ$23,2)</f>
        <v>268.7</v>
      </c>
    </row>
    <row r="62" spans="2:29">
      <c r="X62">
        <f>ROUND($Q$65*'BLS Data'!$AJ$18,2)</f>
        <v>182.23</v>
      </c>
      <c r="Y62">
        <f>ROUND($Q$65*'BLS Data'!$AJ$19,2)</f>
        <v>188.18</v>
      </c>
      <c r="Z62">
        <f>ROUND($Q$65*'BLS Data'!$AJ$20,2)</f>
        <v>191.04</v>
      </c>
      <c r="AA62">
        <f>$Q$65</f>
        <v>190.07</v>
      </c>
      <c r="AB62">
        <f>ROUND($Q$65*'BLS Data'!$AJ$22,2)</f>
        <v>198.59</v>
      </c>
      <c r="AC62">
        <f>ROUND($Q$65*'BLS Data'!$AJ$23,2)</f>
        <v>204.38</v>
      </c>
    </row>
    <row r="63" spans="2:29">
      <c r="B63" s="62" t="s">
        <v>242</v>
      </c>
      <c r="L63" s="60">
        <f>SUMIFS(L6:L61,$M$6:$M$61,$M63)</f>
        <v>740090</v>
      </c>
      <c r="M63" t="s">
        <v>92</v>
      </c>
      <c r="O63" s="61">
        <f>SUMIFS(O6:O61,$M$6:$M$61,$M63)</f>
        <v>695451399</v>
      </c>
      <c r="P63" s="61">
        <f t="shared" ref="P63:V63" si="9">SUMIFS(P6:P61,$M$6:$M$61,$M63)</f>
        <v>800972190</v>
      </c>
      <c r="Q63" s="61">
        <f t="shared" si="9"/>
        <v>609105978</v>
      </c>
      <c r="R63" s="61">
        <f t="shared" si="9"/>
        <v>702871648</v>
      </c>
      <c r="S63" s="61">
        <f t="shared" si="9"/>
        <v>573057036</v>
      </c>
      <c r="T63" s="61">
        <f t="shared" si="9"/>
        <v>649941064</v>
      </c>
      <c r="U63" s="61">
        <f t="shared" si="9"/>
        <v>362708157</v>
      </c>
      <c r="V63" s="61">
        <f t="shared" si="9"/>
        <v>406217252</v>
      </c>
      <c r="X63">
        <f>ROUND($R$65*'BLS Data'!$AJ$18,2)</f>
        <v>210.35</v>
      </c>
      <c r="Y63">
        <f>ROUND($R$65*'BLS Data'!$AJ$19,2)</f>
        <v>217.21</v>
      </c>
      <c r="Z63">
        <f>ROUND($R$65*'BLS Data'!$AJ$20,2)</f>
        <v>220.52</v>
      </c>
      <c r="AA63">
        <f>$R$65</f>
        <v>219.4</v>
      </c>
      <c r="AB63">
        <f>ROUND($R$65*'BLS Data'!$AJ$22,2)</f>
        <v>229.24</v>
      </c>
      <c r="AC63">
        <f>ROUND($R$65*'BLS Data'!$AJ$23,2)</f>
        <v>235.92</v>
      </c>
    </row>
    <row r="64" spans="2:29">
      <c r="B64" s="62" t="s">
        <v>243</v>
      </c>
      <c r="M64" t="s">
        <v>93</v>
      </c>
      <c r="O64" s="74">
        <f>ROUND(O63/$L$63,)</f>
        <v>940</v>
      </c>
      <c r="P64" s="74">
        <f t="shared" ref="P64:V64" si="10">ROUND(P63/$L$63,)</f>
        <v>1082</v>
      </c>
      <c r="Q64" s="74">
        <f t="shared" si="10"/>
        <v>823</v>
      </c>
      <c r="R64" s="74">
        <f t="shared" si="10"/>
        <v>950</v>
      </c>
      <c r="S64" s="74">
        <f t="shared" si="10"/>
        <v>774</v>
      </c>
      <c r="T64" s="74">
        <f t="shared" si="10"/>
        <v>878</v>
      </c>
      <c r="U64" s="74">
        <f t="shared" si="10"/>
        <v>490</v>
      </c>
      <c r="V64" s="74">
        <f t="shared" si="10"/>
        <v>549</v>
      </c>
      <c r="X64">
        <f>ROUND($S$65*'BLS Data'!$AJ$18,2)</f>
        <v>171.38</v>
      </c>
      <c r="Y64">
        <f>ROUND($S$65*'BLS Data'!$AJ$19,2)</f>
        <v>176.97</v>
      </c>
      <c r="Z64">
        <f>ROUND($S$65*'BLS Data'!$AJ$20,2)</f>
        <v>179.66</v>
      </c>
      <c r="AA64">
        <f>$S$65</f>
        <v>178.75</v>
      </c>
      <c r="AB64">
        <f>ROUND($S$65*'BLS Data'!$AJ$22,2)</f>
        <v>186.77</v>
      </c>
      <c r="AC64">
        <f>ROUND($S$65*'BLS Data'!$AJ$23,2)</f>
        <v>192.21</v>
      </c>
    </row>
    <row r="65" spans="2:29">
      <c r="B65" t="s">
        <v>131</v>
      </c>
      <c r="N65" s="70" t="s">
        <v>1732</v>
      </c>
      <c r="O65">
        <f>ROUND(O64/4.33,2)</f>
        <v>217.09</v>
      </c>
      <c r="P65">
        <f t="shared" ref="P65:V65" si="11">ROUND(P64/4.33,2)</f>
        <v>249.88</v>
      </c>
      <c r="Q65">
        <f t="shared" si="11"/>
        <v>190.07</v>
      </c>
      <c r="R65">
        <f t="shared" si="11"/>
        <v>219.4</v>
      </c>
      <c r="S65">
        <f t="shared" si="11"/>
        <v>178.75</v>
      </c>
      <c r="T65">
        <f t="shared" si="11"/>
        <v>202.77</v>
      </c>
      <c r="U65">
        <f t="shared" si="11"/>
        <v>113.16</v>
      </c>
      <c r="V65">
        <f t="shared" si="11"/>
        <v>126.79</v>
      </c>
      <c r="X65">
        <f>ROUND($T$65*'BLS Data'!$AJ$18,2)</f>
        <v>194.41</v>
      </c>
      <c r="Y65">
        <f>ROUND($T$65*'BLS Data'!$AJ$19,2)</f>
        <v>200.75</v>
      </c>
      <c r="Z65">
        <f>ROUND($T$65*'BLS Data'!$AJ$20,2)</f>
        <v>203.8</v>
      </c>
      <c r="AA65">
        <f>$T$65</f>
        <v>202.77</v>
      </c>
      <c r="AB65">
        <f>ROUND($T$65*'BLS Data'!$AJ$22,2)</f>
        <v>211.86</v>
      </c>
      <c r="AC65">
        <f>ROUND($T$65*'BLS Data'!$AJ$23,2)</f>
        <v>218.04</v>
      </c>
    </row>
    <row r="66" spans="2:29" ht="15" thickBot="1">
      <c r="X66">
        <f>ROUND($U$65*'BLS Data'!$AJ$18,2)</f>
        <v>108.49</v>
      </c>
      <c r="Y66">
        <f>ROUND($U$65*'BLS Data'!$AJ$19,2)</f>
        <v>112.03</v>
      </c>
      <c r="Z66">
        <f>ROUND($U$65*'BLS Data'!$AJ$20,2)</f>
        <v>113.74</v>
      </c>
      <c r="AA66">
        <f>$U$65</f>
        <v>113.16</v>
      </c>
      <c r="AB66">
        <f>ROUND($U$65*'BLS Data'!$AJ$22,2)</f>
        <v>118.23</v>
      </c>
      <c r="AC66">
        <f>ROUND($U$65*'BLS Data'!$AJ$23,2)</f>
        <v>121.68</v>
      </c>
    </row>
    <row r="67" spans="2:29" ht="15" thickBot="1">
      <c r="B67" s="438" t="s">
        <v>273</v>
      </c>
      <c r="C67" s="439"/>
      <c r="D67" s="440"/>
      <c r="X67">
        <f>ROUND($V$65*'BLS Data'!$AJ$18,2)</f>
        <v>121.56</v>
      </c>
      <c r="Y67">
        <f>ROUND($V$65*'BLS Data'!$AJ$19,2)</f>
        <v>125.53</v>
      </c>
      <c r="Z67">
        <f>ROUND($V$65*'BLS Data'!$AJ$20,2)</f>
        <v>127.44</v>
      </c>
      <c r="AA67">
        <f>$V$65</f>
        <v>126.79</v>
      </c>
      <c r="AB67">
        <f>ROUND($V$65*'BLS Data'!$AJ$22,2)</f>
        <v>132.47999999999999</v>
      </c>
      <c r="AC67">
        <f>ROUND($V$65*'BLS Data'!$AJ$23,2)</f>
        <v>136.34</v>
      </c>
    </row>
    <row r="69" spans="2:29">
      <c r="B69" s="43" t="s">
        <v>1548</v>
      </c>
      <c r="C69" s="38"/>
    </row>
    <row r="70" spans="2:29" ht="15">
      <c r="B70" s="44" t="s">
        <v>133</v>
      </c>
      <c r="C70" s="38"/>
    </row>
    <row r="71" spans="2:29" ht="15">
      <c r="B71" s="44" t="s">
        <v>134</v>
      </c>
      <c r="C71" s="38"/>
    </row>
    <row r="72" spans="2:29" ht="15">
      <c r="B72" s="44" t="s">
        <v>1549</v>
      </c>
      <c r="C72" s="38"/>
    </row>
    <row r="73" spans="2:29">
      <c r="B73" s="43" t="s">
        <v>136</v>
      </c>
      <c r="C73" s="38"/>
    </row>
    <row r="74" spans="2:29" ht="15">
      <c r="B74" s="44" t="s">
        <v>1550</v>
      </c>
      <c r="C74" s="38"/>
    </row>
    <row r="75" spans="2:29">
      <c r="B75" s="43" t="s">
        <v>138</v>
      </c>
      <c r="C75" s="38"/>
    </row>
    <row r="76" spans="2:29" ht="15">
      <c r="B76" s="44" t="s">
        <v>1551</v>
      </c>
      <c r="C76" s="38"/>
    </row>
    <row r="77" spans="2:29">
      <c r="B77" s="46" t="s">
        <v>386</v>
      </c>
      <c r="C77" s="38"/>
    </row>
    <row r="78" spans="2:29">
      <c r="B78" s="47" t="s">
        <v>1552</v>
      </c>
      <c r="C78" s="38"/>
    </row>
    <row r="79" spans="2:29">
      <c r="B79" s="47" t="s">
        <v>1553</v>
      </c>
      <c r="C79" s="38"/>
    </row>
    <row r="80" spans="2:29">
      <c r="B80" s="46" t="s">
        <v>141</v>
      </c>
      <c r="C80" s="38"/>
    </row>
    <row r="81" spans="2:3">
      <c r="B81" s="47" t="s">
        <v>1554</v>
      </c>
      <c r="C81" s="38"/>
    </row>
    <row r="82" spans="2:3">
      <c r="B82" s="46" t="s">
        <v>143</v>
      </c>
      <c r="C82" s="38"/>
    </row>
    <row r="83" spans="2:3">
      <c r="B83" s="47" t="s">
        <v>1555</v>
      </c>
      <c r="C83" s="38"/>
    </row>
    <row r="84" spans="2:3">
      <c r="B84" s="46" t="s">
        <v>145</v>
      </c>
      <c r="C84" s="38"/>
    </row>
    <row r="85" spans="2:3">
      <c r="B85" s="47" t="s">
        <v>1556</v>
      </c>
      <c r="C85" s="38"/>
    </row>
    <row r="86" spans="2:3">
      <c r="B86" s="46" t="s">
        <v>147</v>
      </c>
      <c r="C86" s="38"/>
    </row>
    <row r="87" spans="2:3">
      <c r="B87" s="47" t="s">
        <v>1557</v>
      </c>
      <c r="C87" s="38"/>
    </row>
    <row r="88" spans="2:3">
      <c r="B88" s="46" t="s">
        <v>149</v>
      </c>
      <c r="C88" s="38"/>
    </row>
    <row r="89" spans="2:3">
      <c r="B89" s="47" t="s">
        <v>1558</v>
      </c>
      <c r="C89" s="38"/>
    </row>
    <row r="90" spans="2:3">
      <c r="B90" s="46" t="s">
        <v>151</v>
      </c>
      <c r="C90" s="38"/>
    </row>
    <row r="91" spans="2:3">
      <c r="B91" s="47" t="s">
        <v>1559</v>
      </c>
      <c r="C91" s="38"/>
    </row>
    <row r="92" spans="2:3">
      <c r="B92" s="46" t="s">
        <v>153</v>
      </c>
      <c r="C92" s="38"/>
    </row>
    <row r="93" spans="2:3">
      <c r="B93" s="47" t="s">
        <v>1560</v>
      </c>
      <c r="C93" s="38"/>
    </row>
    <row r="94" spans="2:3">
      <c r="B94" s="46" t="s">
        <v>155</v>
      </c>
      <c r="C94" s="38"/>
    </row>
    <row r="95" spans="2:3">
      <c r="B95" s="47" t="s">
        <v>156</v>
      </c>
      <c r="C95" s="38"/>
    </row>
    <row r="96" spans="2:3">
      <c r="B96" s="46" t="s">
        <v>157</v>
      </c>
      <c r="C96" s="38"/>
    </row>
    <row r="97" spans="2:3">
      <c r="B97" s="47" t="s">
        <v>1561</v>
      </c>
      <c r="C97" s="38"/>
    </row>
    <row r="98" spans="2:3">
      <c r="B98" s="46" t="s">
        <v>159</v>
      </c>
      <c r="C98" s="38"/>
    </row>
    <row r="99" spans="2:3">
      <c r="B99" s="47" t="s">
        <v>1562</v>
      </c>
      <c r="C99" s="38"/>
    </row>
    <row r="100" spans="2:3">
      <c r="B100" s="46" t="s">
        <v>161</v>
      </c>
      <c r="C100" s="38"/>
    </row>
    <row r="101" spans="2:3">
      <c r="B101" s="47" t="s">
        <v>1563</v>
      </c>
      <c r="C101" s="38"/>
    </row>
    <row r="102" spans="2:3">
      <c r="B102" s="46" t="s">
        <v>163</v>
      </c>
      <c r="C102" s="38"/>
    </row>
    <row r="103" spans="2:3">
      <c r="B103" s="47" t="s">
        <v>1564</v>
      </c>
      <c r="C103" s="38"/>
    </row>
    <row r="104" spans="2:3">
      <c r="B104" s="46" t="s">
        <v>165</v>
      </c>
      <c r="C104" s="38"/>
    </row>
    <row r="105" spans="2:3">
      <c r="B105" s="47" t="s">
        <v>1565</v>
      </c>
      <c r="C105" s="38"/>
    </row>
    <row r="106" spans="2:3">
      <c r="B106" s="46" t="s">
        <v>167</v>
      </c>
      <c r="C106" s="38"/>
    </row>
    <row r="107" spans="2:3">
      <c r="B107" s="47" t="s">
        <v>1566</v>
      </c>
      <c r="C107" s="38"/>
    </row>
    <row r="108" spans="2:3">
      <c r="B108" s="43" t="s">
        <v>169</v>
      </c>
      <c r="C108" s="38"/>
    </row>
    <row r="109" spans="2:3">
      <c r="B109" s="100" t="s">
        <v>1653</v>
      </c>
      <c r="C109" s="38"/>
    </row>
    <row r="110" spans="2:3">
      <c r="B110" s="43" t="s">
        <v>171</v>
      </c>
      <c r="C110" s="38"/>
    </row>
    <row r="111" spans="2:3">
      <c r="B111" s="100" t="s">
        <v>1567</v>
      </c>
      <c r="C111" s="38"/>
    </row>
    <row r="112" spans="2:3">
      <c r="B112" s="43" t="s">
        <v>173</v>
      </c>
      <c r="C112" s="38"/>
    </row>
    <row r="113" spans="2:3">
      <c r="B113" s="100" t="s">
        <v>1568</v>
      </c>
      <c r="C113" s="38"/>
    </row>
    <row r="114" spans="2:3">
      <c r="B114" s="43" t="s">
        <v>175</v>
      </c>
      <c r="C114" s="38"/>
    </row>
    <row r="115" spans="2:3">
      <c r="B115" s="100" t="s">
        <v>1569</v>
      </c>
      <c r="C115" s="38"/>
    </row>
    <row r="116" spans="2:3">
      <c r="B116" s="43" t="s">
        <v>177</v>
      </c>
      <c r="C116" s="38"/>
    </row>
    <row r="117" spans="2:3">
      <c r="B117" s="275" t="s">
        <v>1570</v>
      </c>
      <c r="C117" s="38"/>
    </row>
    <row r="118" spans="2:3">
      <c r="B118" s="100" t="s">
        <v>1571</v>
      </c>
      <c r="C118" s="38"/>
    </row>
    <row r="119" spans="2:3">
      <c r="B119" s="43" t="s">
        <v>181</v>
      </c>
      <c r="C119" s="38"/>
    </row>
    <row r="120" spans="2:3">
      <c r="B120" s="100" t="s">
        <v>1572</v>
      </c>
      <c r="C120" s="38"/>
    </row>
    <row r="121" spans="2:3">
      <c r="B121" s="43" t="s">
        <v>183</v>
      </c>
      <c r="C121" s="38"/>
    </row>
    <row r="122" spans="2:3">
      <c r="B122" s="100" t="s">
        <v>1573</v>
      </c>
      <c r="C122" s="38"/>
    </row>
    <row r="123" spans="2:3">
      <c r="B123" s="43" t="s">
        <v>185</v>
      </c>
      <c r="C123" s="38"/>
    </row>
    <row r="124" spans="2:3">
      <c r="B124" s="100" t="s">
        <v>1574</v>
      </c>
      <c r="C124" s="38"/>
    </row>
    <row r="125" spans="2:3">
      <c r="B125" s="43" t="s">
        <v>187</v>
      </c>
      <c r="C125" s="38"/>
    </row>
    <row r="126" spans="2:3">
      <c r="B126" s="100" t="s">
        <v>188</v>
      </c>
      <c r="C126" s="38"/>
    </row>
    <row r="127" spans="2:3">
      <c r="B127" s="43" t="s">
        <v>189</v>
      </c>
      <c r="C127" s="38"/>
    </row>
    <row r="128" spans="2:3">
      <c r="B128" s="100" t="s">
        <v>1575</v>
      </c>
      <c r="C128" s="38"/>
    </row>
    <row r="129" spans="2:3">
      <c r="B129" s="43" t="s">
        <v>191</v>
      </c>
      <c r="C129" s="38"/>
    </row>
    <row r="130" spans="2:3">
      <c r="B130" s="100" t="s">
        <v>1576</v>
      </c>
      <c r="C130" s="38"/>
    </row>
    <row r="131" spans="2:3">
      <c r="B131" s="43" t="s">
        <v>193</v>
      </c>
      <c r="C131" s="38"/>
    </row>
    <row r="132" spans="2:3">
      <c r="B132" s="100" t="s">
        <v>1577</v>
      </c>
      <c r="C132" s="38"/>
    </row>
    <row r="133" spans="2:3">
      <c r="B133" s="43" t="s">
        <v>195</v>
      </c>
      <c r="C133" s="38"/>
    </row>
    <row r="134" spans="2:3">
      <c r="B134" s="100" t="s">
        <v>1578</v>
      </c>
      <c r="C134" s="38"/>
    </row>
    <row r="135" spans="2:3" ht="15">
      <c r="B135" s="48" t="s">
        <v>197</v>
      </c>
      <c r="C135" s="38"/>
    </row>
    <row r="136" spans="2:3">
      <c r="B136" s="47" t="s">
        <v>1579</v>
      </c>
      <c r="C136" s="38"/>
    </row>
    <row r="137" spans="2:3">
      <c r="B137" s="47" t="s">
        <v>1580</v>
      </c>
      <c r="C137" s="38"/>
    </row>
    <row r="138" spans="2:3" ht="15">
      <c r="B138" s="48" t="s">
        <v>199</v>
      </c>
      <c r="C138" s="38"/>
    </row>
    <row r="139" spans="2:3">
      <c r="B139" s="47" t="s">
        <v>1581</v>
      </c>
      <c r="C139" s="38"/>
    </row>
    <row r="140" spans="2:3" ht="15">
      <c r="B140" s="48" t="s">
        <v>200</v>
      </c>
      <c r="C140" s="38"/>
    </row>
    <row r="141" spans="2:3">
      <c r="B141" s="47" t="s">
        <v>1582</v>
      </c>
      <c r="C141" s="38"/>
    </row>
    <row r="142" spans="2:3" ht="15">
      <c r="B142" s="48" t="s">
        <v>345</v>
      </c>
      <c r="C142" s="38"/>
    </row>
    <row r="143" spans="2:3">
      <c r="B143" s="47" t="s">
        <v>1583</v>
      </c>
      <c r="C143" s="38"/>
    </row>
    <row r="144" spans="2:3" ht="15">
      <c r="B144" s="48" t="s">
        <v>202</v>
      </c>
      <c r="C144" s="38"/>
    </row>
    <row r="145" spans="2:3">
      <c r="B145" s="47" t="s">
        <v>203</v>
      </c>
      <c r="C145" s="38"/>
    </row>
    <row r="146" spans="2:3" ht="15">
      <c r="B146" s="48" t="s">
        <v>204</v>
      </c>
      <c r="C146" s="38"/>
    </row>
    <row r="147" spans="2:3">
      <c r="B147" s="47" t="s">
        <v>1584</v>
      </c>
      <c r="C147" s="38"/>
    </row>
    <row r="148" spans="2:3" ht="15">
      <c r="B148" s="48" t="s">
        <v>206</v>
      </c>
      <c r="C148" s="38"/>
    </row>
    <row r="149" spans="2:3">
      <c r="B149" s="47" t="s">
        <v>1585</v>
      </c>
      <c r="C149" s="38"/>
    </row>
    <row r="150" spans="2:3">
      <c r="B150" s="47" t="s">
        <v>208</v>
      </c>
      <c r="C150" s="38"/>
    </row>
    <row r="151" spans="2:3" ht="15">
      <c r="B151" s="48" t="s">
        <v>209</v>
      </c>
      <c r="C151" s="38"/>
    </row>
    <row r="152" spans="2:3">
      <c r="B152" s="47" t="s">
        <v>1586</v>
      </c>
      <c r="C152" s="38"/>
    </row>
    <row r="153" spans="2:3" ht="15">
      <c r="B153" s="48" t="s">
        <v>211</v>
      </c>
      <c r="C153" s="38"/>
    </row>
    <row r="154" spans="2:3">
      <c r="B154" s="47" t="s">
        <v>1587</v>
      </c>
      <c r="C154" s="38"/>
    </row>
    <row r="155" spans="2:3" ht="15">
      <c r="B155" s="48" t="s">
        <v>215</v>
      </c>
      <c r="C155" s="38"/>
    </row>
    <row r="156" spans="2:3">
      <c r="B156" s="47" t="s">
        <v>1588</v>
      </c>
      <c r="C156" s="38"/>
    </row>
    <row r="157" spans="2:3" ht="15">
      <c r="B157" s="48" t="s">
        <v>217</v>
      </c>
      <c r="C157" s="38"/>
    </row>
    <row r="158" spans="2:3">
      <c r="B158" s="47" t="s">
        <v>1589</v>
      </c>
      <c r="C158" s="38"/>
    </row>
    <row r="159" spans="2:3" ht="15">
      <c r="B159" s="48" t="s">
        <v>219</v>
      </c>
      <c r="C159" s="38"/>
    </row>
    <row r="160" spans="2:3">
      <c r="B160" s="47" t="s">
        <v>1590</v>
      </c>
      <c r="C160" s="38"/>
    </row>
    <row r="161" spans="2:3" ht="15">
      <c r="B161" s="48" t="s">
        <v>221</v>
      </c>
      <c r="C161" s="38"/>
    </row>
    <row r="162" spans="2:3">
      <c r="B162" s="47" t="s">
        <v>1591</v>
      </c>
      <c r="C162" s="38"/>
    </row>
    <row r="163" spans="2:3" ht="15">
      <c r="B163" s="48" t="s">
        <v>358</v>
      </c>
      <c r="C163" s="38"/>
    </row>
    <row r="164" spans="2:3">
      <c r="B164" s="47" t="s">
        <v>1592</v>
      </c>
      <c r="C164" s="38"/>
    </row>
    <row r="165" spans="2:3" ht="15">
      <c r="B165" s="48" t="s">
        <v>223</v>
      </c>
      <c r="C165" s="38"/>
    </row>
    <row r="166" spans="2:3">
      <c r="B166" s="47" t="s">
        <v>1593</v>
      </c>
      <c r="C166" s="38"/>
    </row>
    <row r="167" spans="2:3">
      <c r="B167" s="43" t="s">
        <v>225</v>
      </c>
      <c r="C167" s="38"/>
    </row>
    <row r="168" spans="2:3">
      <c r="B168" s="47" t="s">
        <v>142</v>
      </c>
      <c r="C168" s="38"/>
    </row>
    <row r="169" spans="2:3">
      <c r="B169" s="47" t="s">
        <v>1594</v>
      </c>
      <c r="C169" s="38"/>
    </row>
    <row r="170" spans="2:3">
      <c r="B170" s="43" t="s">
        <v>227</v>
      </c>
      <c r="C170" s="38"/>
    </row>
    <row r="171" spans="2:3">
      <c r="B171" s="47" t="s">
        <v>1595</v>
      </c>
      <c r="C171" s="38"/>
    </row>
    <row r="172" spans="2:3">
      <c r="B172" s="43" t="s">
        <v>229</v>
      </c>
      <c r="C172" s="38"/>
    </row>
    <row r="173" spans="2:3">
      <c r="B173" s="47" t="s">
        <v>1596</v>
      </c>
      <c r="C173" s="38"/>
    </row>
    <row r="174" spans="2:3">
      <c r="B174" s="43" t="s">
        <v>232</v>
      </c>
      <c r="C174" s="38"/>
    </row>
    <row r="175" spans="2:3">
      <c r="B175" s="47" t="s">
        <v>1597</v>
      </c>
      <c r="C175" s="38"/>
    </row>
    <row r="176" spans="2:3">
      <c r="B176" s="43" t="s">
        <v>234</v>
      </c>
      <c r="C176" s="38"/>
    </row>
    <row r="177" spans="2:3">
      <c r="B177" s="47" t="s">
        <v>1598</v>
      </c>
      <c r="C177" s="38"/>
    </row>
    <row r="178" spans="2:3">
      <c r="B178" s="43" t="s">
        <v>236</v>
      </c>
      <c r="C178" s="38"/>
    </row>
    <row r="179" spans="2:3">
      <c r="B179" s="47" t="s">
        <v>1599</v>
      </c>
      <c r="C179" s="38"/>
    </row>
  </sheetData>
  <mergeCells count="1">
    <mergeCell ref="X58:AC5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1CA1-2B7E-48EE-8220-6AC77A4C554B}">
  <sheetPr>
    <tabColor theme="9" tint="-0.249977111117893"/>
  </sheetPr>
  <dimension ref="A1:AC176"/>
  <sheetViews>
    <sheetView zoomScale="75" zoomScaleNormal="75" workbookViewId="0">
      <pane xSplit="2" ySplit="5" topLeftCell="W59" activePane="bottomRight" state="frozen"/>
      <selection activeCell="E10" sqref="E10"/>
      <selection pane="topRight" activeCell="E10" sqref="E10"/>
      <selection pane="bottomLeft" activeCell="E10" sqref="E10"/>
      <selection pane="bottomRight" activeCell="AC60" sqref="AC60:AC67"/>
    </sheetView>
  </sheetViews>
  <sheetFormatPr defaultRowHeight="14.5"/>
  <cols>
    <col min="2" max="2" width="25.81640625" customWidth="1"/>
    <col min="3" max="10" width="14.453125" customWidth="1"/>
    <col min="15" max="22" width="13.81640625" customWidth="1"/>
  </cols>
  <sheetData>
    <row r="1" spans="1:22">
      <c r="A1" s="35" t="s">
        <v>123</v>
      </c>
    </row>
    <row r="3" spans="1:22">
      <c r="A3" t="s">
        <v>1601</v>
      </c>
    </row>
    <row r="5" spans="1:22" ht="62.5">
      <c r="B5" s="414" t="s">
        <v>4</v>
      </c>
      <c r="C5" s="50" t="s">
        <v>1537</v>
      </c>
      <c r="D5" s="50" t="s">
        <v>81</v>
      </c>
      <c r="E5" s="50" t="s">
        <v>1539</v>
      </c>
      <c r="F5" s="50" t="s">
        <v>1540</v>
      </c>
      <c r="G5" s="50" t="s">
        <v>1541</v>
      </c>
      <c r="H5" s="50" t="s">
        <v>1542</v>
      </c>
      <c r="I5" s="50" t="s">
        <v>1543</v>
      </c>
      <c r="J5" s="50" t="s">
        <v>1544</v>
      </c>
      <c r="L5" s="59" t="s">
        <v>113</v>
      </c>
      <c r="M5" t="s">
        <v>91</v>
      </c>
      <c r="O5" s="50" t="s">
        <v>238</v>
      </c>
      <c r="P5" s="50" t="s">
        <v>238</v>
      </c>
      <c r="Q5" s="50" t="s">
        <v>239</v>
      </c>
      <c r="R5" s="50" t="s">
        <v>239</v>
      </c>
      <c r="S5" s="50" t="s">
        <v>240</v>
      </c>
      <c r="T5" s="50" t="s">
        <v>240</v>
      </c>
      <c r="U5" s="50" t="s">
        <v>241</v>
      </c>
      <c r="V5" s="50" t="s">
        <v>241</v>
      </c>
    </row>
    <row r="6" spans="1:22">
      <c r="B6" s="397" t="s">
        <v>7</v>
      </c>
      <c r="C6" s="83">
        <v>217</v>
      </c>
      <c r="D6" s="419">
        <v>217</v>
      </c>
      <c r="E6" s="417">
        <v>217</v>
      </c>
      <c r="F6" s="419">
        <v>217</v>
      </c>
      <c r="G6" s="420">
        <v>217</v>
      </c>
      <c r="H6" s="419">
        <v>217</v>
      </c>
      <c r="I6" s="417">
        <v>108</v>
      </c>
      <c r="J6" s="416">
        <v>108</v>
      </c>
      <c r="L6" s="28">
        <f>Weights!Y6</f>
        <v>19300</v>
      </c>
      <c r="M6" t="s">
        <v>92</v>
      </c>
      <c r="O6" s="60">
        <f>$L6*C6</f>
        <v>4188100</v>
      </c>
      <c r="P6" s="60">
        <f t="shared" ref="P6:V42" si="0">$L6*D6</f>
        <v>4188100</v>
      </c>
      <c r="Q6" s="60">
        <f t="shared" si="0"/>
        <v>4188100</v>
      </c>
      <c r="R6" s="60">
        <f t="shared" si="0"/>
        <v>4188100</v>
      </c>
      <c r="S6" s="60">
        <f t="shared" si="0"/>
        <v>4188100</v>
      </c>
      <c r="T6" s="60">
        <f t="shared" si="0"/>
        <v>4188100</v>
      </c>
      <c r="U6" s="60">
        <f t="shared" si="0"/>
        <v>2084400</v>
      </c>
      <c r="V6" s="60">
        <f t="shared" si="0"/>
        <v>2084400</v>
      </c>
    </row>
    <row r="7" spans="1:22">
      <c r="B7" s="51" t="s">
        <v>8</v>
      </c>
      <c r="C7" s="52">
        <v>521</v>
      </c>
      <c r="D7" s="422">
        <v>521</v>
      </c>
      <c r="E7" s="421">
        <v>492</v>
      </c>
      <c r="F7" s="422">
        <v>492</v>
      </c>
      <c r="G7" s="423">
        <v>440</v>
      </c>
      <c r="H7" s="422">
        <v>440</v>
      </c>
      <c r="I7" s="421">
        <v>258</v>
      </c>
      <c r="J7" s="58">
        <v>258</v>
      </c>
      <c r="L7" s="28">
        <f>Weights!Y7</f>
        <v>1312</v>
      </c>
      <c r="M7" t="s">
        <v>92</v>
      </c>
      <c r="O7" s="60">
        <f t="shared" ref="O7:R61" si="1">$L7*C7</f>
        <v>683552</v>
      </c>
      <c r="P7" s="60">
        <f t="shared" si="0"/>
        <v>683552</v>
      </c>
      <c r="Q7" s="60">
        <f t="shared" si="0"/>
        <v>645504</v>
      </c>
      <c r="R7" s="60">
        <f t="shared" si="0"/>
        <v>645504</v>
      </c>
      <c r="S7" s="60">
        <f t="shared" si="0"/>
        <v>577280</v>
      </c>
      <c r="T7" s="60">
        <f t="shared" si="0"/>
        <v>577280</v>
      </c>
      <c r="U7" s="60">
        <f t="shared" si="0"/>
        <v>338496</v>
      </c>
      <c r="V7" s="60">
        <f t="shared" si="0"/>
        <v>338496</v>
      </c>
    </row>
    <row r="8" spans="1:22">
      <c r="B8" s="51" t="s">
        <v>9</v>
      </c>
      <c r="C8" s="52">
        <v>600</v>
      </c>
      <c r="D8" s="422">
        <v>600</v>
      </c>
      <c r="E8" s="421">
        <v>600</v>
      </c>
      <c r="F8" s="422">
        <v>600</v>
      </c>
      <c r="G8" s="423">
        <v>600</v>
      </c>
      <c r="H8" s="422">
        <v>600</v>
      </c>
      <c r="I8" s="421">
        <v>120</v>
      </c>
      <c r="J8" s="58">
        <v>120</v>
      </c>
      <c r="L8" s="28" t="e">
        <f>Weights!Y8</f>
        <v>#VALUE!</v>
      </c>
      <c r="M8" s="25" t="s">
        <v>93</v>
      </c>
      <c r="O8" s="60" t="e">
        <f t="shared" si="1"/>
        <v>#VALUE!</v>
      </c>
      <c r="P8" s="60" t="e">
        <f t="shared" si="0"/>
        <v>#VALUE!</v>
      </c>
      <c r="Q8" s="60" t="e">
        <f t="shared" si="0"/>
        <v>#VALUE!</v>
      </c>
      <c r="R8" s="60" t="e">
        <f t="shared" si="0"/>
        <v>#VALUE!</v>
      </c>
      <c r="S8" s="60" t="e">
        <f t="shared" si="0"/>
        <v>#VALUE!</v>
      </c>
      <c r="T8" s="60" t="e">
        <f t="shared" si="0"/>
        <v>#VALUE!</v>
      </c>
      <c r="U8" s="60" t="e">
        <f t="shared" si="0"/>
        <v>#VALUE!</v>
      </c>
      <c r="V8" s="60" t="e">
        <f t="shared" si="0"/>
        <v>#VALUE!</v>
      </c>
    </row>
    <row r="9" spans="1:22">
      <c r="B9" s="51" t="s">
        <v>11</v>
      </c>
      <c r="C9" s="52">
        <v>325</v>
      </c>
      <c r="D9" s="422">
        <v>863</v>
      </c>
      <c r="E9" s="421">
        <v>325</v>
      </c>
      <c r="F9" s="422">
        <v>863</v>
      </c>
      <c r="G9" s="423">
        <v>325</v>
      </c>
      <c r="H9" s="422">
        <v>585</v>
      </c>
      <c r="I9" s="421">
        <v>184</v>
      </c>
      <c r="J9" s="58">
        <v>439</v>
      </c>
      <c r="L9" s="28">
        <f>Weights!Y9</f>
        <v>12655</v>
      </c>
      <c r="M9" t="s">
        <v>92</v>
      </c>
      <c r="O9" s="60">
        <f t="shared" si="1"/>
        <v>4112875</v>
      </c>
      <c r="P9" s="60">
        <f t="shared" si="0"/>
        <v>10921265</v>
      </c>
      <c r="Q9" s="60">
        <f t="shared" si="0"/>
        <v>4112875</v>
      </c>
      <c r="R9" s="60">
        <f t="shared" si="0"/>
        <v>10921265</v>
      </c>
      <c r="S9" s="60">
        <f t="shared" si="0"/>
        <v>4112875</v>
      </c>
      <c r="T9" s="60">
        <f t="shared" si="0"/>
        <v>7403175</v>
      </c>
      <c r="U9" s="60">
        <f t="shared" si="0"/>
        <v>2328520</v>
      </c>
      <c r="V9" s="60">
        <f t="shared" si="0"/>
        <v>5555545</v>
      </c>
    </row>
    <row r="10" spans="1:22">
      <c r="B10" s="51" t="s">
        <v>12</v>
      </c>
      <c r="C10" s="52">
        <v>758</v>
      </c>
      <c r="D10" s="424">
        <v>1192</v>
      </c>
      <c r="E10" s="421">
        <v>737</v>
      </c>
      <c r="F10" s="424">
        <v>1083</v>
      </c>
      <c r="G10" s="423">
        <v>693</v>
      </c>
      <c r="H10" s="422">
        <v>867</v>
      </c>
      <c r="I10" s="421">
        <v>422</v>
      </c>
      <c r="J10" s="58">
        <v>531</v>
      </c>
      <c r="L10" s="28">
        <f>Weights!Y10</f>
        <v>16406</v>
      </c>
      <c r="M10" t="s">
        <v>92</v>
      </c>
      <c r="O10" s="60">
        <f t="shared" si="1"/>
        <v>12435748</v>
      </c>
      <c r="P10" s="60">
        <f t="shared" si="0"/>
        <v>19555952</v>
      </c>
      <c r="Q10" s="60">
        <f t="shared" si="0"/>
        <v>12091222</v>
      </c>
      <c r="R10" s="60">
        <f t="shared" si="0"/>
        <v>17767698</v>
      </c>
      <c r="S10" s="60">
        <f t="shared" si="0"/>
        <v>11369358</v>
      </c>
      <c r="T10" s="60">
        <f t="shared" si="0"/>
        <v>14224002</v>
      </c>
      <c r="U10" s="60">
        <f t="shared" si="0"/>
        <v>6923332</v>
      </c>
      <c r="V10" s="60">
        <f t="shared" si="0"/>
        <v>8711586</v>
      </c>
    </row>
    <row r="11" spans="1:22">
      <c r="B11" s="51" t="s">
        <v>13</v>
      </c>
      <c r="C11" s="52">
        <v>786</v>
      </c>
      <c r="D11" s="422">
        <v>786</v>
      </c>
      <c r="E11" s="421">
        <v>704</v>
      </c>
      <c r="F11" s="422">
        <v>704</v>
      </c>
      <c r="G11" s="423">
        <v>704</v>
      </c>
      <c r="H11" s="422">
        <v>704</v>
      </c>
      <c r="I11" s="421">
        <v>389</v>
      </c>
      <c r="J11" s="58">
        <v>389</v>
      </c>
      <c r="L11" s="28">
        <f>Weights!Y11</f>
        <v>91086</v>
      </c>
      <c r="M11" t="s">
        <v>92</v>
      </c>
      <c r="O11" s="60">
        <f t="shared" si="1"/>
        <v>71593596</v>
      </c>
      <c r="P11" s="60">
        <f t="shared" si="0"/>
        <v>71593596</v>
      </c>
      <c r="Q11" s="60">
        <f t="shared" si="0"/>
        <v>64124544</v>
      </c>
      <c r="R11" s="60">
        <f t="shared" si="0"/>
        <v>64124544</v>
      </c>
      <c r="S11" s="60">
        <f t="shared" si="0"/>
        <v>64124544</v>
      </c>
      <c r="T11" s="60">
        <f t="shared" si="0"/>
        <v>64124544</v>
      </c>
      <c r="U11" s="60">
        <f t="shared" si="0"/>
        <v>35432454</v>
      </c>
      <c r="V11" s="60">
        <f t="shared" si="0"/>
        <v>35432454</v>
      </c>
    </row>
    <row r="12" spans="1:22">
      <c r="B12" s="51" t="s">
        <v>14</v>
      </c>
      <c r="C12" s="52">
        <v>383</v>
      </c>
      <c r="D12" s="422">
        <v>383</v>
      </c>
      <c r="E12" s="421">
        <v>383</v>
      </c>
      <c r="F12" s="422">
        <v>383</v>
      </c>
      <c r="G12" s="423">
        <v>383</v>
      </c>
      <c r="H12" s="422">
        <v>383</v>
      </c>
      <c r="I12" s="421">
        <v>179</v>
      </c>
      <c r="J12" s="58">
        <v>179</v>
      </c>
      <c r="L12" s="28">
        <f>Weights!Y12</f>
        <v>9101</v>
      </c>
      <c r="M12" t="s">
        <v>92</v>
      </c>
      <c r="O12" s="60">
        <f t="shared" si="1"/>
        <v>3485683</v>
      </c>
      <c r="P12" s="60">
        <f t="shared" si="0"/>
        <v>3485683</v>
      </c>
      <c r="Q12" s="60">
        <f t="shared" si="0"/>
        <v>3485683</v>
      </c>
      <c r="R12" s="60">
        <f t="shared" si="0"/>
        <v>3485683</v>
      </c>
      <c r="S12" s="60">
        <f t="shared" si="0"/>
        <v>3485683</v>
      </c>
      <c r="T12" s="60">
        <f t="shared" si="0"/>
        <v>3485683</v>
      </c>
      <c r="U12" s="60">
        <f t="shared" si="0"/>
        <v>1629079</v>
      </c>
      <c r="V12" s="60">
        <f t="shared" si="0"/>
        <v>1629079</v>
      </c>
    </row>
    <row r="13" spans="1:22">
      <c r="B13" s="51" t="s">
        <v>15</v>
      </c>
      <c r="C13" s="52">
        <v>744</v>
      </c>
      <c r="D13" s="422">
        <v>744</v>
      </c>
      <c r="E13" s="421">
        <v>744</v>
      </c>
      <c r="F13" s="422">
        <v>744</v>
      </c>
      <c r="G13" s="423">
        <v>744</v>
      </c>
      <c r="H13" s="422">
        <v>744</v>
      </c>
      <c r="I13" s="421">
        <v>447</v>
      </c>
      <c r="J13" s="58">
        <v>447</v>
      </c>
      <c r="L13" s="28">
        <f>Weights!Y13</f>
        <v>7200</v>
      </c>
      <c r="M13" t="s">
        <v>92</v>
      </c>
      <c r="O13" s="60">
        <f t="shared" si="1"/>
        <v>5356800</v>
      </c>
      <c r="P13" s="60">
        <f t="shared" si="0"/>
        <v>5356800</v>
      </c>
      <c r="Q13" s="60">
        <f t="shared" si="0"/>
        <v>5356800</v>
      </c>
      <c r="R13" s="60">
        <f t="shared" si="0"/>
        <v>5356800</v>
      </c>
      <c r="S13" s="60">
        <f t="shared" si="0"/>
        <v>5356800</v>
      </c>
      <c r="T13" s="60">
        <f t="shared" si="0"/>
        <v>5356800</v>
      </c>
      <c r="U13" s="60">
        <f t="shared" si="0"/>
        <v>3218400</v>
      </c>
      <c r="V13" s="60">
        <f t="shared" si="0"/>
        <v>3218400</v>
      </c>
    </row>
    <row r="14" spans="1:22">
      <c r="B14" s="51" t="s">
        <v>16</v>
      </c>
      <c r="C14" s="52">
        <v>760</v>
      </c>
      <c r="D14" s="422">
        <v>760</v>
      </c>
      <c r="E14" s="421">
        <v>663</v>
      </c>
      <c r="F14" s="422">
        <v>663</v>
      </c>
      <c r="G14" s="423">
        <v>663</v>
      </c>
      <c r="H14" s="422">
        <v>663</v>
      </c>
      <c r="I14" s="421">
        <v>253</v>
      </c>
      <c r="J14" s="58">
        <v>253</v>
      </c>
      <c r="L14" s="28">
        <f>Weights!Y14</f>
        <v>2900</v>
      </c>
      <c r="M14" t="s">
        <v>92</v>
      </c>
      <c r="O14" s="60">
        <f t="shared" si="1"/>
        <v>2204000</v>
      </c>
      <c r="P14" s="60">
        <f t="shared" si="0"/>
        <v>2204000</v>
      </c>
      <c r="Q14" s="60">
        <f t="shared" si="0"/>
        <v>1922700</v>
      </c>
      <c r="R14" s="60">
        <f t="shared" si="0"/>
        <v>1922700</v>
      </c>
      <c r="S14" s="60">
        <f t="shared" si="0"/>
        <v>1922700</v>
      </c>
      <c r="T14" s="60">
        <f t="shared" si="0"/>
        <v>1922700</v>
      </c>
      <c r="U14" s="60">
        <f t="shared" si="0"/>
        <v>733700</v>
      </c>
      <c r="V14" s="60">
        <f t="shared" si="0"/>
        <v>733700</v>
      </c>
    </row>
    <row r="15" spans="1:22">
      <c r="B15" s="51" t="s">
        <v>17</v>
      </c>
      <c r="C15" s="52">
        <v>399</v>
      </c>
      <c r="D15" s="441">
        <v>681</v>
      </c>
      <c r="E15" s="442">
        <v>399</v>
      </c>
      <c r="F15" s="441">
        <v>681</v>
      </c>
      <c r="G15" s="443">
        <v>245</v>
      </c>
      <c r="H15" s="441">
        <v>404</v>
      </c>
      <c r="I15" s="442">
        <v>127</v>
      </c>
      <c r="J15" s="58">
        <v>235</v>
      </c>
      <c r="L15" s="28">
        <f>Weights!Y15</f>
        <v>700</v>
      </c>
      <c r="M15" t="s">
        <v>92</v>
      </c>
      <c r="O15" s="60">
        <f t="shared" si="1"/>
        <v>279300</v>
      </c>
      <c r="P15" s="60">
        <f t="shared" si="0"/>
        <v>476700</v>
      </c>
      <c r="Q15" s="60">
        <f t="shared" si="0"/>
        <v>279300</v>
      </c>
      <c r="R15" s="60">
        <f t="shared" si="0"/>
        <v>476700</v>
      </c>
      <c r="S15" s="60">
        <f t="shared" si="0"/>
        <v>171500</v>
      </c>
      <c r="T15" s="60">
        <f t="shared" si="0"/>
        <v>282800</v>
      </c>
      <c r="U15" s="60">
        <f t="shared" si="0"/>
        <v>88900</v>
      </c>
      <c r="V15" s="60">
        <f t="shared" si="0"/>
        <v>164500</v>
      </c>
    </row>
    <row r="16" spans="1:22">
      <c r="B16" s="51" t="s">
        <v>18</v>
      </c>
      <c r="C16" s="53">
        <v>1196</v>
      </c>
      <c r="D16" s="424">
        <v>1435</v>
      </c>
      <c r="E16" s="421">
        <v>758</v>
      </c>
      <c r="F16" s="422">
        <v>909</v>
      </c>
      <c r="G16" s="423">
        <v>607</v>
      </c>
      <c r="H16" s="422">
        <v>728</v>
      </c>
      <c r="I16" s="421">
        <v>363</v>
      </c>
      <c r="J16" s="58">
        <v>435</v>
      </c>
      <c r="L16" s="28">
        <f>Weights!Y16</f>
        <v>48658</v>
      </c>
      <c r="M16" t="s">
        <v>92</v>
      </c>
      <c r="O16" s="60">
        <f t="shared" si="1"/>
        <v>58194968</v>
      </c>
      <c r="P16" s="60">
        <f t="shared" si="0"/>
        <v>69824230</v>
      </c>
      <c r="Q16" s="60">
        <f t="shared" si="0"/>
        <v>36882764</v>
      </c>
      <c r="R16" s="60">
        <f t="shared" si="0"/>
        <v>44230122</v>
      </c>
      <c r="S16" s="60">
        <f t="shared" si="0"/>
        <v>29535406</v>
      </c>
      <c r="T16" s="60">
        <f t="shared" si="0"/>
        <v>35423024</v>
      </c>
      <c r="U16" s="60">
        <f t="shared" si="0"/>
        <v>17662854</v>
      </c>
      <c r="V16" s="60">
        <f t="shared" si="0"/>
        <v>21166230</v>
      </c>
    </row>
    <row r="17" spans="2:22">
      <c r="B17" s="51" t="s">
        <v>19</v>
      </c>
      <c r="C17" s="52">
        <v>485</v>
      </c>
      <c r="D17" s="422">
        <v>485</v>
      </c>
      <c r="E17" s="421">
        <v>433</v>
      </c>
      <c r="F17" s="422">
        <v>433</v>
      </c>
      <c r="G17" s="423">
        <v>386</v>
      </c>
      <c r="H17" s="422">
        <v>386</v>
      </c>
      <c r="I17" s="421">
        <v>256</v>
      </c>
      <c r="J17" s="58">
        <v>256</v>
      </c>
      <c r="L17" s="28">
        <f>Weights!Y17</f>
        <v>24349</v>
      </c>
      <c r="M17" t="s">
        <v>92</v>
      </c>
      <c r="O17" s="60">
        <f t="shared" si="1"/>
        <v>11809265</v>
      </c>
      <c r="P17" s="60">
        <f t="shared" si="0"/>
        <v>11809265</v>
      </c>
      <c r="Q17" s="60">
        <f t="shared" si="0"/>
        <v>10543117</v>
      </c>
      <c r="R17" s="60">
        <f t="shared" si="0"/>
        <v>10543117</v>
      </c>
      <c r="S17" s="60">
        <f t="shared" si="0"/>
        <v>9398714</v>
      </c>
      <c r="T17" s="60">
        <f t="shared" si="0"/>
        <v>9398714</v>
      </c>
      <c r="U17" s="60">
        <f t="shared" si="0"/>
        <v>6233344</v>
      </c>
      <c r="V17" s="60">
        <f t="shared" si="0"/>
        <v>6233344</v>
      </c>
    </row>
    <row r="18" spans="2:22">
      <c r="B18" s="51" t="s">
        <v>20</v>
      </c>
      <c r="C18" s="52">
        <v>700</v>
      </c>
      <c r="D18" s="422">
        <v>700</v>
      </c>
      <c r="E18" s="421">
        <v>630</v>
      </c>
      <c r="F18" s="422">
        <v>630</v>
      </c>
      <c r="G18" s="423">
        <v>575</v>
      </c>
      <c r="H18" s="422">
        <v>575</v>
      </c>
      <c r="I18" s="421">
        <v>450</v>
      </c>
      <c r="J18" s="58">
        <v>450</v>
      </c>
      <c r="L18" s="28">
        <f>Weights!Y18</f>
        <v>287</v>
      </c>
      <c r="M18" s="25" t="s">
        <v>93</v>
      </c>
      <c r="O18" s="60">
        <f t="shared" si="1"/>
        <v>200900</v>
      </c>
      <c r="P18" s="60">
        <f t="shared" si="0"/>
        <v>200900</v>
      </c>
      <c r="Q18" s="60">
        <f t="shared" si="0"/>
        <v>180810</v>
      </c>
      <c r="R18" s="60">
        <f t="shared" si="0"/>
        <v>180810</v>
      </c>
      <c r="S18" s="60">
        <f t="shared" si="0"/>
        <v>165025</v>
      </c>
      <c r="T18" s="60">
        <f t="shared" si="0"/>
        <v>165025</v>
      </c>
      <c r="U18" s="60">
        <f t="shared" si="0"/>
        <v>129150</v>
      </c>
      <c r="V18" s="60">
        <f t="shared" si="0"/>
        <v>129150</v>
      </c>
    </row>
    <row r="19" spans="2:22">
      <c r="B19" s="51" t="s">
        <v>21</v>
      </c>
      <c r="C19" s="52">
        <v>400</v>
      </c>
      <c r="D19" s="422">
        <v>400</v>
      </c>
      <c r="E19" s="421">
        <v>350</v>
      </c>
      <c r="F19" s="422">
        <v>350</v>
      </c>
      <c r="G19" s="423">
        <v>350</v>
      </c>
      <c r="H19" s="422">
        <v>350</v>
      </c>
      <c r="I19" s="421">
        <v>350</v>
      </c>
      <c r="J19" s="58">
        <v>350</v>
      </c>
      <c r="L19" s="28">
        <f>Weights!Y19</f>
        <v>3200</v>
      </c>
      <c r="M19" t="s">
        <v>92</v>
      </c>
      <c r="O19" s="60">
        <f t="shared" si="1"/>
        <v>1280000</v>
      </c>
      <c r="P19" s="60">
        <f t="shared" si="0"/>
        <v>1280000</v>
      </c>
      <c r="Q19" s="60">
        <f t="shared" si="0"/>
        <v>1120000</v>
      </c>
      <c r="R19" s="60">
        <f t="shared" si="0"/>
        <v>1120000</v>
      </c>
      <c r="S19" s="60">
        <f t="shared" si="0"/>
        <v>1120000</v>
      </c>
      <c r="T19" s="60">
        <f t="shared" si="0"/>
        <v>1120000</v>
      </c>
      <c r="U19" s="60">
        <f t="shared" si="0"/>
        <v>1120000</v>
      </c>
      <c r="V19" s="60">
        <f t="shared" si="0"/>
        <v>1120000</v>
      </c>
    </row>
    <row r="20" spans="2:22">
      <c r="B20" s="51" t="s">
        <v>22</v>
      </c>
      <c r="C20" s="52">
        <v>685</v>
      </c>
      <c r="D20" s="422">
        <v>685</v>
      </c>
      <c r="E20" s="421">
        <v>675</v>
      </c>
      <c r="F20" s="422">
        <v>675</v>
      </c>
      <c r="G20" s="423">
        <v>650</v>
      </c>
      <c r="H20" s="422">
        <v>650</v>
      </c>
      <c r="I20" s="421">
        <v>642</v>
      </c>
      <c r="J20" s="58">
        <v>642</v>
      </c>
      <c r="L20" s="28">
        <f>Weights!Y20</f>
        <v>3700</v>
      </c>
      <c r="M20" t="s">
        <v>92</v>
      </c>
      <c r="O20" s="60">
        <f t="shared" si="1"/>
        <v>2534500</v>
      </c>
      <c r="P20" s="60">
        <f t="shared" si="0"/>
        <v>2534500</v>
      </c>
      <c r="Q20" s="60">
        <f t="shared" si="0"/>
        <v>2497500</v>
      </c>
      <c r="R20" s="60">
        <f t="shared" si="0"/>
        <v>2497500</v>
      </c>
      <c r="S20" s="60">
        <f t="shared" si="0"/>
        <v>2405000</v>
      </c>
      <c r="T20" s="60">
        <f t="shared" si="0"/>
        <v>2405000</v>
      </c>
      <c r="U20" s="60">
        <f t="shared" si="0"/>
        <v>2375400</v>
      </c>
      <c r="V20" s="60">
        <f t="shared" si="0"/>
        <v>2375400</v>
      </c>
    </row>
    <row r="21" spans="2:22">
      <c r="B21" s="51" t="s">
        <v>23</v>
      </c>
      <c r="C21" s="52">
        <v>457</v>
      </c>
      <c r="D21" s="422">
        <v>457</v>
      </c>
      <c r="E21" s="421">
        <v>457</v>
      </c>
      <c r="F21" s="422">
        <v>457</v>
      </c>
      <c r="G21" s="423">
        <v>457</v>
      </c>
      <c r="H21" s="422">
        <v>457</v>
      </c>
      <c r="I21" s="421">
        <v>228</v>
      </c>
      <c r="J21" s="58">
        <v>228</v>
      </c>
      <c r="L21" s="28">
        <f>Weights!Y21</f>
        <v>35900</v>
      </c>
      <c r="M21" t="s">
        <v>92</v>
      </c>
      <c r="O21" s="60">
        <f t="shared" si="1"/>
        <v>16406300</v>
      </c>
      <c r="P21" s="60">
        <f t="shared" si="0"/>
        <v>16406300</v>
      </c>
      <c r="Q21" s="60">
        <f t="shared" si="0"/>
        <v>16406300</v>
      </c>
      <c r="R21" s="60">
        <f t="shared" si="0"/>
        <v>16406300</v>
      </c>
      <c r="S21" s="60">
        <f t="shared" si="0"/>
        <v>16406300</v>
      </c>
      <c r="T21" s="60">
        <f t="shared" si="0"/>
        <v>16406300</v>
      </c>
      <c r="U21" s="60">
        <f t="shared" si="0"/>
        <v>8185200</v>
      </c>
      <c r="V21" s="60">
        <f t="shared" si="0"/>
        <v>8185200</v>
      </c>
    </row>
    <row r="22" spans="2:22">
      <c r="B22" s="51" t="s">
        <v>24</v>
      </c>
      <c r="C22" s="53">
        <v>1508</v>
      </c>
      <c r="D22" s="424">
        <v>1508</v>
      </c>
      <c r="E22" s="403">
        <v>1508</v>
      </c>
      <c r="F22" s="424">
        <v>1508</v>
      </c>
      <c r="G22" s="425">
        <v>1508</v>
      </c>
      <c r="H22" s="424">
        <v>1508</v>
      </c>
      <c r="I22" s="421">
        <v>754</v>
      </c>
      <c r="J22" s="58">
        <v>754</v>
      </c>
      <c r="L22" s="28">
        <f>Weights!Y22</f>
        <v>14200</v>
      </c>
      <c r="M22" t="s">
        <v>92</v>
      </c>
      <c r="O22" s="60">
        <f t="shared" si="1"/>
        <v>21413600</v>
      </c>
      <c r="P22" s="60">
        <f t="shared" si="0"/>
        <v>21413600</v>
      </c>
      <c r="Q22" s="60">
        <f t="shared" si="0"/>
        <v>21413600</v>
      </c>
      <c r="R22" s="60">
        <f t="shared" si="0"/>
        <v>21413600</v>
      </c>
      <c r="S22" s="60">
        <f t="shared" si="0"/>
        <v>21413600</v>
      </c>
      <c r="T22" s="60">
        <f t="shared" si="0"/>
        <v>21413600</v>
      </c>
      <c r="U22" s="60">
        <f t="shared" si="0"/>
        <v>10706800</v>
      </c>
      <c r="V22" s="60">
        <f t="shared" si="0"/>
        <v>10706800</v>
      </c>
    </row>
    <row r="23" spans="2:22">
      <c r="B23" s="51" t="s">
        <v>25</v>
      </c>
      <c r="C23" s="53">
        <v>1571</v>
      </c>
      <c r="D23" s="424">
        <v>1571</v>
      </c>
      <c r="E23" s="403">
        <v>1571</v>
      </c>
      <c r="F23" s="424">
        <v>1571</v>
      </c>
      <c r="G23" s="425">
        <v>1571</v>
      </c>
      <c r="H23" s="424">
        <v>1571</v>
      </c>
      <c r="I23" s="421">
        <v>785</v>
      </c>
      <c r="J23" s="58">
        <v>785</v>
      </c>
      <c r="L23" s="28">
        <f>Weights!Y23</f>
        <v>8400</v>
      </c>
      <c r="M23" t="s">
        <v>92</v>
      </c>
      <c r="O23" s="60">
        <f t="shared" si="1"/>
        <v>13196400</v>
      </c>
      <c r="P23" s="60">
        <f t="shared" si="0"/>
        <v>13196400</v>
      </c>
      <c r="Q23" s="60">
        <f t="shared" si="0"/>
        <v>13196400</v>
      </c>
      <c r="R23" s="60">
        <f t="shared" si="0"/>
        <v>13196400</v>
      </c>
      <c r="S23" s="60">
        <f t="shared" si="0"/>
        <v>13196400</v>
      </c>
      <c r="T23" s="60">
        <f t="shared" si="0"/>
        <v>13196400</v>
      </c>
      <c r="U23" s="60">
        <f t="shared" si="0"/>
        <v>6594000</v>
      </c>
      <c r="V23" s="60">
        <f t="shared" si="0"/>
        <v>6594000</v>
      </c>
    </row>
    <row r="24" spans="2:22">
      <c r="B24" s="51" t="s">
        <v>26</v>
      </c>
      <c r="C24" s="52">
        <v>520</v>
      </c>
      <c r="D24" s="422">
        <v>520</v>
      </c>
      <c r="E24" s="421">
        <v>520</v>
      </c>
      <c r="F24" s="422">
        <v>520</v>
      </c>
      <c r="G24" s="423">
        <v>520</v>
      </c>
      <c r="H24" s="422">
        <v>520</v>
      </c>
      <c r="I24" s="421">
        <v>312</v>
      </c>
      <c r="J24" s="58">
        <v>312</v>
      </c>
      <c r="L24" s="28">
        <f>Weights!Y24</f>
        <v>6201</v>
      </c>
      <c r="M24" t="s">
        <v>92</v>
      </c>
      <c r="O24" s="60">
        <f t="shared" si="1"/>
        <v>3224520</v>
      </c>
      <c r="P24" s="60">
        <f t="shared" si="0"/>
        <v>3224520</v>
      </c>
      <c r="Q24" s="60">
        <f t="shared" si="0"/>
        <v>3224520</v>
      </c>
      <c r="R24" s="60">
        <f t="shared" si="0"/>
        <v>3224520</v>
      </c>
      <c r="S24" s="60">
        <f t="shared" si="0"/>
        <v>3224520</v>
      </c>
      <c r="T24" s="60">
        <f t="shared" si="0"/>
        <v>3224520</v>
      </c>
      <c r="U24" s="60">
        <f t="shared" si="0"/>
        <v>1934712</v>
      </c>
      <c r="V24" s="60">
        <f t="shared" si="0"/>
        <v>1934712</v>
      </c>
    </row>
    <row r="25" spans="2:22">
      <c r="B25" s="51" t="s">
        <v>27</v>
      </c>
      <c r="C25" s="52">
        <v>347</v>
      </c>
      <c r="D25" s="422">
        <v>347</v>
      </c>
      <c r="E25" s="421">
        <v>347</v>
      </c>
      <c r="F25" s="422">
        <v>347</v>
      </c>
      <c r="G25" s="423">
        <v>325</v>
      </c>
      <c r="H25" s="422">
        <v>325</v>
      </c>
      <c r="I25" s="421">
        <v>173</v>
      </c>
      <c r="J25" s="58">
        <v>173</v>
      </c>
      <c r="L25" s="28">
        <f>Weights!Y25</f>
        <v>8901</v>
      </c>
      <c r="M25" t="s">
        <v>92</v>
      </c>
      <c r="O25" s="60">
        <f t="shared" si="1"/>
        <v>3088647</v>
      </c>
      <c r="P25" s="60">
        <f t="shared" si="0"/>
        <v>3088647</v>
      </c>
      <c r="Q25" s="60">
        <f t="shared" si="0"/>
        <v>3088647</v>
      </c>
      <c r="R25" s="60">
        <f t="shared" si="0"/>
        <v>3088647</v>
      </c>
      <c r="S25" s="60">
        <f t="shared" si="0"/>
        <v>2892825</v>
      </c>
      <c r="T25" s="60">
        <f t="shared" si="0"/>
        <v>2892825</v>
      </c>
      <c r="U25" s="60">
        <f t="shared" si="0"/>
        <v>1539873</v>
      </c>
      <c r="V25" s="60">
        <f t="shared" si="0"/>
        <v>1539873</v>
      </c>
    </row>
    <row r="26" spans="2:22">
      <c r="B26" s="51" t="s">
        <v>28</v>
      </c>
      <c r="C26" s="52">
        <v>586</v>
      </c>
      <c r="D26" s="422">
        <v>586</v>
      </c>
      <c r="E26" s="421">
        <v>556</v>
      </c>
      <c r="F26" s="422">
        <v>556</v>
      </c>
      <c r="G26" s="423">
        <v>550</v>
      </c>
      <c r="H26" s="422">
        <v>550</v>
      </c>
      <c r="I26" s="421">
        <v>264</v>
      </c>
      <c r="J26" s="58">
        <v>264</v>
      </c>
      <c r="L26" s="28">
        <f>Weights!Y26</f>
        <v>11549</v>
      </c>
      <c r="M26" t="s">
        <v>92</v>
      </c>
      <c r="O26" s="60">
        <f t="shared" si="1"/>
        <v>6767714</v>
      </c>
      <c r="P26" s="60">
        <f t="shared" si="0"/>
        <v>6767714</v>
      </c>
      <c r="Q26" s="60">
        <f t="shared" si="0"/>
        <v>6421244</v>
      </c>
      <c r="R26" s="60">
        <f t="shared" si="0"/>
        <v>6421244</v>
      </c>
      <c r="S26" s="60">
        <f t="shared" si="0"/>
        <v>6351950</v>
      </c>
      <c r="T26" s="60">
        <f t="shared" si="0"/>
        <v>6351950</v>
      </c>
      <c r="U26" s="60">
        <f t="shared" si="0"/>
        <v>3048936</v>
      </c>
      <c r="V26" s="60">
        <f t="shared" si="0"/>
        <v>3048936</v>
      </c>
    </row>
    <row r="27" spans="2:22">
      <c r="B27" s="51" t="s">
        <v>29</v>
      </c>
      <c r="C27" s="52">
        <v>682</v>
      </c>
      <c r="D27" s="422">
        <v>682</v>
      </c>
      <c r="E27" s="421">
        <v>607</v>
      </c>
      <c r="F27" s="422">
        <v>607</v>
      </c>
      <c r="G27" s="423">
        <v>682</v>
      </c>
      <c r="H27" s="422">
        <v>682</v>
      </c>
      <c r="I27" s="421">
        <v>398</v>
      </c>
      <c r="J27" s="58">
        <v>398</v>
      </c>
      <c r="L27" s="28">
        <f>Weights!Y27</f>
        <v>2800</v>
      </c>
      <c r="M27" t="s">
        <v>92</v>
      </c>
      <c r="O27" s="60">
        <f t="shared" si="1"/>
        <v>1909600</v>
      </c>
      <c r="P27" s="60">
        <f t="shared" si="0"/>
        <v>1909600</v>
      </c>
      <c r="Q27" s="60">
        <f t="shared" si="0"/>
        <v>1699600</v>
      </c>
      <c r="R27" s="60">
        <f t="shared" si="0"/>
        <v>1699600</v>
      </c>
      <c r="S27" s="60">
        <f t="shared" si="0"/>
        <v>1909600</v>
      </c>
      <c r="T27" s="60">
        <f t="shared" si="0"/>
        <v>1909600</v>
      </c>
      <c r="U27" s="60">
        <f t="shared" si="0"/>
        <v>1114400</v>
      </c>
      <c r="V27" s="60">
        <f t="shared" si="0"/>
        <v>1114400</v>
      </c>
    </row>
    <row r="28" spans="2:22">
      <c r="B28" s="51" t="s">
        <v>30</v>
      </c>
      <c r="C28" s="52">
        <v>468</v>
      </c>
      <c r="D28" s="422">
        <v>468</v>
      </c>
      <c r="E28" s="421">
        <v>390</v>
      </c>
      <c r="F28" s="422">
        <v>390</v>
      </c>
      <c r="G28" s="423">
        <v>390</v>
      </c>
      <c r="H28" s="422">
        <v>390</v>
      </c>
      <c r="I28" s="421">
        <v>260</v>
      </c>
      <c r="J28" s="58">
        <v>260</v>
      </c>
      <c r="L28" s="28">
        <f>Weights!Y28</f>
        <v>10299</v>
      </c>
      <c r="M28" t="s">
        <v>92</v>
      </c>
      <c r="O28" s="60">
        <f t="shared" si="1"/>
        <v>4819932</v>
      </c>
      <c r="P28" s="60">
        <f t="shared" si="0"/>
        <v>4819932</v>
      </c>
      <c r="Q28" s="60">
        <f t="shared" si="0"/>
        <v>4016610</v>
      </c>
      <c r="R28" s="60">
        <f t="shared" si="0"/>
        <v>4016610</v>
      </c>
      <c r="S28" s="60">
        <f t="shared" si="0"/>
        <v>4016610</v>
      </c>
      <c r="T28" s="60">
        <f t="shared" si="0"/>
        <v>4016610</v>
      </c>
      <c r="U28" s="60">
        <f t="shared" si="0"/>
        <v>2677740</v>
      </c>
      <c r="V28" s="60">
        <f t="shared" si="0"/>
        <v>2677740</v>
      </c>
    </row>
    <row r="29" spans="2:22">
      <c r="B29" s="51" t="s">
        <v>31</v>
      </c>
      <c r="C29" s="52">
        <v>352</v>
      </c>
      <c r="D29" s="422">
        <v>352</v>
      </c>
      <c r="E29" s="421">
        <v>352</v>
      </c>
      <c r="F29" s="422">
        <v>352</v>
      </c>
      <c r="G29" s="423">
        <v>352</v>
      </c>
      <c r="H29" s="422">
        <v>352</v>
      </c>
      <c r="I29" s="421">
        <v>211</v>
      </c>
      <c r="J29" s="58">
        <v>211</v>
      </c>
      <c r="L29" s="28">
        <f>Weights!Y29</f>
        <v>12193</v>
      </c>
      <c r="M29" t="s">
        <v>92</v>
      </c>
      <c r="O29" s="60">
        <f t="shared" si="1"/>
        <v>4291936</v>
      </c>
      <c r="P29" s="60">
        <f t="shared" si="0"/>
        <v>4291936</v>
      </c>
      <c r="Q29" s="60">
        <f t="shared" si="0"/>
        <v>4291936</v>
      </c>
      <c r="R29" s="60">
        <f t="shared" si="0"/>
        <v>4291936</v>
      </c>
      <c r="S29" s="60">
        <f t="shared" si="0"/>
        <v>4291936</v>
      </c>
      <c r="T29" s="60">
        <f t="shared" si="0"/>
        <v>4291936</v>
      </c>
      <c r="U29" s="60">
        <f t="shared" si="0"/>
        <v>2572723</v>
      </c>
      <c r="V29" s="60">
        <f t="shared" si="0"/>
        <v>2572723</v>
      </c>
    </row>
    <row r="30" spans="2:22">
      <c r="B30" s="51" t="s">
        <v>32</v>
      </c>
      <c r="C30" s="52">
        <v>563</v>
      </c>
      <c r="D30" s="422">
        <v>953</v>
      </c>
      <c r="E30" s="421">
        <v>563</v>
      </c>
      <c r="F30" s="422">
        <v>841</v>
      </c>
      <c r="G30" s="423">
        <v>563</v>
      </c>
      <c r="H30" s="422">
        <v>841</v>
      </c>
      <c r="I30" s="421">
        <v>282</v>
      </c>
      <c r="J30" s="58">
        <v>420</v>
      </c>
      <c r="L30" s="28">
        <f>Weights!Y30</f>
        <v>12599</v>
      </c>
      <c r="M30" t="s">
        <v>92</v>
      </c>
      <c r="O30" s="60">
        <f t="shared" si="1"/>
        <v>7093237</v>
      </c>
      <c r="P30" s="60">
        <f t="shared" si="0"/>
        <v>12006847</v>
      </c>
      <c r="Q30" s="60">
        <f t="shared" si="0"/>
        <v>7093237</v>
      </c>
      <c r="R30" s="60">
        <f t="shared" si="0"/>
        <v>10595759</v>
      </c>
      <c r="S30" s="60">
        <f t="shared" si="0"/>
        <v>7093237</v>
      </c>
      <c r="T30" s="60">
        <f t="shared" si="0"/>
        <v>10595759</v>
      </c>
      <c r="U30" s="60">
        <f t="shared" si="0"/>
        <v>3552918</v>
      </c>
      <c r="V30" s="60">
        <f t="shared" si="0"/>
        <v>5291580</v>
      </c>
    </row>
    <row r="31" spans="2:22">
      <c r="B31" s="138" t="s">
        <v>33</v>
      </c>
      <c r="C31" s="417">
        <v>608</v>
      </c>
      <c r="D31" s="419">
        <v>700</v>
      </c>
      <c r="E31" s="417">
        <v>530</v>
      </c>
      <c r="F31" s="419">
        <v>610</v>
      </c>
      <c r="G31" s="420">
        <v>530</v>
      </c>
      <c r="H31" s="419">
        <v>610</v>
      </c>
      <c r="I31" s="417">
        <v>234</v>
      </c>
      <c r="J31" s="416">
        <v>270</v>
      </c>
      <c r="L31" s="28">
        <f>Weights!Y31</f>
        <v>9501</v>
      </c>
      <c r="M31" t="s">
        <v>92</v>
      </c>
      <c r="O31" s="60">
        <f t="shared" si="1"/>
        <v>5776608</v>
      </c>
      <c r="P31" s="60">
        <f t="shared" si="0"/>
        <v>6650700</v>
      </c>
      <c r="Q31" s="60">
        <f t="shared" si="0"/>
        <v>5035530</v>
      </c>
      <c r="R31" s="60">
        <f t="shared" si="0"/>
        <v>5795610</v>
      </c>
      <c r="S31" s="60">
        <f t="shared" si="0"/>
        <v>5035530</v>
      </c>
      <c r="T31" s="60">
        <f t="shared" si="0"/>
        <v>5795610</v>
      </c>
      <c r="U31" s="60">
        <f t="shared" si="0"/>
        <v>2223234</v>
      </c>
      <c r="V31" s="60">
        <f t="shared" si="0"/>
        <v>2565270</v>
      </c>
    </row>
    <row r="32" spans="2:22">
      <c r="B32" s="42" t="s">
        <v>34</v>
      </c>
      <c r="C32" s="421">
        <v>436</v>
      </c>
      <c r="D32" s="422">
        <v>436</v>
      </c>
      <c r="E32" s="421">
        <v>435</v>
      </c>
      <c r="F32" s="422">
        <v>435</v>
      </c>
      <c r="G32" s="423">
        <v>398</v>
      </c>
      <c r="H32" s="422">
        <v>398</v>
      </c>
      <c r="I32" s="421">
        <v>190</v>
      </c>
      <c r="J32" s="58">
        <v>190</v>
      </c>
      <c r="L32" s="28">
        <f>Weights!Y32</f>
        <v>13195</v>
      </c>
      <c r="M32" t="s">
        <v>92</v>
      </c>
      <c r="O32" s="60">
        <f t="shared" si="1"/>
        <v>5753020</v>
      </c>
      <c r="P32" s="60">
        <f t="shared" si="0"/>
        <v>5753020</v>
      </c>
      <c r="Q32" s="60">
        <f t="shared" si="0"/>
        <v>5739825</v>
      </c>
      <c r="R32" s="60">
        <f t="shared" si="0"/>
        <v>5739825</v>
      </c>
      <c r="S32" s="60">
        <f t="shared" si="0"/>
        <v>5251610</v>
      </c>
      <c r="T32" s="60">
        <f t="shared" si="0"/>
        <v>5251610</v>
      </c>
      <c r="U32" s="60">
        <f t="shared" si="0"/>
        <v>2507050</v>
      </c>
      <c r="V32" s="60">
        <f t="shared" si="0"/>
        <v>2507050</v>
      </c>
    </row>
    <row r="33" spans="2:22">
      <c r="B33" s="42" t="s">
        <v>35</v>
      </c>
      <c r="C33" s="421">
        <v>385</v>
      </c>
      <c r="D33" s="422">
        <v>462</v>
      </c>
      <c r="E33" s="421">
        <v>308</v>
      </c>
      <c r="F33" s="422">
        <v>370</v>
      </c>
      <c r="G33" s="423">
        <v>308</v>
      </c>
      <c r="H33" s="422">
        <v>370</v>
      </c>
      <c r="I33" s="421">
        <v>274</v>
      </c>
      <c r="J33" s="58">
        <v>328</v>
      </c>
      <c r="L33" s="28">
        <f>Weights!Y33</f>
        <v>10028</v>
      </c>
      <c r="M33" t="s">
        <v>92</v>
      </c>
      <c r="O33" s="60">
        <f t="shared" si="1"/>
        <v>3860780</v>
      </c>
      <c r="P33" s="60">
        <f t="shared" si="0"/>
        <v>4632936</v>
      </c>
      <c r="Q33" s="60">
        <f t="shared" si="0"/>
        <v>3088624</v>
      </c>
      <c r="R33" s="60">
        <f t="shared" si="0"/>
        <v>3710360</v>
      </c>
      <c r="S33" s="60">
        <f t="shared" si="0"/>
        <v>3088624</v>
      </c>
      <c r="T33" s="60">
        <f t="shared" si="0"/>
        <v>3710360</v>
      </c>
      <c r="U33" s="60">
        <f t="shared" si="0"/>
        <v>2747672</v>
      </c>
      <c r="V33" s="60">
        <f t="shared" si="0"/>
        <v>3289184</v>
      </c>
    </row>
    <row r="34" spans="2:22">
      <c r="B34" s="42" t="s">
        <v>36</v>
      </c>
      <c r="C34" s="421">
        <v>644</v>
      </c>
      <c r="D34" s="422">
        <v>644</v>
      </c>
      <c r="E34" s="421">
        <v>644</v>
      </c>
      <c r="F34" s="422">
        <v>644</v>
      </c>
      <c r="G34" s="423">
        <v>644</v>
      </c>
      <c r="H34" s="422">
        <v>644</v>
      </c>
      <c r="I34" s="421">
        <v>364</v>
      </c>
      <c r="J34" s="58">
        <v>364</v>
      </c>
      <c r="L34" s="28">
        <f>Weights!Y34</f>
        <v>1175</v>
      </c>
      <c r="M34" t="s">
        <v>92</v>
      </c>
      <c r="O34" s="60">
        <f t="shared" si="1"/>
        <v>756700</v>
      </c>
      <c r="P34" s="60">
        <f t="shared" si="0"/>
        <v>756700</v>
      </c>
      <c r="Q34" s="60">
        <f t="shared" si="0"/>
        <v>756700</v>
      </c>
      <c r="R34" s="60">
        <f t="shared" si="0"/>
        <v>756700</v>
      </c>
      <c r="S34" s="60">
        <f t="shared" si="0"/>
        <v>756700</v>
      </c>
      <c r="T34" s="60">
        <f t="shared" si="0"/>
        <v>756700</v>
      </c>
      <c r="U34" s="60">
        <f t="shared" si="0"/>
        <v>427700</v>
      </c>
      <c r="V34" s="60">
        <f t="shared" si="0"/>
        <v>427700</v>
      </c>
    </row>
    <row r="35" spans="2:22">
      <c r="B35" s="42" t="s">
        <v>37</v>
      </c>
      <c r="C35" s="403">
        <v>1560</v>
      </c>
      <c r="D35" s="424">
        <v>1560</v>
      </c>
      <c r="E35" s="403">
        <v>1560</v>
      </c>
      <c r="F35" s="424">
        <v>1560</v>
      </c>
      <c r="G35" s="425">
        <v>1560</v>
      </c>
      <c r="H35" s="424">
        <v>1560</v>
      </c>
      <c r="I35" s="421">
        <v>780</v>
      </c>
      <c r="J35" s="58">
        <v>780</v>
      </c>
      <c r="L35" s="28">
        <f>Weights!Y35</f>
        <v>3800</v>
      </c>
      <c r="M35" t="s">
        <v>92</v>
      </c>
      <c r="O35" s="60">
        <f t="shared" si="1"/>
        <v>5928000</v>
      </c>
      <c r="P35" s="60">
        <f t="shared" si="0"/>
        <v>5928000</v>
      </c>
      <c r="Q35" s="60">
        <f t="shared" si="0"/>
        <v>5928000</v>
      </c>
      <c r="R35" s="60">
        <f t="shared" si="0"/>
        <v>5928000</v>
      </c>
      <c r="S35" s="60">
        <f t="shared" si="0"/>
        <v>5928000</v>
      </c>
      <c r="T35" s="60">
        <f t="shared" si="0"/>
        <v>5928000</v>
      </c>
      <c r="U35" s="60">
        <f t="shared" si="0"/>
        <v>2964000</v>
      </c>
      <c r="V35" s="60">
        <f t="shared" si="0"/>
        <v>2964000</v>
      </c>
    </row>
    <row r="36" spans="2:22">
      <c r="B36" s="42" t="s">
        <v>38</v>
      </c>
      <c r="C36" s="421">
        <v>506</v>
      </c>
      <c r="D36" s="422">
        <v>506</v>
      </c>
      <c r="E36" s="421">
        <v>440</v>
      </c>
      <c r="F36" s="422">
        <v>440</v>
      </c>
      <c r="G36" s="423">
        <v>418</v>
      </c>
      <c r="H36" s="422">
        <v>418</v>
      </c>
      <c r="I36" s="421">
        <v>396</v>
      </c>
      <c r="J36" s="58">
        <v>396</v>
      </c>
      <c r="L36" s="28">
        <f>Weights!Y36</f>
        <v>3025</v>
      </c>
      <c r="M36" t="s">
        <v>92</v>
      </c>
      <c r="O36" s="60">
        <f t="shared" si="1"/>
        <v>1530650</v>
      </c>
      <c r="P36" s="60">
        <f t="shared" si="0"/>
        <v>1530650</v>
      </c>
      <c r="Q36" s="60">
        <f t="shared" si="0"/>
        <v>1331000</v>
      </c>
      <c r="R36" s="60">
        <f t="shared" si="0"/>
        <v>1331000</v>
      </c>
      <c r="S36" s="60">
        <f t="shared" si="0"/>
        <v>1264450</v>
      </c>
      <c r="T36" s="60">
        <f t="shared" si="0"/>
        <v>1264450</v>
      </c>
      <c r="U36" s="60">
        <f t="shared" si="0"/>
        <v>1197900</v>
      </c>
      <c r="V36" s="60">
        <f t="shared" si="0"/>
        <v>1197900</v>
      </c>
    </row>
    <row r="37" spans="2:22">
      <c r="B37" s="42" t="s">
        <v>39</v>
      </c>
      <c r="C37" s="421">
        <v>588</v>
      </c>
      <c r="D37" s="422">
        <v>588</v>
      </c>
      <c r="E37" s="421">
        <v>583</v>
      </c>
      <c r="F37" s="422">
        <v>583</v>
      </c>
      <c r="G37" s="423">
        <v>573</v>
      </c>
      <c r="H37" s="422">
        <v>573</v>
      </c>
      <c r="I37" s="421">
        <v>414</v>
      </c>
      <c r="J37" s="58">
        <v>414</v>
      </c>
      <c r="L37" s="28">
        <f>Weights!Y37</f>
        <v>2317</v>
      </c>
      <c r="M37" t="s">
        <v>92</v>
      </c>
      <c r="O37" s="60">
        <f t="shared" si="1"/>
        <v>1362396</v>
      </c>
      <c r="P37" s="60">
        <f t="shared" si="0"/>
        <v>1362396</v>
      </c>
      <c r="Q37" s="60">
        <f t="shared" si="0"/>
        <v>1350811</v>
      </c>
      <c r="R37" s="60">
        <f t="shared" si="0"/>
        <v>1350811</v>
      </c>
      <c r="S37" s="60">
        <f t="shared" si="0"/>
        <v>1327641</v>
      </c>
      <c r="T37" s="60">
        <f t="shared" si="0"/>
        <v>1327641</v>
      </c>
      <c r="U37" s="60">
        <f t="shared" si="0"/>
        <v>959238</v>
      </c>
      <c r="V37" s="60">
        <f t="shared" si="0"/>
        <v>959238</v>
      </c>
    </row>
    <row r="38" spans="2:22">
      <c r="B38" s="42" t="s">
        <v>40</v>
      </c>
      <c r="C38" s="421">
        <v>604</v>
      </c>
      <c r="D38" s="422">
        <v>604</v>
      </c>
      <c r="E38" s="421">
        <v>514</v>
      </c>
      <c r="F38" s="422">
        <v>514</v>
      </c>
      <c r="G38" s="423">
        <v>514</v>
      </c>
      <c r="H38" s="422">
        <v>514</v>
      </c>
      <c r="I38" s="421">
        <v>257</v>
      </c>
      <c r="J38" s="58">
        <v>257</v>
      </c>
      <c r="L38" s="28">
        <f>Weights!Y38</f>
        <v>15195</v>
      </c>
      <c r="M38" t="s">
        <v>92</v>
      </c>
      <c r="O38" s="60">
        <f t="shared" si="1"/>
        <v>9177780</v>
      </c>
      <c r="P38" s="60">
        <f t="shared" si="0"/>
        <v>9177780</v>
      </c>
      <c r="Q38" s="60">
        <f t="shared" si="0"/>
        <v>7810230</v>
      </c>
      <c r="R38" s="60">
        <f t="shared" si="0"/>
        <v>7810230</v>
      </c>
      <c r="S38" s="60">
        <f t="shared" si="0"/>
        <v>7810230</v>
      </c>
      <c r="T38" s="60">
        <f t="shared" si="0"/>
        <v>7810230</v>
      </c>
      <c r="U38" s="60">
        <f t="shared" si="0"/>
        <v>3905115</v>
      </c>
      <c r="V38" s="60">
        <f t="shared" si="0"/>
        <v>3905115</v>
      </c>
    </row>
    <row r="39" spans="2:22">
      <c r="B39" s="42" t="s">
        <v>41</v>
      </c>
      <c r="C39" s="421">
        <v>375</v>
      </c>
      <c r="D39" s="422">
        <v>375</v>
      </c>
      <c r="E39" s="421">
        <v>375</v>
      </c>
      <c r="F39" s="422">
        <v>375</v>
      </c>
      <c r="G39" s="423">
        <v>325</v>
      </c>
      <c r="H39" s="422">
        <v>325</v>
      </c>
      <c r="I39" s="421">
        <v>225</v>
      </c>
      <c r="J39" s="58">
        <v>225</v>
      </c>
      <c r="L39" s="28">
        <f>Weights!Y39</f>
        <v>6101</v>
      </c>
      <c r="M39" t="s">
        <v>92</v>
      </c>
      <c r="O39" s="60">
        <f t="shared" si="1"/>
        <v>2287875</v>
      </c>
      <c r="P39" s="60">
        <f t="shared" si="0"/>
        <v>2287875</v>
      </c>
      <c r="Q39" s="60">
        <f t="shared" si="0"/>
        <v>2287875</v>
      </c>
      <c r="R39" s="60">
        <f t="shared" si="0"/>
        <v>2287875</v>
      </c>
      <c r="S39" s="60">
        <f t="shared" si="0"/>
        <v>1982825</v>
      </c>
      <c r="T39" s="60">
        <f t="shared" si="0"/>
        <v>1982825</v>
      </c>
      <c r="U39" s="60">
        <f t="shared" si="0"/>
        <v>1372725</v>
      </c>
      <c r="V39" s="60">
        <f t="shared" si="0"/>
        <v>1372725</v>
      </c>
    </row>
    <row r="40" spans="2:22">
      <c r="B40" s="42" t="s">
        <v>42</v>
      </c>
      <c r="C40" s="421">
        <v>914</v>
      </c>
      <c r="D40" s="422">
        <v>988</v>
      </c>
      <c r="E40" s="421">
        <v>845</v>
      </c>
      <c r="F40" s="422">
        <v>910</v>
      </c>
      <c r="G40" s="423">
        <v>776</v>
      </c>
      <c r="H40" s="422">
        <v>836</v>
      </c>
      <c r="I40" s="421">
        <v>520</v>
      </c>
      <c r="J40" s="58">
        <v>563</v>
      </c>
      <c r="L40" s="28">
        <f>Weights!Y40</f>
        <v>32249</v>
      </c>
      <c r="M40" t="s">
        <v>92</v>
      </c>
      <c r="O40" s="60">
        <f t="shared" si="1"/>
        <v>29475586</v>
      </c>
      <c r="P40" s="60">
        <f t="shared" si="0"/>
        <v>31862012</v>
      </c>
      <c r="Q40" s="60">
        <f t="shared" si="0"/>
        <v>27250405</v>
      </c>
      <c r="R40" s="60">
        <f t="shared" si="0"/>
        <v>29346590</v>
      </c>
      <c r="S40" s="60">
        <f t="shared" si="0"/>
        <v>25025224</v>
      </c>
      <c r="T40" s="60">
        <f t="shared" si="0"/>
        <v>26960164</v>
      </c>
      <c r="U40" s="60">
        <f t="shared" si="0"/>
        <v>16769480</v>
      </c>
      <c r="V40" s="60">
        <f t="shared" si="0"/>
        <v>18156187</v>
      </c>
    </row>
    <row r="41" spans="2:22">
      <c r="B41" s="42" t="s">
        <v>43</v>
      </c>
      <c r="C41" s="421">
        <v>829</v>
      </c>
      <c r="D41" s="422">
        <v>876</v>
      </c>
      <c r="E41" s="421">
        <v>793</v>
      </c>
      <c r="F41" s="422">
        <v>838</v>
      </c>
      <c r="G41" s="423">
        <v>763</v>
      </c>
      <c r="H41" s="422">
        <v>797</v>
      </c>
      <c r="I41" s="421">
        <v>554</v>
      </c>
      <c r="J41" s="58">
        <v>561</v>
      </c>
      <c r="L41" s="28">
        <f>Weights!Y41</f>
        <v>27679</v>
      </c>
      <c r="M41" t="s">
        <v>92</v>
      </c>
      <c r="O41" s="60">
        <f t="shared" si="1"/>
        <v>22945891</v>
      </c>
      <c r="P41" s="60">
        <f t="shared" si="0"/>
        <v>24246804</v>
      </c>
      <c r="Q41" s="60">
        <f t="shared" si="0"/>
        <v>21949447</v>
      </c>
      <c r="R41" s="60">
        <f t="shared" si="0"/>
        <v>23195002</v>
      </c>
      <c r="S41" s="60">
        <f t="shared" si="0"/>
        <v>21119077</v>
      </c>
      <c r="T41" s="60">
        <f t="shared" si="0"/>
        <v>22060163</v>
      </c>
      <c r="U41" s="60">
        <f t="shared" si="0"/>
        <v>15334166</v>
      </c>
      <c r="V41" s="60">
        <f t="shared" si="0"/>
        <v>15527919</v>
      </c>
    </row>
    <row r="42" spans="2:22">
      <c r="B42" s="42" t="s">
        <v>44</v>
      </c>
      <c r="C42" s="421">
        <v>367</v>
      </c>
      <c r="D42" s="422">
        <v>462</v>
      </c>
      <c r="E42" s="421">
        <v>346</v>
      </c>
      <c r="F42" s="422">
        <v>429</v>
      </c>
      <c r="G42" s="423">
        <v>338</v>
      </c>
      <c r="H42" s="422">
        <v>420</v>
      </c>
      <c r="I42" s="421">
        <v>195</v>
      </c>
      <c r="J42" s="58">
        <v>244</v>
      </c>
      <c r="L42" s="28">
        <f>Weights!Y42</f>
        <v>1500</v>
      </c>
      <c r="M42" t="s">
        <v>92</v>
      </c>
      <c r="O42" s="60">
        <f t="shared" si="1"/>
        <v>550500</v>
      </c>
      <c r="P42" s="60">
        <f t="shared" si="0"/>
        <v>693000</v>
      </c>
      <c r="Q42" s="60">
        <f t="shared" si="0"/>
        <v>519000</v>
      </c>
      <c r="R42" s="60">
        <f t="shared" si="0"/>
        <v>643500</v>
      </c>
      <c r="S42" s="60">
        <f t="shared" ref="S42:V61" si="2">$L42*G42</f>
        <v>507000</v>
      </c>
      <c r="T42" s="60">
        <f t="shared" si="2"/>
        <v>630000</v>
      </c>
      <c r="U42" s="60">
        <f t="shared" si="2"/>
        <v>292500</v>
      </c>
      <c r="V42" s="60">
        <f t="shared" si="2"/>
        <v>366000</v>
      </c>
    </row>
    <row r="43" spans="2:22">
      <c r="B43" s="42" t="s">
        <v>45</v>
      </c>
      <c r="C43" s="421">
        <v>425</v>
      </c>
      <c r="D43" s="422">
        <v>425</v>
      </c>
      <c r="E43" s="421">
        <v>425</v>
      </c>
      <c r="F43" s="422">
        <v>425</v>
      </c>
      <c r="G43" s="423">
        <v>340</v>
      </c>
      <c r="H43" s="422">
        <v>340</v>
      </c>
      <c r="I43" s="421">
        <v>170</v>
      </c>
      <c r="J43" s="58">
        <v>170</v>
      </c>
      <c r="L43" s="28">
        <f>Weights!Y43</f>
        <v>199</v>
      </c>
      <c r="M43" s="25" t="s">
        <v>93</v>
      </c>
      <c r="O43" s="60">
        <f t="shared" si="1"/>
        <v>84575</v>
      </c>
      <c r="P43" s="60">
        <f t="shared" si="1"/>
        <v>84575</v>
      </c>
      <c r="Q43" s="60">
        <f t="shared" si="1"/>
        <v>84575</v>
      </c>
      <c r="R43" s="60">
        <f t="shared" si="1"/>
        <v>84575</v>
      </c>
      <c r="S43" s="60">
        <f t="shared" si="2"/>
        <v>67660</v>
      </c>
      <c r="T43" s="60">
        <f t="shared" si="2"/>
        <v>67660</v>
      </c>
      <c r="U43" s="60">
        <f t="shared" si="2"/>
        <v>33830</v>
      </c>
      <c r="V43" s="60">
        <f t="shared" si="2"/>
        <v>33830</v>
      </c>
    </row>
    <row r="44" spans="2:22">
      <c r="B44" s="42" t="s">
        <v>46</v>
      </c>
      <c r="C44" s="403">
        <v>1612</v>
      </c>
      <c r="D44" s="424">
        <v>1612</v>
      </c>
      <c r="E44" s="403">
        <v>1612</v>
      </c>
      <c r="F44" s="424">
        <v>1612</v>
      </c>
      <c r="G44" s="425">
        <v>1612</v>
      </c>
      <c r="H44" s="424">
        <v>1612</v>
      </c>
      <c r="I44" s="421">
        <v>806</v>
      </c>
      <c r="J44" s="58">
        <v>806</v>
      </c>
      <c r="L44" s="28">
        <f>Weights!Y44</f>
        <v>18000</v>
      </c>
      <c r="M44" t="s">
        <v>92</v>
      </c>
      <c r="O44" s="60">
        <f t="shared" si="1"/>
        <v>29016000</v>
      </c>
      <c r="P44" s="60">
        <f t="shared" si="1"/>
        <v>29016000</v>
      </c>
      <c r="Q44" s="60">
        <f t="shared" si="1"/>
        <v>29016000</v>
      </c>
      <c r="R44" s="60">
        <f t="shared" si="1"/>
        <v>29016000</v>
      </c>
      <c r="S44" s="60">
        <f t="shared" si="2"/>
        <v>29016000</v>
      </c>
      <c r="T44" s="60">
        <f t="shared" si="2"/>
        <v>29016000</v>
      </c>
      <c r="U44" s="60">
        <f t="shared" si="2"/>
        <v>14508000</v>
      </c>
      <c r="V44" s="60">
        <f t="shared" si="2"/>
        <v>14508000</v>
      </c>
    </row>
    <row r="45" spans="2:22">
      <c r="B45" s="42" t="s">
        <v>47</v>
      </c>
      <c r="C45" s="421">
        <v>529</v>
      </c>
      <c r="D45" s="422">
        <v>529</v>
      </c>
      <c r="E45" s="421">
        <v>471</v>
      </c>
      <c r="F45" s="422">
        <v>471</v>
      </c>
      <c r="G45" s="423">
        <v>450</v>
      </c>
      <c r="H45" s="422">
        <v>450</v>
      </c>
      <c r="I45" s="421">
        <v>316</v>
      </c>
      <c r="J45" s="58">
        <v>316</v>
      </c>
      <c r="L45" s="28">
        <f>Weights!Y45</f>
        <v>17699</v>
      </c>
      <c r="M45" t="s">
        <v>92</v>
      </c>
      <c r="O45" s="60">
        <f t="shared" si="1"/>
        <v>9362771</v>
      </c>
      <c r="P45" s="60">
        <f t="shared" si="1"/>
        <v>9362771</v>
      </c>
      <c r="Q45" s="60">
        <f t="shared" si="1"/>
        <v>8336229</v>
      </c>
      <c r="R45" s="60">
        <f t="shared" si="1"/>
        <v>8336229</v>
      </c>
      <c r="S45" s="60">
        <f t="shared" si="2"/>
        <v>7964550</v>
      </c>
      <c r="T45" s="60">
        <f t="shared" si="2"/>
        <v>7964550</v>
      </c>
      <c r="U45" s="60">
        <f t="shared" si="2"/>
        <v>5592884</v>
      </c>
      <c r="V45" s="60">
        <f t="shared" si="2"/>
        <v>5592884</v>
      </c>
    </row>
    <row r="46" spans="2:22">
      <c r="B46" s="42" t="s">
        <v>48</v>
      </c>
      <c r="C46" s="421">
        <v>830</v>
      </c>
      <c r="D46" s="422">
        <v>871</v>
      </c>
      <c r="E46" s="421">
        <v>797</v>
      </c>
      <c r="F46" s="422">
        <v>835</v>
      </c>
      <c r="G46" s="423">
        <v>747</v>
      </c>
      <c r="H46" s="422">
        <v>791</v>
      </c>
      <c r="I46" s="421">
        <v>381</v>
      </c>
      <c r="J46" s="58">
        <v>559</v>
      </c>
      <c r="L46" s="28">
        <f>Weights!Y46</f>
        <v>7500</v>
      </c>
      <c r="M46" t="s">
        <v>92</v>
      </c>
      <c r="O46" s="60">
        <f t="shared" si="1"/>
        <v>6225000</v>
      </c>
      <c r="P46" s="60">
        <f t="shared" si="1"/>
        <v>6532500</v>
      </c>
      <c r="Q46" s="60">
        <f t="shared" si="1"/>
        <v>5977500</v>
      </c>
      <c r="R46" s="60">
        <f t="shared" si="1"/>
        <v>6262500</v>
      </c>
      <c r="S46" s="60">
        <f t="shared" si="2"/>
        <v>5602500</v>
      </c>
      <c r="T46" s="60">
        <f t="shared" si="2"/>
        <v>5932500</v>
      </c>
      <c r="U46" s="60">
        <f t="shared" si="2"/>
        <v>2857500</v>
      </c>
      <c r="V46" s="60">
        <f t="shared" si="2"/>
        <v>4192500</v>
      </c>
    </row>
    <row r="47" spans="2:22">
      <c r="B47" s="42" t="s">
        <v>49</v>
      </c>
      <c r="C47" s="421">
        <v>348</v>
      </c>
      <c r="D47" s="422">
        <v>348</v>
      </c>
      <c r="E47" s="421">
        <v>336</v>
      </c>
      <c r="F47" s="422">
        <v>336</v>
      </c>
      <c r="G47" s="423">
        <v>316</v>
      </c>
      <c r="H47" s="422">
        <v>316</v>
      </c>
      <c r="I47" s="421">
        <v>287</v>
      </c>
      <c r="J47" s="58">
        <v>287</v>
      </c>
      <c r="L47" s="28">
        <f>Weights!Y47</f>
        <v>40601</v>
      </c>
      <c r="M47" t="s">
        <v>92</v>
      </c>
      <c r="O47" s="60">
        <f t="shared" si="1"/>
        <v>14129148</v>
      </c>
      <c r="P47" s="60">
        <f t="shared" si="1"/>
        <v>14129148</v>
      </c>
      <c r="Q47" s="60">
        <f t="shared" si="1"/>
        <v>13641936</v>
      </c>
      <c r="R47" s="60">
        <f t="shared" si="1"/>
        <v>13641936</v>
      </c>
      <c r="S47" s="60">
        <f t="shared" si="2"/>
        <v>12829916</v>
      </c>
      <c r="T47" s="60">
        <f t="shared" si="2"/>
        <v>12829916</v>
      </c>
      <c r="U47" s="60">
        <f t="shared" si="2"/>
        <v>11652487</v>
      </c>
      <c r="V47" s="60">
        <f t="shared" si="2"/>
        <v>11652487</v>
      </c>
    </row>
    <row r="48" spans="2:22">
      <c r="B48" s="42" t="s">
        <v>50</v>
      </c>
      <c r="C48" s="421">
        <v>576</v>
      </c>
      <c r="D48" s="422">
        <v>576</v>
      </c>
      <c r="E48" s="421">
        <v>576</v>
      </c>
      <c r="F48" s="422">
        <v>576</v>
      </c>
      <c r="G48" s="423">
        <v>491</v>
      </c>
      <c r="H48" s="422">
        <v>491</v>
      </c>
      <c r="I48" s="421">
        <v>374</v>
      </c>
      <c r="J48" s="58">
        <v>374</v>
      </c>
      <c r="L48" s="28">
        <f>Weights!Y48</f>
        <v>3600</v>
      </c>
      <c r="M48" s="25" t="s">
        <v>93</v>
      </c>
      <c r="O48" s="60">
        <f t="shared" si="1"/>
        <v>2073600</v>
      </c>
      <c r="P48" s="60">
        <f t="shared" si="1"/>
        <v>2073600</v>
      </c>
      <c r="Q48" s="60">
        <f t="shared" si="1"/>
        <v>2073600</v>
      </c>
      <c r="R48" s="60">
        <f t="shared" si="1"/>
        <v>2073600</v>
      </c>
      <c r="S48" s="60">
        <f t="shared" si="2"/>
        <v>1767600</v>
      </c>
      <c r="T48" s="60">
        <f t="shared" si="2"/>
        <v>1767600</v>
      </c>
      <c r="U48" s="60">
        <f t="shared" si="2"/>
        <v>1346400</v>
      </c>
      <c r="V48" s="60">
        <f t="shared" si="2"/>
        <v>1346400</v>
      </c>
    </row>
    <row r="49" spans="2:29">
      <c r="B49" s="42" t="s">
        <v>51</v>
      </c>
      <c r="C49" s="421">
        <v>437</v>
      </c>
      <c r="D49" s="422">
        <v>450</v>
      </c>
      <c r="E49" s="421">
        <v>437</v>
      </c>
      <c r="F49" s="422">
        <v>450</v>
      </c>
      <c r="G49" s="423">
        <v>260</v>
      </c>
      <c r="H49" s="422">
        <v>267</v>
      </c>
      <c r="I49" s="421">
        <v>191</v>
      </c>
      <c r="J49" s="58">
        <v>197</v>
      </c>
      <c r="L49" s="28">
        <f>Weights!Y49</f>
        <v>1600</v>
      </c>
      <c r="M49" t="s">
        <v>92</v>
      </c>
      <c r="O49" s="60">
        <f t="shared" si="1"/>
        <v>699200</v>
      </c>
      <c r="P49" s="60">
        <f t="shared" si="1"/>
        <v>720000</v>
      </c>
      <c r="Q49" s="60">
        <f t="shared" si="1"/>
        <v>699200</v>
      </c>
      <c r="R49" s="60">
        <f t="shared" si="1"/>
        <v>720000</v>
      </c>
      <c r="S49" s="60">
        <f t="shared" si="2"/>
        <v>416000</v>
      </c>
      <c r="T49" s="60">
        <f t="shared" si="2"/>
        <v>427200</v>
      </c>
      <c r="U49" s="60">
        <f t="shared" si="2"/>
        <v>305600</v>
      </c>
      <c r="V49" s="60">
        <f t="shared" si="2"/>
        <v>315200</v>
      </c>
    </row>
    <row r="50" spans="2:29">
      <c r="B50" s="42" t="s">
        <v>52</v>
      </c>
      <c r="C50" s="421">
        <v>217</v>
      </c>
      <c r="D50" s="422">
        <v>217</v>
      </c>
      <c r="E50" s="421">
        <v>217</v>
      </c>
      <c r="F50" s="422">
        <v>217</v>
      </c>
      <c r="G50" s="423">
        <v>199</v>
      </c>
      <c r="H50" s="422">
        <v>199</v>
      </c>
      <c r="I50" s="421">
        <v>104</v>
      </c>
      <c r="J50" s="58">
        <v>104</v>
      </c>
      <c r="L50" s="28">
        <f>Weights!Y50</f>
        <v>8314</v>
      </c>
      <c r="M50" t="s">
        <v>92</v>
      </c>
      <c r="O50" s="60">
        <f t="shared" si="1"/>
        <v>1804138</v>
      </c>
      <c r="P50" s="60">
        <f t="shared" si="1"/>
        <v>1804138</v>
      </c>
      <c r="Q50" s="60">
        <f t="shared" si="1"/>
        <v>1804138</v>
      </c>
      <c r="R50" s="60">
        <f t="shared" si="1"/>
        <v>1804138</v>
      </c>
      <c r="S50" s="60">
        <f t="shared" si="2"/>
        <v>1654486</v>
      </c>
      <c r="T50" s="60">
        <f t="shared" si="2"/>
        <v>1654486</v>
      </c>
      <c r="U50" s="60">
        <f t="shared" si="2"/>
        <v>864656</v>
      </c>
      <c r="V50" s="60">
        <f t="shared" si="2"/>
        <v>864656</v>
      </c>
    </row>
    <row r="51" spans="2:29">
      <c r="B51" s="42" t="s">
        <v>53</v>
      </c>
      <c r="C51" s="421">
        <v>364</v>
      </c>
      <c r="D51" s="422">
        <v>364</v>
      </c>
      <c r="E51" s="421">
        <v>364</v>
      </c>
      <c r="F51" s="422">
        <v>364</v>
      </c>
      <c r="G51" s="423">
        <v>364</v>
      </c>
      <c r="H51" s="422">
        <v>364</v>
      </c>
      <c r="I51" s="421">
        <v>182</v>
      </c>
      <c r="J51" s="58">
        <v>182</v>
      </c>
      <c r="L51" s="28">
        <f>Weights!Y51</f>
        <v>1572</v>
      </c>
      <c r="M51" t="s">
        <v>92</v>
      </c>
      <c r="O51" s="60">
        <f t="shared" si="1"/>
        <v>572208</v>
      </c>
      <c r="P51" s="60">
        <f t="shared" si="1"/>
        <v>572208</v>
      </c>
      <c r="Q51" s="60">
        <f t="shared" si="1"/>
        <v>572208</v>
      </c>
      <c r="R51" s="60">
        <f t="shared" si="1"/>
        <v>572208</v>
      </c>
      <c r="S51" s="60">
        <f t="shared" si="2"/>
        <v>572208</v>
      </c>
      <c r="T51" s="60">
        <f t="shared" si="2"/>
        <v>572208</v>
      </c>
      <c r="U51" s="60">
        <f t="shared" si="2"/>
        <v>286104</v>
      </c>
      <c r="V51" s="60">
        <f t="shared" si="2"/>
        <v>286104</v>
      </c>
    </row>
    <row r="52" spans="2:29">
      <c r="B52" s="42" t="s">
        <v>54</v>
      </c>
      <c r="C52" s="421">
        <v>542</v>
      </c>
      <c r="D52" s="422">
        <v>542</v>
      </c>
      <c r="E52" s="421">
        <v>409</v>
      </c>
      <c r="F52" s="422">
        <v>409</v>
      </c>
      <c r="G52" s="423">
        <v>409</v>
      </c>
      <c r="H52" s="422">
        <v>409</v>
      </c>
      <c r="I52" s="421">
        <v>237</v>
      </c>
      <c r="J52" s="58">
        <v>237</v>
      </c>
      <c r="L52" s="28">
        <f>Weights!Y52</f>
        <v>43000</v>
      </c>
      <c r="M52" t="s">
        <v>92</v>
      </c>
      <c r="O52" s="60">
        <f t="shared" si="1"/>
        <v>23306000</v>
      </c>
      <c r="P52" s="60">
        <f t="shared" si="1"/>
        <v>23306000</v>
      </c>
      <c r="Q52" s="60">
        <f t="shared" si="1"/>
        <v>17587000</v>
      </c>
      <c r="R52" s="60">
        <f t="shared" si="1"/>
        <v>17587000</v>
      </c>
      <c r="S52" s="60">
        <f t="shared" si="2"/>
        <v>17587000</v>
      </c>
      <c r="T52" s="60">
        <f t="shared" si="2"/>
        <v>17587000</v>
      </c>
      <c r="U52" s="60">
        <f t="shared" si="2"/>
        <v>10191000</v>
      </c>
      <c r="V52" s="60">
        <f t="shared" si="2"/>
        <v>10191000</v>
      </c>
    </row>
    <row r="53" spans="2:29">
      <c r="B53" s="42" t="s">
        <v>55</v>
      </c>
      <c r="C53" s="421">
        <v>329</v>
      </c>
      <c r="D53" s="422">
        <v>329</v>
      </c>
      <c r="E53" s="421">
        <v>286</v>
      </c>
      <c r="F53" s="422">
        <v>286</v>
      </c>
      <c r="G53" s="423">
        <v>245</v>
      </c>
      <c r="H53" s="422">
        <v>245</v>
      </c>
      <c r="I53" s="421">
        <v>143</v>
      </c>
      <c r="J53" s="58">
        <v>143</v>
      </c>
      <c r="L53" s="28">
        <f>Weights!Y53</f>
        <v>63176</v>
      </c>
      <c r="M53" t="s">
        <v>92</v>
      </c>
      <c r="O53" s="60">
        <f t="shared" si="1"/>
        <v>20784904</v>
      </c>
      <c r="P53" s="60">
        <f t="shared" si="1"/>
        <v>20784904</v>
      </c>
      <c r="Q53" s="60">
        <f t="shared" si="1"/>
        <v>18068336</v>
      </c>
      <c r="R53" s="60">
        <f t="shared" si="1"/>
        <v>18068336</v>
      </c>
      <c r="S53" s="60">
        <f t="shared" si="2"/>
        <v>15478120</v>
      </c>
      <c r="T53" s="60">
        <f t="shared" si="2"/>
        <v>15478120</v>
      </c>
      <c r="U53" s="60">
        <f t="shared" si="2"/>
        <v>9034168</v>
      </c>
      <c r="V53" s="60">
        <f t="shared" si="2"/>
        <v>9034168</v>
      </c>
    </row>
    <row r="54" spans="2:29">
      <c r="B54" s="42" t="s">
        <v>56</v>
      </c>
      <c r="C54" s="421">
        <v>368</v>
      </c>
      <c r="D54" s="422">
        <v>368</v>
      </c>
      <c r="E54" s="421">
        <v>350</v>
      </c>
      <c r="F54" s="422">
        <v>350</v>
      </c>
      <c r="G54" s="423">
        <v>340</v>
      </c>
      <c r="H54" s="422">
        <v>340</v>
      </c>
      <c r="I54" s="421">
        <v>315</v>
      </c>
      <c r="J54" s="58">
        <v>315</v>
      </c>
      <c r="L54" s="28">
        <f>Weights!Y54</f>
        <v>6399</v>
      </c>
      <c r="M54" t="s">
        <v>92</v>
      </c>
      <c r="O54" s="60">
        <f t="shared" si="1"/>
        <v>2354832</v>
      </c>
      <c r="P54" s="60">
        <f t="shared" si="1"/>
        <v>2354832</v>
      </c>
      <c r="Q54" s="60">
        <f t="shared" si="1"/>
        <v>2239650</v>
      </c>
      <c r="R54" s="60">
        <f t="shared" si="1"/>
        <v>2239650</v>
      </c>
      <c r="S54" s="60">
        <f t="shared" si="2"/>
        <v>2175660</v>
      </c>
      <c r="T54" s="60">
        <f t="shared" si="2"/>
        <v>2175660</v>
      </c>
      <c r="U54" s="60">
        <f t="shared" si="2"/>
        <v>2015685</v>
      </c>
      <c r="V54" s="60">
        <f t="shared" si="2"/>
        <v>2015685</v>
      </c>
    </row>
    <row r="55" spans="2:29">
      <c r="B55" s="42" t="s">
        <v>57</v>
      </c>
      <c r="C55" s="421">
        <v>345</v>
      </c>
      <c r="D55" s="422">
        <v>345</v>
      </c>
      <c r="E55" s="421">
        <v>345</v>
      </c>
      <c r="F55" s="422">
        <v>345</v>
      </c>
      <c r="G55" s="423">
        <v>288</v>
      </c>
      <c r="H55" s="422">
        <v>288</v>
      </c>
      <c r="I55" s="421">
        <v>169</v>
      </c>
      <c r="J55" s="58">
        <v>169</v>
      </c>
      <c r="L55" s="28">
        <f>Weights!Y55</f>
        <v>1659</v>
      </c>
      <c r="M55" t="s">
        <v>92</v>
      </c>
      <c r="O55" s="60">
        <f t="shared" si="1"/>
        <v>572355</v>
      </c>
      <c r="P55" s="60">
        <f t="shared" si="1"/>
        <v>572355</v>
      </c>
      <c r="Q55" s="60">
        <f t="shared" si="1"/>
        <v>572355</v>
      </c>
      <c r="R55" s="60">
        <f t="shared" si="1"/>
        <v>572355</v>
      </c>
      <c r="S55" s="60">
        <f t="shared" si="2"/>
        <v>477792</v>
      </c>
      <c r="T55" s="60">
        <f t="shared" si="2"/>
        <v>477792</v>
      </c>
      <c r="U55" s="60">
        <f t="shared" si="2"/>
        <v>280371</v>
      </c>
      <c r="V55" s="60">
        <f t="shared" si="2"/>
        <v>280371</v>
      </c>
    </row>
    <row r="56" spans="2:29">
      <c r="B56" s="426" t="s">
        <v>58</v>
      </c>
      <c r="C56" s="417">
        <v>450</v>
      </c>
      <c r="D56" s="419">
        <v>450</v>
      </c>
      <c r="E56" s="417">
        <v>400</v>
      </c>
      <c r="F56" s="419">
        <v>400</v>
      </c>
      <c r="G56" s="420">
        <v>400</v>
      </c>
      <c r="H56" s="419">
        <v>400</v>
      </c>
      <c r="I56" s="417">
        <v>200</v>
      </c>
      <c r="J56" s="416">
        <v>200</v>
      </c>
      <c r="L56" s="28" t="e">
        <f>Weights!Y56</f>
        <v>#VALUE!</v>
      </c>
      <c r="M56" s="25" t="s">
        <v>93</v>
      </c>
      <c r="O56" s="60" t="e">
        <f t="shared" si="1"/>
        <v>#VALUE!</v>
      </c>
      <c r="P56" s="60" t="e">
        <f t="shared" si="1"/>
        <v>#VALUE!</v>
      </c>
      <c r="Q56" s="60" t="e">
        <f t="shared" si="1"/>
        <v>#VALUE!</v>
      </c>
      <c r="R56" s="60" t="e">
        <f t="shared" si="1"/>
        <v>#VALUE!</v>
      </c>
      <c r="S56" s="60" t="e">
        <f t="shared" si="2"/>
        <v>#VALUE!</v>
      </c>
      <c r="T56" s="60" t="e">
        <f t="shared" si="2"/>
        <v>#VALUE!</v>
      </c>
      <c r="U56" s="60" t="e">
        <f t="shared" si="2"/>
        <v>#VALUE!</v>
      </c>
      <c r="V56" s="60" t="e">
        <f t="shared" si="2"/>
        <v>#VALUE!</v>
      </c>
    </row>
    <row r="57" spans="2:29">
      <c r="B57" s="427" t="s">
        <v>59</v>
      </c>
      <c r="C57" s="403">
        <v>1892</v>
      </c>
      <c r="D57" s="424">
        <v>1892</v>
      </c>
      <c r="E57" s="403">
        <v>1892</v>
      </c>
      <c r="F57" s="424">
        <v>1892</v>
      </c>
      <c r="G57" s="425">
        <v>1892</v>
      </c>
      <c r="H57" s="424">
        <v>1892</v>
      </c>
      <c r="I57" s="421">
        <v>946</v>
      </c>
      <c r="J57" s="58">
        <v>946</v>
      </c>
      <c r="L57" s="28">
        <f>Weights!Y57</f>
        <v>9600</v>
      </c>
      <c r="M57" t="s">
        <v>92</v>
      </c>
      <c r="O57" s="60">
        <f t="shared" si="1"/>
        <v>18163200</v>
      </c>
      <c r="P57" s="60">
        <f t="shared" si="1"/>
        <v>18163200</v>
      </c>
      <c r="Q57" s="60">
        <f t="shared" si="1"/>
        <v>18163200</v>
      </c>
      <c r="R57" s="60">
        <f t="shared" si="1"/>
        <v>18163200</v>
      </c>
      <c r="S57" s="60">
        <f t="shared" si="2"/>
        <v>18163200</v>
      </c>
      <c r="T57" s="60">
        <f t="shared" si="2"/>
        <v>18163200</v>
      </c>
      <c r="U57" s="60">
        <f t="shared" si="2"/>
        <v>9081600</v>
      </c>
      <c r="V57" s="60">
        <f t="shared" si="2"/>
        <v>9081600</v>
      </c>
    </row>
    <row r="58" spans="2:29">
      <c r="B58" s="427" t="s">
        <v>60</v>
      </c>
      <c r="C58" s="421">
        <v>516</v>
      </c>
      <c r="D58" s="422">
        <v>516</v>
      </c>
      <c r="E58" s="421">
        <v>516</v>
      </c>
      <c r="F58" s="422">
        <v>516</v>
      </c>
      <c r="G58" s="423">
        <v>516</v>
      </c>
      <c r="H58" s="422">
        <v>516</v>
      </c>
      <c r="I58" s="421">
        <v>265</v>
      </c>
      <c r="J58" s="58">
        <v>265</v>
      </c>
      <c r="L58" s="28">
        <f>Weights!Y58</f>
        <v>14100</v>
      </c>
      <c r="M58" t="s">
        <v>92</v>
      </c>
      <c r="O58" s="60">
        <f t="shared" si="1"/>
        <v>7275600</v>
      </c>
      <c r="P58" s="60">
        <f t="shared" si="1"/>
        <v>7275600</v>
      </c>
      <c r="Q58" s="60">
        <f t="shared" si="1"/>
        <v>7275600</v>
      </c>
      <c r="R58" s="60">
        <f t="shared" si="1"/>
        <v>7275600</v>
      </c>
      <c r="S58" s="60">
        <f t="shared" si="2"/>
        <v>7275600</v>
      </c>
      <c r="T58" s="60">
        <f t="shared" si="2"/>
        <v>7275600</v>
      </c>
      <c r="U58" s="60">
        <f t="shared" si="2"/>
        <v>3736500</v>
      </c>
      <c r="V58" s="60">
        <f t="shared" si="2"/>
        <v>3736500</v>
      </c>
      <c r="X58" s="489" t="s">
        <v>1733</v>
      </c>
      <c r="Y58" s="489"/>
      <c r="Z58" s="489"/>
      <c r="AA58" s="489"/>
      <c r="AB58" s="489"/>
      <c r="AC58" s="489"/>
    </row>
    <row r="59" spans="2:29">
      <c r="B59" s="427" t="s">
        <v>61</v>
      </c>
      <c r="C59" s="421">
        <v>400</v>
      </c>
      <c r="D59" s="422">
        <v>400</v>
      </c>
      <c r="E59" s="421">
        <v>360</v>
      </c>
      <c r="F59" s="422">
        <v>360</v>
      </c>
      <c r="G59" s="423">
        <v>360</v>
      </c>
      <c r="H59" s="422">
        <v>360</v>
      </c>
      <c r="I59" s="421">
        <v>180</v>
      </c>
      <c r="J59" s="58">
        <v>180</v>
      </c>
      <c r="L59" s="28">
        <f>Weights!Y59</f>
        <v>8000</v>
      </c>
      <c r="M59" t="s">
        <v>92</v>
      </c>
      <c r="O59" s="60">
        <f t="shared" si="1"/>
        <v>3200000</v>
      </c>
      <c r="P59" s="60">
        <f t="shared" si="1"/>
        <v>3200000</v>
      </c>
      <c r="Q59" s="60">
        <f t="shared" si="1"/>
        <v>2880000</v>
      </c>
      <c r="R59" s="60">
        <f t="shared" si="1"/>
        <v>2880000</v>
      </c>
      <c r="S59" s="60">
        <f t="shared" si="2"/>
        <v>2880000</v>
      </c>
      <c r="T59" s="60">
        <f t="shared" si="2"/>
        <v>2880000</v>
      </c>
      <c r="U59" s="60">
        <f t="shared" si="2"/>
        <v>1440000</v>
      </c>
      <c r="V59" s="60">
        <f t="shared" si="2"/>
        <v>1440000</v>
      </c>
      <c r="X59">
        <v>2019</v>
      </c>
      <c r="Y59">
        <v>2020</v>
      </c>
      <c r="Z59">
        <v>2021</v>
      </c>
      <c r="AA59">
        <v>2022</v>
      </c>
      <c r="AB59">
        <v>2023</v>
      </c>
      <c r="AC59">
        <v>2024</v>
      </c>
    </row>
    <row r="60" spans="2:29">
      <c r="B60" s="427" t="s">
        <v>62</v>
      </c>
      <c r="C60" s="403">
        <v>1109</v>
      </c>
      <c r="D60" s="424">
        <v>1109</v>
      </c>
      <c r="E60" s="403">
        <v>1109</v>
      </c>
      <c r="F60" s="424">
        <v>1109</v>
      </c>
      <c r="G60" s="425">
        <v>1109</v>
      </c>
      <c r="H60" s="424">
        <v>1109</v>
      </c>
      <c r="I60" s="421">
        <v>555</v>
      </c>
      <c r="J60" s="58">
        <v>555</v>
      </c>
      <c r="L60" s="28">
        <f>Weights!Y60</f>
        <v>7996</v>
      </c>
      <c r="M60" t="s">
        <v>92</v>
      </c>
      <c r="O60" s="60">
        <f t="shared" si="1"/>
        <v>8867564</v>
      </c>
      <c r="P60" s="60">
        <f t="shared" si="1"/>
        <v>8867564</v>
      </c>
      <c r="Q60" s="60">
        <f t="shared" si="1"/>
        <v>8867564</v>
      </c>
      <c r="R60" s="60">
        <f t="shared" si="1"/>
        <v>8867564</v>
      </c>
      <c r="S60" s="60">
        <f t="shared" si="2"/>
        <v>8867564</v>
      </c>
      <c r="T60" s="60">
        <f t="shared" si="2"/>
        <v>8867564</v>
      </c>
      <c r="U60" s="60">
        <f t="shared" si="2"/>
        <v>4437780</v>
      </c>
      <c r="V60" s="60">
        <f t="shared" si="2"/>
        <v>4437780</v>
      </c>
      <c r="X60">
        <f>ROUND($O$65*'BLS Data'!$AJ$18,2)</f>
        <v>148.58000000000001</v>
      </c>
      <c r="Y60">
        <f>ROUND($O$65*'BLS Data'!$AJ$19,2)</f>
        <v>153.43</v>
      </c>
      <c r="Z60">
        <f>ROUND($O$65*'BLS Data'!$AJ$20,2)</f>
        <v>155.76</v>
      </c>
      <c r="AA60">
        <f>$O$65</f>
        <v>154.97</v>
      </c>
      <c r="AB60">
        <f>ROUND($O$65*'BLS Data'!$AJ$22,2)</f>
        <v>161.91999999999999</v>
      </c>
      <c r="AC60">
        <f>ROUND($O$65*'BLS Data'!$AJ$23,2)</f>
        <v>166.64</v>
      </c>
    </row>
    <row r="61" spans="2:29">
      <c r="B61" s="428" t="s">
        <v>63</v>
      </c>
      <c r="C61" s="429">
        <v>419</v>
      </c>
      <c r="D61" s="430">
        <v>419</v>
      </c>
      <c r="E61" s="429">
        <v>419</v>
      </c>
      <c r="F61" s="430">
        <v>419</v>
      </c>
      <c r="G61" s="431">
        <v>419</v>
      </c>
      <c r="H61" s="430">
        <v>419</v>
      </c>
      <c r="I61" s="429">
        <v>210</v>
      </c>
      <c r="J61" s="432">
        <v>210</v>
      </c>
      <c r="L61" s="28">
        <f>Weights!Y61</f>
        <v>1500</v>
      </c>
      <c r="M61" t="s">
        <v>92</v>
      </c>
      <c r="O61" s="60">
        <f t="shared" si="1"/>
        <v>628500</v>
      </c>
      <c r="P61" s="60">
        <f t="shared" si="1"/>
        <v>628500</v>
      </c>
      <c r="Q61" s="60">
        <f t="shared" si="1"/>
        <v>628500</v>
      </c>
      <c r="R61" s="60">
        <f t="shared" si="1"/>
        <v>628500</v>
      </c>
      <c r="S61" s="60">
        <f t="shared" si="2"/>
        <v>628500</v>
      </c>
      <c r="T61" s="60">
        <f t="shared" si="2"/>
        <v>628500</v>
      </c>
      <c r="U61" s="60">
        <f t="shared" si="2"/>
        <v>315000</v>
      </c>
      <c r="V61" s="60">
        <f t="shared" si="2"/>
        <v>315000</v>
      </c>
      <c r="X61">
        <f>ROUND($P$65*'BLS Data'!$AJ$18,2)</f>
        <v>159.41999999999999</v>
      </c>
      <c r="Y61">
        <f>ROUND($P$65*'BLS Data'!$AJ$19,2)</f>
        <v>164.62</v>
      </c>
      <c r="Z61">
        <f>ROUND($P$65*'BLS Data'!$AJ$20,2)</f>
        <v>167.13</v>
      </c>
      <c r="AA61">
        <f>$P$65</f>
        <v>166.28</v>
      </c>
      <c r="AB61">
        <f>ROUND($P$65*'BLS Data'!$AJ$22,2)</f>
        <v>173.74</v>
      </c>
      <c r="AC61">
        <f>ROUND($P$65*'BLS Data'!$AJ$23,2)</f>
        <v>178.8</v>
      </c>
    </row>
    <row r="62" spans="2:29">
      <c r="X62">
        <f>ROUND($Q$65*'BLS Data'!$AJ$18,2)</f>
        <v>133.96</v>
      </c>
      <c r="Y62">
        <f>ROUND($Q$65*'BLS Data'!$AJ$19,2)</f>
        <v>138.33000000000001</v>
      </c>
      <c r="Z62">
        <f>ROUND($Q$65*'BLS Data'!$AJ$20,2)</f>
        <v>140.43</v>
      </c>
      <c r="AA62">
        <f>$Q$65</f>
        <v>139.72</v>
      </c>
      <c r="AB62">
        <f>ROUND($Q$65*'BLS Data'!$AJ$22,2)</f>
        <v>145.97999999999999</v>
      </c>
      <c r="AC62">
        <f>ROUND($Q$65*'BLS Data'!$AJ$23,2)</f>
        <v>150.24</v>
      </c>
    </row>
    <row r="63" spans="2:29">
      <c r="B63" s="62" t="s">
        <v>242</v>
      </c>
      <c r="L63" s="60">
        <f>SUMIFS(L6:L61,$M$6:$M$61,$M63)</f>
        <v>740090</v>
      </c>
      <c r="M63" t="s">
        <v>92</v>
      </c>
      <c r="O63" s="61">
        <f>SUMIFS(O6:O61,$M$6:$M$61,$M63)</f>
        <v>496737479</v>
      </c>
      <c r="P63" s="61">
        <f t="shared" ref="P63:V63" si="3">SUMIFS(P6:P61,$M$6:$M$61,$M63)</f>
        <v>533210732</v>
      </c>
      <c r="Q63" s="61">
        <f t="shared" si="3"/>
        <v>447479066</v>
      </c>
      <c r="R63" s="61">
        <f t="shared" si="3"/>
        <v>476165068</v>
      </c>
      <c r="S63" s="61">
        <f t="shared" si="3"/>
        <v>429250945</v>
      </c>
      <c r="T63" s="61">
        <f t="shared" si="3"/>
        <v>449619371</v>
      </c>
      <c r="U63" s="61">
        <f t="shared" si="3"/>
        <v>249396296</v>
      </c>
      <c r="V63" s="61">
        <f t="shared" si="3"/>
        <v>263611321</v>
      </c>
      <c r="X63">
        <f>ROUND($R$65*'BLS Data'!$AJ$18,2)</f>
        <v>142.38</v>
      </c>
      <c r="Y63">
        <f>ROUND($R$65*'BLS Data'!$AJ$19,2)</f>
        <v>147.02000000000001</v>
      </c>
      <c r="Z63">
        <f>ROUND($R$65*'BLS Data'!$AJ$20,2)</f>
        <v>149.26</v>
      </c>
      <c r="AA63">
        <f>$R$65</f>
        <v>148.5</v>
      </c>
      <c r="AB63">
        <f>ROUND($R$65*'BLS Data'!$AJ$22,2)</f>
        <v>155.16</v>
      </c>
      <c r="AC63">
        <f>ROUND($R$65*'BLS Data'!$AJ$23,2)</f>
        <v>159.68</v>
      </c>
    </row>
    <row r="64" spans="2:29">
      <c r="B64" s="62" t="s">
        <v>243</v>
      </c>
      <c r="M64" t="s">
        <v>93</v>
      </c>
      <c r="O64" s="74">
        <f>ROUND(O63/$L$63,)</f>
        <v>671</v>
      </c>
      <c r="P64" s="74">
        <f t="shared" ref="P64:V64" si="4">ROUND(P63/$L$63,)</f>
        <v>720</v>
      </c>
      <c r="Q64" s="74">
        <f t="shared" si="4"/>
        <v>605</v>
      </c>
      <c r="R64" s="74">
        <f t="shared" si="4"/>
        <v>643</v>
      </c>
      <c r="S64" s="74">
        <f t="shared" si="4"/>
        <v>580</v>
      </c>
      <c r="T64" s="74">
        <f t="shared" si="4"/>
        <v>608</v>
      </c>
      <c r="U64" s="74">
        <f t="shared" si="4"/>
        <v>337</v>
      </c>
      <c r="V64" s="74">
        <f t="shared" si="4"/>
        <v>356</v>
      </c>
      <c r="X64">
        <f>ROUND($S$65*'BLS Data'!$AJ$18,2)</f>
        <v>128.43</v>
      </c>
      <c r="Y64">
        <f>ROUND($S$65*'BLS Data'!$AJ$19,2)</f>
        <v>132.62</v>
      </c>
      <c r="Z64">
        <f>ROUND($S$65*'BLS Data'!$AJ$20,2)</f>
        <v>134.63</v>
      </c>
      <c r="AA64">
        <f>$S$65</f>
        <v>133.94999999999999</v>
      </c>
      <c r="AB64">
        <f>ROUND($S$65*'BLS Data'!$AJ$22,2)</f>
        <v>139.96</v>
      </c>
      <c r="AC64">
        <f>ROUND($S$65*'BLS Data'!$AJ$23,2)</f>
        <v>144.04</v>
      </c>
    </row>
    <row r="65" spans="2:29">
      <c r="B65" t="s">
        <v>131</v>
      </c>
      <c r="N65" s="70" t="s">
        <v>1732</v>
      </c>
      <c r="O65">
        <f>ROUND(O64/4.33,2)</f>
        <v>154.97</v>
      </c>
      <c r="P65">
        <f t="shared" ref="P65:V65" si="5">ROUND(P64/4.33,2)</f>
        <v>166.28</v>
      </c>
      <c r="Q65">
        <f t="shared" si="5"/>
        <v>139.72</v>
      </c>
      <c r="R65">
        <f t="shared" si="5"/>
        <v>148.5</v>
      </c>
      <c r="S65">
        <f t="shared" si="5"/>
        <v>133.94999999999999</v>
      </c>
      <c r="T65">
        <f t="shared" si="5"/>
        <v>140.41999999999999</v>
      </c>
      <c r="U65">
        <f t="shared" si="5"/>
        <v>77.83</v>
      </c>
      <c r="V65">
        <f t="shared" si="5"/>
        <v>82.22</v>
      </c>
      <c r="X65">
        <f>ROUND($T$65*'BLS Data'!$AJ$18,2)</f>
        <v>134.63</v>
      </c>
      <c r="Y65">
        <f>ROUND($T$65*'BLS Data'!$AJ$19,2)</f>
        <v>139.02000000000001</v>
      </c>
      <c r="Z65">
        <f>ROUND($T$65*'BLS Data'!$AJ$20,2)</f>
        <v>141.13</v>
      </c>
      <c r="AA65">
        <f>$T$65</f>
        <v>140.41999999999999</v>
      </c>
      <c r="AB65">
        <f>ROUND($T$65*'BLS Data'!$AJ$22,2)</f>
        <v>146.72</v>
      </c>
      <c r="AC65">
        <f>ROUND($T$65*'BLS Data'!$AJ$23,2)</f>
        <v>150.99</v>
      </c>
    </row>
    <row r="66" spans="2:29">
      <c r="X66">
        <f>ROUND($U$65*'BLS Data'!$AJ$18,2)</f>
        <v>74.62</v>
      </c>
      <c r="Y66">
        <f>ROUND($U$65*'BLS Data'!$AJ$19,2)</f>
        <v>77.05</v>
      </c>
      <c r="Z66">
        <f>ROUND($U$65*'BLS Data'!$AJ$20,2)</f>
        <v>78.23</v>
      </c>
      <c r="AA66">
        <f>$U$65</f>
        <v>77.83</v>
      </c>
      <c r="AB66">
        <f>ROUND($U$65*'BLS Data'!$AJ$22,2)</f>
        <v>81.319999999999993</v>
      </c>
      <c r="AC66">
        <f>ROUND($U$65*'BLS Data'!$AJ$23,2)</f>
        <v>83.69</v>
      </c>
    </row>
    <row r="67" spans="2:29">
      <c r="B67" s="43" t="s">
        <v>1602</v>
      </c>
      <c r="C67" s="38"/>
      <c r="X67">
        <f>ROUND($V$65*'BLS Data'!$AJ$18,2)</f>
        <v>78.83</v>
      </c>
      <c r="Y67">
        <f>ROUND($V$65*'BLS Data'!$AJ$19,2)</f>
        <v>81.400000000000006</v>
      </c>
      <c r="Z67">
        <f>ROUND($V$65*'BLS Data'!$AJ$20,2)</f>
        <v>82.64</v>
      </c>
      <c r="AA67">
        <f>$V$65</f>
        <v>82.22</v>
      </c>
      <c r="AB67">
        <f>ROUND($V$65*'BLS Data'!$AJ$22,2)</f>
        <v>85.91</v>
      </c>
      <c r="AC67">
        <f>ROUND($V$65*'BLS Data'!$AJ$23,2)</f>
        <v>88.41</v>
      </c>
    </row>
    <row r="68" spans="2:29" ht="15">
      <c r="B68" s="44" t="s">
        <v>1652</v>
      </c>
      <c r="C68" s="38"/>
    </row>
    <row r="69" spans="2:29" ht="15">
      <c r="B69" s="44" t="s">
        <v>1603</v>
      </c>
      <c r="C69" s="38"/>
    </row>
    <row r="70" spans="2:29">
      <c r="C70" s="38"/>
    </row>
    <row r="71" spans="2:29">
      <c r="B71" s="43" t="s">
        <v>136</v>
      </c>
      <c r="C71" s="38"/>
    </row>
    <row r="72" spans="2:29" ht="15">
      <c r="B72" s="44" t="s">
        <v>1604</v>
      </c>
      <c r="C72" s="38"/>
    </row>
    <row r="73" spans="2:29">
      <c r="B73" s="43" t="s">
        <v>138</v>
      </c>
      <c r="C73" s="38"/>
    </row>
    <row r="74" spans="2:29" ht="15">
      <c r="B74" s="44" t="s">
        <v>1605</v>
      </c>
      <c r="C74" s="38"/>
    </row>
    <row r="75" spans="2:29">
      <c r="B75" s="43" t="s">
        <v>386</v>
      </c>
      <c r="C75" s="38"/>
    </row>
    <row r="76" spans="2:29" ht="15">
      <c r="B76" s="44" t="s">
        <v>1606</v>
      </c>
      <c r="C76" s="38"/>
    </row>
    <row r="77" spans="2:29" ht="15">
      <c r="B77" s="48" t="s">
        <v>141</v>
      </c>
      <c r="C77" s="38"/>
    </row>
    <row r="78" spans="2:29">
      <c r="B78" s="47" t="s">
        <v>142</v>
      </c>
      <c r="C78" s="38"/>
    </row>
    <row r="79" spans="2:29">
      <c r="B79" s="47" t="s">
        <v>1607</v>
      </c>
      <c r="C79" s="38"/>
    </row>
    <row r="80" spans="2:29" ht="15">
      <c r="B80" s="48" t="s">
        <v>143</v>
      </c>
      <c r="C80" s="38"/>
    </row>
    <row r="81" spans="2:3">
      <c r="B81" s="47" t="s">
        <v>1608</v>
      </c>
      <c r="C81" s="38"/>
    </row>
    <row r="82" spans="2:3" ht="15">
      <c r="B82" s="48" t="s">
        <v>145</v>
      </c>
      <c r="C82" s="38"/>
    </row>
    <row r="83" spans="2:3">
      <c r="B83" s="47" t="s">
        <v>1609</v>
      </c>
      <c r="C83" s="38"/>
    </row>
    <row r="84" spans="2:3" ht="15">
      <c r="B84" s="48" t="s">
        <v>147</v>
      </c>
      <c r="C84" s="38"/>
    </row>
    <row r="85" spans="2:3">
      <c r="B85" s="47" t="s">
        <v>1610</v>
      </c>
      <c r="C85" s="38"/>
    </row>
    <row r="86" spans="2:3" ht="15">
      <c r="B86" s="48" t="s">
        <v>149</v>
      </c>
      <c r="C86" s="38"/>
    </row>
    <row r="87" spans="2:3">
      <c r="B87" s="47" t="s">
        <v>1611</v>
      </c>
      <c r="C87" s="38"/>
    </row>
    <row r="88" spans="2:3" ht="15">
      <c r="B88" s="48" t="s">
        <v>151</v>
      </c>
      <c r="C88" s="38"/>
    </row>
    <row r="89" spans="2:3">
      <c r="B89" s="47" t="s">
        <v>1612</v>
      </c>
      <c r="C89" s="38"/>
    </row>
    <row r="90" spans="2:3" ht="15">
      <c r="B90" s="48" t="s">
        <v>153</v>
      </c>
      <c r="C90" s="38"/>
    </row>
    <row r="91" spans="2:3">
      <c r="B91" s="47" t="s">
        <v>1613</v>
      </c>
      <c r="C91" s="38"/>
    </row>
    <row r="92" spans="2:3" ht="15">
      <c r="B92" s="48" t="s">
        <v>155</v>
      </c>
      <c r="C92" s="38"/>
    </row>
    <row r="93" spans="2:3">
      <c r="B93" s="47" t="s">
        <v>1614</v>
      </c>
      <c r="C93" s="38"/>
    </row>
    <row r="94" spans="2:3" ht="15">
      <c r="B94" s="48" t="s">
        <v>157</v>
      </c>
      <c r="C94" s="38"/>
    </row>
    <row r="95" spans="2:3">
      <c r="B95" s="47" t="s">
        <v>1615</v>
      </c>
      <c r="C95" s="38"/>
    </row>
    <row r="96" spans="2:3" ht="15">
      <c r="B96" s="48" t="s">
        <v>159</v>
      </c>
      <c r="C96" s="38"/>
    </row>
    <row r="97" spans="2:3">
      <c r="B97" s="47" t="s">
        <v>1616</v>
      </c>
      <c r="C97" s="38"/>
    </row>
    <row r="98" spans="2:3" ht="15">
      <c r="B98" s="48" t="s">
        <v>161</v>
      </c>
      <c r="C98" s="38"/>
    </row>
    <row r="99" spans="2:3">
      <c r="B99" s="47" t="s">
        <v>1617</v>
      </c>
      <c r="C99" s="38"/>
    </row>
    <row r="100" spans="2:3" ht="15">
      <c r="B100" s="48" t="s">
        <v>163</v>
      </c>
      <c r="C100" s="38"/>
    </row>
    <row r="101" spans="2:3">
      <c r="B101" s="47" t="s">
        <v>1618</v>
      </c>
      <c r="C101" s="38"/>
    </row>
    <row r="102" spans="2:3" ht="15">
      <c r="B102" s="48" t="s">
        <v>165</v>
      </c>
      <c r="C102" s="38"/>
    </row>
    <row r="103" spans="2:3">
      <c r="B103" s="47" t="s">
        <v>1619</v>
      </c>
      <c r="C103" s="38"/>
    </row>
    <row r="104" spans="2:3" ht="15">
      <c r="B104" s="48" t="s">
        <v>167</v>
      </c>
      <c r="C104" s="38"/>
    </row>
    <row r="105" spans="2:3">
      <c r="B105" s="47" t="s">
        <v>1620</v>
      </c>
      <c r="C105" s="38"/>
    </row>
    <row r="106" spans="2:3" ht="15">
      <c r="B106" s="48" t="s">
        <v>169</v>
      </c>
      <c r="C106" s="38"/>
    </row>
    <row r="107" spans="2:3">
      <c r="B107" s="47" t="s">
        <v>1621</v>
      </c>
      <c r="C107" s="38"/>
    </row>
    <row r="108" spans="2:3" ht="15">
      <c r="B108" s="48" t="s">
        <v>171</v>
      </c>
      <c r="C108" s="38"/>
    </row>
    <row r="109" spans="2:3">
      <c r="B109" s="47" t="s">
        <v>1567</v>
      </c>
      <c r="C109" s="38"/>
    </row>
    <row r="110" spans="2:3" ht="15">
      <c r="B110" s="48" t="s">
        <v>173</v>
      </c>
      <c r="C110" s="38"/>
    </row>
    <row r="111" spans="2:3">
      <c r="B111" s="47" t="s">
        <v>1622</v>
      </c>
      <c r="C111" s="38"/>
    </row>
    <row r="112" spans="2:3">
      <c r="B112" s="43" t="s">
        <v>175</v>
      </c>
      <c r="C112" s="38"/>
    </row>
    <row r="113" spans="2:3">
      <c r="B113" s="47" t="s">
        <v>1651</v>
      </c>
      <c r="C113" s="38"/>
    </row>
    <row r="114" spans="2:3">
      <c r="B114" s="43" t="s">
        <v>177</v>
      </c>
      <c r="C114" s="38"/>
    </row>
    <row r="115" spans="2:3">
      <c r="B115" s="47" t="s">
        <v>1623</v>
      </c>
      <c r="C115" s="38"/>
    </row>
    <row r="116" spans="2:3">
      <c r="B116" s="43" t="s">
        <v>179</v>
      </c>
      <c r="C116" s="38"/>
    </row>
    <row r="117" spans="2:3">
      <c r="B117" s="47" t="s">
        <v>1624</v>
      </c>
      <c r="C117" s="38"/>
    </row>
    <row r="118" spans="2:3">
      <c r="B118" s="47" t="s">
        <v>181</v>
      </c>
      <c r="C118" s="38"/>
    </row>
    <row r="119" spans="2:3">
      <c r="B119" s="47" t="s">
        <v>1625</v>
      </c>
      <c r="C119" s="38"/>
    </row>
    <row r="120" spans="2:3">
      <c r="B120" s="43" t="s">
        <v>183</v>
      </c>
      <c r="C120" s="38"/>
    </row>
    <row r="121" spans="2:3">
      <c r="B121" s="47" t="s">
        <v>1626</v>
      </c>
      <c r="C121" s="38"/>
    </row>
    <row r="122" spans="2:3">
      <c r="B122" s="43" t="s">
        <v>185</v>
      </c>
      <c r="C122" s="38"/>
    </row>
    <row r="123" spans="2:3">
      <c r="B123" s="47" t="s">
        <v>1627</v>
      </c>
      <c r="C123" s="38"/>
    </row>
    <row r="124" spans="2:3">
      <c r="B124" s="43" t="s">
        <v>187</v>
      </c>
      <c r="C124" s="38"/>
    </row>
    <row r="125" spans="2:3">
      <c r="B125" s="47" t="s">
        <v>1628</v>
      </c>
      <c r="C125" s="38"/>
    </row>
    <row r="126" spans="2:3">
      <c r="B126" s="43" t="s">
        <v>189</v>
      </c>
      <c r="C126" s="38"/>
    </row>
    <row r="127" spans="2:3">
      <c r="B127" s="47" t="s">
        <v>1629</v>
      </c>
      <c r="C127" s="38"/>
    </row>
    <row r="128" spans="2:3">
      <c r="B128" s="43" t="s">
        <v>191</v>
      </c>
      <c r="C128" s="38"/>
    </row>
    <row r="129" spans="2:3">
      <c r="B129" s="47" t="s">
        <v>1630</v>
      </c>
      <c r="C129" s="38"/>
    </row>
    <row r="130" spans="2:3">
      <c r="B130" s="43" t="s">
        <v>193</v>
      </c>
      <c r="C130" s="38"/>
    </row>
    <row r="131" spans="2:3">
      <c r="B131" s="47" t="s">
        <v>1631</v>
      </c>
      <c r="C131" s="38"/>
    </row>
    <row r="132" spans="2:3">
      <c r="B132" s="43" t="s">
        <v>195</v>
      </c>
      <c r="C132" s="38"/>
    </row>
    <row r="133" spans="2:3">
      <c r="B133" s="47" t="s">
        <v>1632</v>
      </c>
      <c r="C133" s="38"/>
    </row>
    <row r="134" spans="2:3">
      <c r="B134" s="43" t="s">
        <v>197</v>
      </c>
      <c r="C134" s="38"/>
    </row>
    <row r="135" spans="2:3">
      <c r="B135" s="47" t="s">
        <v>1633</v>
      </c>
      <c r="C135" s="38"/>
    </row>
    <row r="136" spans="2:3">
      <c r="B136" s="43" t="s">
        <v>199</v>
      </c>
      <c r="C136" s="38"/>
    </row>
    <row r="137" spans="2:3">
      <c r="B137" s="47" t="s">
        <v>1634</v>
      </c>
      <c r="C137" s="38"/>
    </row>
    <row r="138" spans="2:3">
      <c r="B138" s="43" t="s">
        <v>200</v>
      </c>
      <c r="C138" s="38"/>
    </row>
    <row r="139" spans="2:3">
      <c r="B139" s="47" t="s">
        <v>1635</v>
      </c>
      <c r="C139" s="38"/>
    </row>
    <row r="140" spans="2:3">
      <c r="B140" s="43" t="s">
        <v>345</v>
      </c>
      <c r="C140" s="38"/>
    </row>
    <row r="141" spans="2:3">
      <c r="B141" s="47" t="s">
        <v>1636</v>
      </c>
      <c r="C141" s="38"/>
    </row>
    <row r="142" spans="2:3" ht="15">
      <c r="B142" s="48" t="s">
        <v>202</v>
      </c>
      <c r="C142" s="38"/>
    </row>
    <row r="143" spans="2:3">
      <c r="B143" s="100" t="s">
        <v>203</v>
      </c>
      <c r="C143" s="38"/>
    </row>
    <row r="144" spans="2:3" ht="15">
      <c r="B144" s="48" t="s">
        <v>204</v>
      </c>
      <c r="C144" s="38"/>
    </row>
    <row r="145" spans="2:3">
      <c r="B145" s="100" t="s">
        <v>1637</v>
      </c>
      <c r="C145" s="38"/>
    </row>
    <row r="146" spans="2:3" ht="15">
      <c r="B146" s="48" t="s">
        <v>206</v>
      </c>
      <c r="C146" s="38"/>
    </row>
    <row r="147" spans="2:3">
      <c r="B147" s="100" t="s">
        <v>1638</v>
      </c>
      <c r="C147" s="38"/>
    </row>
    <row r="148" spans="2:3" ht="15">
      <c r="B148" s="48" t="s">
        <v>209</v>
      </c>
      <c r="C148" s="38"/>
    </row>
    <row r="149" spans="2:3">
      <c r="B149" s="100" t="s">
        <v>1639</v>
      </c>
      <c r="C149" s="38"/>
    </row>
    <row r="150" spans="2:3" ht="15">
      <c r="B150" s="48" t="s">
        <v>211</v>
      </c>
      <c r="C150" s="38"/>
    </row>
    <row r="151" spans="2:3">
      <c r="B151" s="100" t="s">
        <v>1640</v>
      </c>
      <c r="C151" s="38"/>
    </row>
    <row r="152" spans="2:3" ht="15">
      <c r="B152" s="48" t="s">
        <v>215</v>
      </c>
      <c r="C152" s="38"/>
    </row>
    <row r="153" spans="2:3">
      <c r="B153" s="100" t="s">
        <v>1641</v>
      </c>
      <c r="C153" s="38"/>
    </row>
    <row r="154" spans="2:3" ht="15">
      <c r="B154" s="48" t="s">
        <v>217</v>
      </c>
      <c r="C154" s="38"/>
    </row>
    <row r="155" spans="2:3">
      <c r="B155" s="100" t="s">
        <v>1642</v>
      </c>
      <c r="C155" s="38"/>
    </row>
    <row r="156" spans="2:3" ht="15">
      <c r="B156" s="48" t="s">
        <v>219</v>
      </c>
      <c r="C156" s="38"/>
    </row>
    <row r="157" spans="2:3">
      <c r="B157" s="100" t="s">
        <v>1643</v>
      </c>
      <c r="C157" s="38"/>
    </row>
    <row r="158" spans="2:3" ht="15">
      <c r="B158" s="48" t="s">
        <v>221</v>
      </c>
      <c r="C158" s="38"/>
    </row>
    <row r="159" spans="2:3">
      <c r="B159" s="100" t="s">
        <v>1644</v>
      </c>
      <c r="C159" s="38"/>
    </row>
    <row r="160" spans="2:3" ht="15">
      <c r="B160" s="48" t="s">
        <v>358</v>
      </c>
      <c r="C160" s="38"/>
    </row>
    <row r="161" spans="2:3">
      <c r="B161" s="100" t="s">
        <v>1645</v>
      </c>
      <c r="C161" s="38"/>
    </row>
    <row r="162" spans="2:3" ht="15">
      <c r="B162" s="48" t="s">
        <v>223</v>
      </c>
      <c r="C162" s="38"/>
    </row>
    <row r="163" spans="2:3">
      <c r="B163" s="100" t="s">
        <v>1615</v>
      </c>
      <c r="C163" s="38"/>
    </row>
    <row r="164" spans="2:3" ht="15">
      <c r="B164" s="48" t="s">
        <v>225</v>
      </c>
      <c r="C164" s="38"/>
    </row>
    <row r="165" spans="2:3">
      <c r="B165" s="100" t="s">
        <v>1646</v>
      </c>
      <c r="C165" s="38"/>
    </row>
    <row r="166" spans="2:3" ht="15">
      <c r="B166" s="48" t="s">
        <v>227</v>
      </c>
      <c r="C166" s="38"/>
    </row>
    <row r="167" spans="2:3">
      <c r="B167" s="100" t="s">
        <v>1647</v>
      </c>
      <c r="C167" s="38"/>
    </row>
    <row r="168" spans="2:3" ht="15">
      <c r="B168" s="48" t="s">
        <v>229</v>
      </c>
      <c r="C168" s="38"/>
    </row>
    <row r="169" spans="2:3">
      <c r="B169" s="100" t="s">
        <v>1648</v>
      </c>
      <c r="C169" s="38"/>
    </row>
    <row r="170" spans="2:3" ht="15">
      <c r="B170" s="48" t="s">
        <v>232</v>
      </c>
      <c r="C170" s="38"/>
    </row>
    <row r="171" spans="2:3">
      <c r="B171" s="100" t="s">
        <v>1649</v>
      </c>
      <c r="C171" s="38"/>
    </row>
    <row r="172" spans="2:3" ht="15">
      <c r="B172" s="48" t="s">
        <v>234</v>
      </c>
      <c r="C172" s="38"/>
    </row>
    <row r="173" spans="2:3">
      <c r="B173" s="100" t="s">
        <v>1650</v>
      </c>
      <c r="C173" s="38"/>
    </row>
    <row r="174" spans="2:3" ht="15">
      <c r="B174" s="48" t="s">
        <v>236</v>
      </c>
      <c r="C174" s="38"/>
    </row>
    <row r="175" spans="2:3">
      <c r="B175" s="100" t="s">
        <v>1615</v>
      </c>
      <c r="C175" s="38"/>
    </row>
    <row r="176" spans="2:3">
      <c r="B176" s="47"/>
      <c r="C176" s="38"/>
    </row>
  </sheetData>
  <mergeCells count="1">
    <mergeCell ref="X58:AC5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EC04B-5CCA-4273-9299-119A7ACDBA24}">
  <dimension ref="A1:AK23"/>
  <sheetViews>
    <sheetView topLeftCell="AA1" zoomScale="75" zoomScaleNormal="75" workbookViewId="0">
      <pane ySplit="12" topLeftCell="A15" activePane="bottomLeft" state="frozen"/>
      <selection pane="bottomLeft" activeCell="AJ22" sqref="AJ22"/>
    </sheetView>
  </sheetViews>
  <sheetFormatPr defaultColWidth="9.1796875" defaultRowHeight="14.5"/>
  <cols>
    <col min="1" max="1" width="20" style="473" customWidth="1"/>
    <col min="2" max="2" width="8" style="473" customWidth="1"/>
    <col min="3" max="35" width="9.1796875" style="473"/>
    <col min="36" max="36" width="18.90625" style="473" customWidth="1"/>
    <col min="37" max="16384" width="9.1796875" style="473"/>
  </cols>
  <sheetData>
    <row r="1" spans="1:30" ht="15.5">
      <c r="A1" s="498" t="s">
        <v>1734</v>
      </c>
      <c r="B1" s="491"/>
      <c r="C1" s="491"/>
      <c r="D1" s="491"/>
      <c r="E1" s="491"/>
      <c r="F1" s="491"/>
      <c r="R1" s="499" t="s">
        <v>1734</v>
      </c>
      <c r="S1" s="493"/>
      <c r="T1" s="493"/>
      <c r="U1" s="493"/>
      <c r="V1" s="493"/>
      <c r="W1" s="493"/>
      <c r="X1"/>
      <c r="Y1"/>
      <c r="Z1"/>
      <c r="AA1"/>
      <c r="AB1"/>
      <c r="AC1"/>
      <c r="AD1"/>
    </row>
    <row r="2" spans="1:30" ht="15.5">
      <c r="A2" s="498" t="s">
        <v>1735</v>
      </c>
      <c r="B2" s="491"/>
      <c r="C2" s="491"/>
      <c r="D2" s="491"/>
      <c r="E2" s="491"/>
      <c r="F2" s="491"/>
      <c r="R2" s="499" t="s">
        <v>1735</v>
      </c>
      <c r="S2" s="493"/>
      <c r="T2" s="493"/>
      <c r="U2" s="493"/>
      <c r="V2" s="493"/>
      <c r="W2" s="493"/>
      <c r="X2"/>
      <c r="Y2"/>
      <c r="Z2"/>
      <c r="AA2"/>
      <c r="AB2"/>
      <c r="AC2"/>
      <c r="AD2"/>
    </row>
    <row r="3" spans="1:30">
      <c r="A3" s="491"/>
      <c r="B3" s="491"/>
      <c r="C3" s="491"/>
      <c r="D3" s="491"/>
      <c r="E3" s="491"/>
      <c r="F3" s="491"/>
      <c r="R3" s="493"/>
      <c r="S3" s="493"/>
      <c r="T3" s="493"/>
      <c r="U3" s="493"/>
      <c r="V3" s="493"/>
      <c r="W3" s="493"/>
      <c r="X3"/>
      <c r="Y3"/>
      <c r="Z3"/>
      <c r="AA3"/>
      <c r="AB3"/>
      <c r="AC3"/>
      <c r="AD3"/>
    </row>
    <row r="4" spans="1:30">
      <c r="A4" s="474" t="s">
        <v>1736</v>
      </c>
      <c r="B4" s="494" t="s">
        <v>1737</v>
      </c>
      <c r="C4" s="491"/>
      <c r="D4" s="491"/>
      <c r="E4" s="491"/>
      <c r="F4" s="491"/>
      <c r="R4" s="475" t="s">
        <v>1736</v>
      </c>
      <c r="S4" s="495" t="s">
        <v>1738</v>
      </c>
      <c r="T4" s="493"/>
      <c r="U4" s="493"/>
      <c r="V4" s="493"/>
      <c r="W4" s="493"/>
      <c r="X4"/>
      <c r="Y4"/>
      <c r="Z4"/>
      <c r="AA4"/>
      <c r="AB4"/>
      <c r="AC4"/>
      <c r="AD4"/>
    </row>
    <row r="5" spans="1:30">
      <c r="A5" s="496" t="s">
        <v>1739</v>
      </c>
      <c r="B5" s="491"/>
      <c r="C5" s="491"/>
      <c r="D5" s="491"/>
      <c r="E5" s="491"/>
      <c r="F5" s="491"/>
      <c r="R5" s="497" t="s">
        <v>1739</v>
      </c>
      <c r="S5" s="493"/>
      <c r="T5" s="493"/>
      <c r="U5" s="493"/>
      <c r="V5" s="493"/>
      <c r="W5" s="493"/>
      <c r="X5"/>
      <c r="Y5"/>
      <c r="Z5"/>
      <c r="AA5"/>
      <c r="AB5"/>
      <c r="AC5"/>
      <c r="AD5"/>
    </row>
    <row r="6" spans="1:30" ht="26">
      <c r="A6" s="474" t="s">
        <v>1740</v>
      </c>
      <c r="B6" s="494" t="s">
        <v>1741</v>
      </c>
      <c r="C6" s="491"/>
      <c r="D6" s="491"/>
      <c r="E6" s="491"/>
      <c r="F6" s="491"/>
      <c r="R6" s="475" t="s">
        <v>1740</v>
      </c>
      <c r="S6" s="495" t="s">
        <v>1742</v>
      </c>
      <c r="T6" s="493"/>
      <c r="U6" s="493"/>
      <c r="V6" s="493"/>
      <c r="W6" s="493"/>
      <c r="X6"/>
      <c r="Y6"/>
      <c r="Z6"/>
      <c r="AA6"/>
      <c r="AB6"/>
      <c r="AC6"/>
      <c r="AD6"/>
    </row>
    <row r="7" spans="1:30">
      <c r="A7" s="474" t="s">
        <v>1743</v>
      </c>
      <c r="B7" s="494" t="s">
        <v>1744</v>
      </c>
      <c r="C7" s="491"/>
      <c r="D7" s="491"/>
      <c r="E7" s="491"/>
      <c r="F7" s="491"/>
      <c r="R7" s="475" t="s">
        <v>1743</v>
      </c>
      <c r="S7" s="495" t="s">
        <v>1744</v>
      </c>
      <c r="T7" s="493"/>
      <c r="U7" s="493"/>
      <c r="V7" s="493"/>
      <c r="W7" s="493"/>
      <c r="X7"/>
      <c r="Y7"/>
      <c r="Z7"/>
      <c r="AA7"/>
      <c r="AB7"/>
      <c r="AC7"/>
      <c r="AD7"/>
    </row>
    <row r="8" spans="1:30">
      <c r="A8" s="474" t="s">
        <v>1745</v>
      </c>
      <c r="B8" s="494" t="s">
        <v>1746</v>
      </c>
      <c r="C8" s="491"/>
      <c r="D8" s="491"/>
      <c r="E8" s="491"/>
      <c r="F8" s="491"/>
      <c r="R8" s="475" t="s">
        <v>1745</v>
      </c>
      <c r="S8" s="495" t="s">
        <v>1747</v>
      </c>
      <c r="T8" s="493"/>
      <c r="U8" s="493"/>
      <c r="V8" s="493"/>
      <c r="W8" s="493"/>
      <c r="X8"/>
      <c r="Y8"/>
      <c r="Z8"/>
      <c r="AA8"/>
      <c r="AB8"/>
      <c r="AC8"/>
      <c r="AD8"/>
    </row>
    <row r="9" spans="1:30" ht="26">
      <c r="A9" s="474" t="s">
        <v>1748</v>
      </c>
      <c r="B9" s="494" t="s">
        <v>1749</v>
      </c>
      <c r="C9" s="491"/>
      <c r="D9" s="491"/>
      <c r="E9" s="491"/>
      <c r="F9" s="491"/>
      <c r="R9" s="475" t="s">
        <v>1748</v>
      </c>
      <c r="S9" s="495" t="s">
        <v>1749</v>
      </c>
      <c r="T9" s="493"/>
      <c r="U9" s="493"/>
      <c r="V9" s="493"/>
      <c r="W9" s="493"/>
      <c r="X9"/>
      <c r="Y9"/>
      <c r="Z9"/>
      <c r="AA9"/>
      <c r="AB9"/>
      <c r="AC9"/>
      <c r="AD9"/>
    </row>
    <row r="10" spans="1:30">
      <c r="A10" s="474" t="s">
        <v>1750</v>
      </c>
      <c r="B10" s="490" t="s">
        <v>1751</v>
      </c>
      <c r="C10" s="491"/>
      <c r="D10" s="491"/>
      <c r="E10" s="491"/>
      <c r="F10" s="491"/>
      <c r="R10" s="475" t="s">
        <v>1750</v>
      </c>
      <c r="S10" s="492" t="s">
        <v>1751</v>
      </c>
      <c r="T10" s="493"/>
      <c r="U10" s="493"/>
      <c r="V10" s="493"/>
      <c r="W10" s="493"/>
      <c r="X10"/>
      <c r="Y10"/>
      <c r="Z10"/>
      <c r="AA10"/>
      <c r="AB10"/>
      <c r="AC10"/>
      <c r="AD10"/>
    </row>
    <row r="11" spans="1:30">
      <c r="R11"/>
      <c r="S11"/>
      <c r="T11"/>
      <c r="U11"/>
      <c r="V11"/>
      <c r="W11"/>
      <c r="X11"/>
      <c r="Y11"/>
      <c r="Z11"/>
      <c r="AA11"/>
      <c r="AB11"/>
      <c r="AC11"/>
      <c r="AD11"/>
    </row>
    <row r="12" spans="1:30" ht="15" thickBot="1">
      <c r="A12" s="476" t="s">
        <v>245</v>
      </c>
      <c r="B12" s="476" t="s">
        <v>1752</v>
      </c>
      <c r="C12" s="476" t="s">
        <v>1753</v>
      </c>
      <c r="D12" s="476" t="s">
        <v>1754</v>
      </c>
      <c r="E12" s="476" t="s">
        <v>1755</v>
      </c>
      <c r="F12" s="476" t="s">
        <v>1756</v>
      </c>
      <c r="G12" s="476" t="s">
        <v>1757</v>
      </c>
      <c r="H12" s="476" t="s">
        <v>1758</v>
      </c>
      <c r="I12" s="476" t="s">
        <v>1759</v>
      </c>
      <c r="J12" s="476" t="s">
        <v>1760</v>
      </c>
      <c r="K12" s="476" t="s">
        <v>1761</v>
      </c>
      <c r="L12" s="476" t="s">
        <v>1762</v>
      </c>
      <c r="M12" s="476" t="s">
        <v>1763</v>
      </c>
      <c r="O12" s="473" t="s">
        <v>1764</v>
      </c>
      <c r="R12" s="477" t="s">
        <v>245</v>
      </c>
      <c r="S12" s="477" t="s">
        <v>1752</v>
      </c>
      <c r="T12" s="477" t="s">
        <v>1753</v>
      </c>
      <c r="U12" s="477" t="s">
        <v>1754</v>
      </c>
      <c r="V12" s="477" t="s">
        <v>1755</v>
      </c>
      <c r="W12" s="477" t="s">
        <v>1756</v>
      </c>
      <c r="X12" s="477" t="s">
        <v>1757</v>
      </c>
      <c r="Y12" s="477" t="s">
        <v>1758</v>
      </c>
      <c r="Z12" s="477" t="s">
        <v>1759</v>
      </c>
      <c r="AA12" s="477" t="s">
        <v>1760</v>
      </c>
      <c r="AB12" s="477" t="s">
        <v>1761</v>
      </c>
      <c r="AC12" s="477" t="s">
        <v>1762</v>
      </c>
      <c r="AD12" s="477" t="s">
        <v>1763</v>
      </c>
    </row>
    <row r="13" spans="1:30" ht="15" thickTop="1">
      <c r="A13" s="478">
        <v>2014</v>
      </c>
      <c r="B13" s="479">
        <v>175.80099999999999</v>
      </c>
      <c r="C13" s="479">
        <v>177.02600000000001</v>
      </c>
      <c r="D13" s="479">
        <v>177.38300000000001</v>
      </c>
      <c r="E13" s="479">
        <v>177.59100000000001</v>
      </c>
      <c r="F13" s="479">
        <v>177.864</v>
      </c>
      <c r="G13" s="479">
        <v>177.77600000000001</v>
      </c>
      <c r="H13" s="479">
        <v>177.864</v>
      </c>
      <c r="I13" s="479">
        <v>177.68299999999999</v>
      </c>
      <c r="J13" s="479">
        <v>177.87700000000001</v>
      </c>
      <c r="K13" s="479">
        <v>178.11600000000001</v>
      </c>
      <c r="L13" s="479">
        <v>178.61600000000001</v>
      </c>
      <c r="M13" s="479">
        <v>178.971</v>
      </c>
      <c r="R13" s="480">
        <v>2014</v>
      </c>
      <c r="S13" s="481">
        <v>166.34700000000001</v>
      </c>
      <c r="T13" s="481">
        <v>167.59700000000001</v>
      </c>
      <c r="U13" s="481">
        <v>167.76300000000001</v>
      </c>
      <c r="V13" s="481">
        <v>168.02699999999999</v>
      </c>
      <c r="W13" s="481">
        <v>168.33199999999999</v>
      </c>
      <c r="X13" s="481">
        <v>168.44499999999999</v>
      </c>
      <c r="Y13" s="481">
        <v>168.63800000000001</v>
      </c>
      <c r="Z13" s="481">
        <v>168.51400000000001</v>
      </c>
      <c r="AA13" s="481">
        <v>168.83</v>
      </c>
      <c r="AB13" s="481">
        <v>169.01</v>
      </c>
      <c r="AC13" s="481">
        <v>169.50800000000001</v>
      </c>
      <c r="AD13" s="481">
        <v>169.99299999999999</v>
      </c>
    </row>
    <row r="14" spans="1:30">
      <c r="A14" s="478">
        <v>2015</v>
      </c>
      <c r="B14" s="479">
        <v>179.709</v>
      </c>
      <c r="C14" s="479">
        <v>179.79300000000001</v>
      </c>
      <c r="D14" s="479">
        <v>180.654</v>
      </c>
      <c r="E14" s="479">
        <v>182.09399999999999</v>
      </c>
      <c r="F14" s="479">
        <v>182.26599999999999</v>
      </c>
      <c r="G14" s="479">
        <v>181.666</v>
      </c>
      <c r="H14" s="479">
        <v>181.73699999999999</v>
      </c>
      <c r="I14" s="479">
        <v>181.49100000000001</v>
      </c>
      <c r="J14" s="479">
        <v>182.00299999999999</v>
      </c>
      <c r="K14" s="479">
        <v>183.58500000000001</v>
      </c>
      <c r="L14" s="479">
        <v>184.20599999999999</v>
      </c>
      <c r="M14" s="479">
        <v>184.24299999999999</v>
      </c>
      <c r="R14" s="480">
        <v>2015</v>
      </c>
      <c r="S14" s="481">
        <v>170.60900000000001</v>
      </c>
      <c r="T14" s="481">
        <v>171.03899999999999</v>
      </c>
      <c r="U14" s="481">
        <v>171.71899999999999</v>
      </c>
      <c r="V14" s="481">
        <v>172.83799999999999</v>
      </c>
      <c r="W14" s="481">
        <v>172.99100000000001</v>
      </c>
      <c r="X14" s="481">
        <v>172.506</v>
      </c>
      <c r="Y14" s="481">
        <v>172.62799999999999</v>
      </c>
      <c r="Z14" s="481">
        <v>172.57900000000001</v>
      </c>
      <c r="AA14" s="481">
        <v>172.90899999999999</v>
      </c>
      <c r="AB14" s="481">
        <v>174.10900000000001</v>
      </c>
      <c r="AC14" s="481">
        <v>174.61199999999999</v>
      </c>
      <c r="AD14" s="481">
        <v>174.5</v>
      </c>
    </row>
    <row r="15" spans="1:30">
      <c r="A15" s="478">
        <v>2016</v>
      </c>
      <c r="B15" s="479">
        <v>185.643</v>
      </c>
      <c r="C15" s="479">
        <v>187.13</v>
      </c>
      <c r="D15" s="479">
        <v>187.256</v>
      </c>
      <c r="E15" s="479">
        <v>187.71100000000001</v>
      </c>
      <c r="F15" s="479">
        <v>188.72399999999999</v>
      </c>
      <c r="G15" s="479">
        <v>188.84200000000001</v>
      </c>
      <c r="H15" s="479">
        <v>189.511</v>
      </c>
      <c r="I15" s="479">
        <v>190.87</v>
      </c>
      <c r="J15" s="479">
        <v>190.97900000000001</v>
      </c>
      <c r="K15" s="479">
        <v>190.989</v>
      </c>
      <c r="L15" s="479">
        <v>191.33799999999999</v>
      </c>
      <c r="M15" s="479">
        <v>191.41</v>
      </c>
      <c r="R15" s="480">
        <v>2016</v>
      </c>
      <c r="S15" s="481">
        <v>175.77199999999999</v>
      </c>
      <c r="T15" s="481">
        <v>177.273</v>
      </c>
      <c r="U15" s="481">
        <v>177.43700000000001</v>
      </c>
      <c r="V15" s="481">
        <v>177.869</v>
      </c>
      <c r="W15" s="481">
        <v>178.38800000000001</v>
      </c>
      <c r="X15" s="481">
        <v>178.74</v>
      </c>
      <c r="Y15" s="481">
        <v>179.489</v>
      </c>
      <c r="Z15" s="481">
        <v>181.02799999999999</v>
      </c>
      <c r="AA15" s="481">
        <v>181.29400000000001</v>
      </c>
      <c r="AB15" s="481">
        <v>181.30199999999999</v>
      </c>
      <c r="AC15" s="481">
        <v>181.35</v>
      </c>
      <c r="AD15" s="481">
        <v>181.416</v>
      </c>
    </row>
    <row r="16" spans="1:30">
      <c r="A16" s="478">
        <v>2017</v>
      </c>
      <c r="B16" s="479">
        <v>192.249</v>
      </c>
      <c r="C16" s="479">
        <v>193.405</v>
      </c>
      <c r="D16" s="479">
        <v>193.393</v>
      </c>
      <c r="E16" s="479">
        <v>193.209</v>
      </c>
      <c r="F16" s="479">
        <v>193.12100000000001</v>
      </c>
      <c r="G16" s="479">
        <v>193.09399999999999</v>
      </c>
      <c r="H16" s="479">
        <v>193.44200000000001</v>
      </c>
      <c r="I16" s="479">
        <v>193.81</v>
      </c>
      <c r="J16" s="479">
        <v>194.08099999999999</v>
      </c>
      <c r="K16" s="479">
        <v>194.45400000000001</v>
      </c>
      <c r="L16" s="479">
        <v>194.30500000000001</v>
      </c>
      <c r="M16" s="479">
        <v>194.34</v>
      </c>
      <c r="R16" s="480">
        <v>2017</v>
      </c>
      <c r="S16" s="481">
        <v>182.28200000000001</v>
      </c>
      <c r="T16" s="481">
        <v>183.309</v>
      </c>
      <c r="U16" s="481">
        <v>183.328</v>
      </c>
      <c r="V16" s="481">
        <v>182.9</v>
      </c>
      <c r="W16" s="481">
        <v>182.86</v>
      </c>
      <c r="X16" s="481">
        <v>183.042</v>
      </c>
      <c r="Y16" s="481">
        <v>183.624</v>
      </c>
      <c r="Z16" s="481">
        <v>183.999</v>
      </c>
      <c r="AA16" s="481">
        <v>183.94200000000001</v>
      </c>
      <c r="AB16" s="481">
        <v>184.15899999999999</v>
      </c>
      <c r="AC16" s="481">
        <v>184.14699999999999</v>
      </c>
      <c r="AD16" s="481">
        <v>184.31700000000001</v>
      </c>
    </row>
    <row r="17" spans="1:37">
      <c r="A17" s="478">
        <v>2018</v>
      </c>
      <c r="B17" s="479">
        <v>195.67</v>
      </c>
      <c r="C17" s="479">
        <v>196.37</v>
      </c>
      <c r="D17" s="479">
        <v>196.971</v>
      </c>
      <c r="E17" s="479">
        <v>197.15799999999999</v>
      </c>
      <c r="F17" s="479">
        <v>197.06399999999999</v>
      </c>
      <c r="G17" s="479">
        <v>197.44</v>
      </c>
      <c r="H17" s="479">
        <v>197.346</v>
      </c>
      <c r="I17" s="479">
        <v>196.74100000000001</v>
      </c>
      <c r="J17" s="479">
        <v>197.173</v>
      </c>
      <c r="K17" s="479">
        <v>197.547</v>
      </c>
      <c r="L17" s="479">
        <v>198.14</v>
      </c>
      <c r="M17" s="479">
        <v>198.67699999999999</v>
      </c>
      <c r="R17" s="480">
        <v>2018</v>
      </c>
      <c r="S17" s="481">
        <v>185.36099999999999</v>
      </c>
      <c r="T17" s="481">
        <v>186.03200000000001</v>
      </c>
      <c r="U17" s="481">
        <v>186.483</v>
      </c>
      <c r="V17" s="481">
        <v>186.52500000000001</v>
      </c>
      <c r="W17" s="481">
        <v>186.73599999999999</v>
      </c>
      <c r="X17" s="481">
        <v>187.148</v>
      </c>
      <c r="Y17" s="481">
        <v>186.798</v>
      </c>
      <c r="Z17" s="481">
        <v>186.31700000000001</v>
      </c>
      <c r="AA17" s="481">
        <v>186.506</v>
      </c>
      <c r="AB17" s="481">
        <v>186.73</v>
      </c>
      <c r="AC17" s="481">
        <v>187.27099999999999</v>
      </c>
      <c r="AD17" s="481">
        <v>187.441</v>
      </c>
      <c r="AG17" s="473" t="s">
        <v>1765</v>
      </c>
      <c r="AH17" s="473" t="s">
        <v>1766</v>
      </c>
      <c r="AI17" s="473" t="s">
        <v>1767</v>
      </c>
      <c r="AJ17" s="482" t="s">
        <v>1765</v>
      </c>
    </row>
    <row r="18" spans="1:37">
      <c r="A18" s="478">
        <v>2019</v>
      </c>
      <c r="B18" s="479">
        <v>199.81</v>
      </c>
      <c r="C18" s="479">
        <v>200.64500000000001</v>
      </c>
      <c r="D18" s="479">
        <v>200.90600000000001</v>
      </c>
      <c r="E18" s="479">
        <v>201.08799999999999</v>
      </c>
      <c r="F18" s="479">
        <v>201.91900000000001</v>
      </c>
      <c r="G18" s="479">
        <v>202.404</v>
      </c>
      <c r="H18" s="479">
        <v>203.24100000000001</v>
      </c>
      <c r="I18" s="479">
        <v>204.42699999999999</v>
      </c>
      <c r="J18" s="479">
        <v>205.03299999999999</v>
      </c>
      <c r="K18" s="479">
        <v>206.483</v>
      </c>
      <c r="L18" s="479">
        <v>207.155</v>
      </c>
      <c r="M18" s="479">
        <v>207.51599999999999</v>
      </c>
      <c r="R18" s="480">
        <v>2019</v>
      </c>
      <c r="S18" s="481">
        <v>188.41499999999999</v>
      </c>
      <c r="T18" s="481">
        <v>188.89599999999999</v>
      </c>
      <c r="U18" s="481">
        <v>189.21</v>
      </c>
      <c r="V18" s="481">
        <v>189.51300000000001</v>
      </c>
      <c r="W18" s="481">
        <v>190.15700000000001</v>
      </c>
      <c r="X18" s="481">
        <v>190.43</v>
      </c>
      <c r="Y18" s="481">
        <v>191.15799999999999</v>
      </c>
      <c r="Z18" s="481">
        <v>192.29599999999999</v>
      </c>
      <c r="AA18" s="481">
        <v>192.44900000000001</v>
      </c>
      <c r="AB18" s="481">
        <v>193.749</v>
      </c>
      <c r="AC18" s="481">
        <v>194.233</v>
      </c>
      <c r="AD18" s="481">
        <v>194.678</v>
      </c>
      <c r="AF18" s="483">
        <f t="shared" ref="AF18:AF19" si="0">AVERAGE(S18:AD18)</f>
        <v>191.26533333333336</v>
      </c>
      <c r="AH18" s="483">
        <f t="shared" ref="AH18:AH19" si="1">AVERAGE(AB17:AD17,S18:AA18)</f>
        <v>189.49716666666666</v>
      </c>
      <c r="AI18" s="483">
        <f t="shared" ref="AI18:AI19" si="2">AVERAGE(S18:AD18)</f>
        <v>191.26533333333336</v>
      </c>
      <c r="AJ18" s="484">
        <f t="shared" ref="AJ18:AJ19" si="3">AI18/AH$20</f>
        <v>0.95876632748414425</v>
      </c>
      <c r="AK18" s="473">
        <v>2019</v>
      </c>
    </row>
    <row r="19" spans="1:37">
      <c r="A19" s="478">
        <v>2020</v>
      </c>
      <c r="B19" s="479">
        <v>208.70699999999999</v>
      </c>
      <c r="C19" s="479">
        <v>209.64099999999999</v>
      </c>
      <c r="D19" s="479">
        <v>210.279</v>
      </c>
      <c r="E19" s="479">
        <v>210.88300000000001</v>
      </c>
      <c r="F19" s="479">
        <v>211.65799999999999</v>
      </c>
      <c r="G19" s="479">
        <v>212.32300000000001</v>
      </c>
      <c r="H19" s="479">
        <v>213.148</v>
      </c>
      <c r="I19" s="479">
        <v>213.23699999999999</v>
      </c>
      <c r="J19" s="479">
        <v>213.369</v>
      </c>
      <c r="K19" s="479">
        <v>212.91499999999999</v>
      </c>
      <c r="L19" s="479">
        <v>212.84200000000001</v>
      </c>
      <c r="M19" s="479">
        <v>212.57499999999999</v>
      </c>
      <c r="P19" s="473" t="s">
        <v>1765</v>
      </c>
      <c r="R19" s="480">
        <v>2020</v>
      </c>
      <c r="S19" s="481">
        <v>195.41399999999999</v>
      </c>
      <c r="T19" s="481">
        <v>196.04499999999999</v>
      </c>
      <c r="U19" s="481">
        <v>196.53100000000001</v>
      </c>
      <c r="V19" s="481">
        <v>196.899</v>
      </c>
      <c r="W19" s="481">
        <v>197.53100000000001</v>
      </c>
      <c r="X19" s="481">
        <v>198.02500000000001</v>
      </c>
      <c r="Y19" s="481">
        <v>198.661</v>
      </c>
      <c r="Z19" s="481">
        <v>198.80500000000001</v>
      </c>
      <c r="AA19" s="481">
        <v>198.67400000000001</v>
      </c>
      <c r="AB19" s="481">
        <v>198.09299999999999</v>
      </c>
      <c r="AC19" s="481">
        <v>197.83199999999999</v>
      </c>
      <c r="AD19" s="481">
        <v>197.529</v>
      </c>
      <c r="AF19" s="483">
        <f t="shared" si="0"/>
        <v>197.50325000000001</v>
      </c>
      <c r="AH19" s="483">
        <f t="shared" si="1"/>
        <v>196.60374999999999</v>
      </c>
      <c r="AI19" s="483">
        <f t="shared" si="2"/>
        <v>197.50325000000001</v>
      </c>
      <c r="AJ19" s="484">
        <f t="shared" si="3"/>
        <v>0.99003547777615808</v>
      </c>
      <c r="AK19" s="473">
        <v>2020</v>
      </c>
    </row>
    <row r="20" spans="1:37">
      <c r="A20" s="478">
        <v>2021</v>
      </c>
      <c r="B20" s="479">
        <v>214.46600000000001</v>
      </c>
      <c r="C20" s="479">
        <v>216.05</v>
      </c>
      <c r="D20" s="479">
        <v>216.423</v>
      </c>
      <c r="E20" s="479">
        <v>216.131</v>
      </c>
      <c r="F20" s="479">
        <v>215.874</v>
      </c>
      <c r="G20" s="479">
        <v>215.69</v>
      </c>
      <c r="H20" s="479">
        <v>216.346</v>
      </c>
      <c r="I20" s="479">
        <v>216.92599999999999</v>
      </c>
      <c r="J20" s="479">
        <v>216.643</v>
      </c>
      <c r="K20" s="479">
        <v>217.60599999999999</v>
      </c>
      <c r="L20" s="479">
        <v>218.09899999999999</v>
      </c>
      <c r="M20" s="479">
        <v>218.536</v>
      </c>
      <c r="O20" s="483">
        <f>AVERAGE(B20:M20)</f>
        <v>216.56583333333333</v>
      </c>
      <c r="R20" s="480">
        <v>2021</v>
      </c>
      <c r="S20" s="481">
        <v>198.94900000000001</v>
      </c>
      <c r="T20" s="481">
        <v>199.923</v>
      </c>
      <c r="U20" s="481">
        <v>200.21100000000001</v>
      </c>
      <c r="V20" s="481">
        <v>200.13900000000001</v>
      </c>
      <c r="W20" s="481">
        <v>199.982</v>
      </c>
      <c r="X20" s="481">
        <v>199.71799999999999</v>
      </c>
      <c r="Y20" s="481">
        <v>200.28399999999999</v>
      </c>
      <c r="Z20" s="481">
        <v>200.66</v>
      </c>
      <c r="AA20" s="481">
        <v>200.57300000000001</v>
      </c>
      <c r="AB20" s="481">
        <v>201.47800000000001</v>
      </c>
      <c r="AC20" s="481">
        <v>201.88200000000001</v>
      </c>
      <c r="AD20" s="481">
        <v>202.28299999999999</v>
      </c>
      <c r="AF20" s="483">
        <f>AVERAGE(S20:AD20)</f>
        <v>200.50683333333336</v>
      </c>
      <c r="AH20" s="483">
        <f>AVERAGE(AB19:AD19,S20:AA20)</f>
        <v>199.49108333333331</v>
      </c>
      <c r="AI20" s="483">
        <f>AVERAGE(S20:AD20)</f>
        <v>200.50683333333336</v>
      </c>
      <c r="AJ20" s="484">
        <f>AI20/AH$20</f>
        <v>1.0050917062709155</v>
      </c>
      <c r="AK20" s="473">
        <v>2021</v>
      </c>
    </row>
    <row r="21" spans="1:37">
      <c r="A21" s="478">
        <v>2022</v>
      </c>
      <c r="B21" s="479">
        <v>220.691</v>
      </c>
      <c r="C21" s="479">
        <v>221.53800000000001</v>
      </c>
      <c r="D21" s="479">
        <v>222.77099999999999</v>
      </c>
      <c r="E21" s="479">
        <v>223.61099999999999</v>
      </c>
      <c r="F21" s="479">
        <v>224.47900000000001</v>
      </c>
      <c r="G21" s="479">
        <v>225.72499999999999</v>
      </c>
      <c r="H21" s="479">
        <v>226.76900000000001</v>
      </c>
      <c r="I21" s="479">
        <v>228.648</v>
      </c>
      <c r="J21" s="479">
        <v>230.04900000000001</v>
      </c>
      <c r="K21" s="479">
        <v>228.91399999999999</v>
      </c>
      <c r="L21" s="479">
        <v>227.214</v>
      </c>
      <c r="M21" s="479">
        <v>226.99600000000001</v>
      </c>
      <c r="O21" s="483">
        <f>AVERAGE(B21:M21)</f>
        <v>225.61708333333331</v>
      </c>
      <c r="R21" s="480">
        <v>2022</v>
      </c>
      <c r="S21" s="481">
        <v>204.148</v>
      </c>
      <c r="T21" s="481">
        <v>204.917</v>
      </c>
      <c r="U21" s="481">
        <v>205.99299999999999</v>
      </c>
      <c r="V21" s="481">
        <v>206.67</v>
      </c>
      <c r="W21" s="481">
        <v>207.43899999999999</v>
      </c>
      <c r="X21" s="481">
        <v>208.53200000000001</v>
      </c>
      <c r="Y21" s="481">
        <v>209.56200000000001</v>
      </c>
      <c r="Z21" s="481">
        <v>211.077</v>
      </c>
      <c r="AA21" s="481">
        <v>212.05199999999999</v>
      </c>
      <c r="AB21" s="481">
        <v>211.173</v>
      </c>
      <c r="AC21" s="481">
        <v>209.97300000000001</v>
      </c>
      <c r="AD21" s="481">
        <v>209.86199999999999</v>
      </c>
      <c r="AF21" s="483">
        <f>AVERAGE(S21:AD21)</f>
        <v>208.44983333333334</v>
      </c>
      <c r="AH21" s="483"/>
      <c r="AI21" s="483">
        <f>AVERAGE(S21:AD21)</f>
        <v>208.44983333333334</v>
      </c>
      <c r="AJ21" s="484">
        <f>AI21/AH$20</f>
        <v>1.0449080222048355</v>
      </c>
      <c r="AK21" s="473">
        <v>2022</v>
      </c>
    </row>
    <row r="22" spans="1:37">
      <c r="A22" s="478">
        <v>2023</v>
      </c>
      <c r="B22" s="479">
        <v>226.76300000000001</v>
      </c>
      <c r="C22" s="479">
        <v>225.50200000000001</v>
      </c>
      <c r="D22" s="479">
        <v>223.90100000000001</v>
      </c>
      <c r="E22" s="479">
        <v>223.119</v>
      </c>
      <c r="F22" s="479">
        <v>222.70500000000001</v>
      </c>
      <c r="G22" s="479">
        <v>222.37799999999999</v>
      </c>
      <c r="H22" s="479">
        <v>221.63800000000001</v>
      </c>
      <c r="I22" s="479">
        <v>221.87200000000001</v>
      </c>
      <c r="J22" s="479">
        <v>222.017</v>
      </c>
      <c r="K22" s="479">
        <v>222.399</v>
      </c>
      <c r="L22" s="479">
        <v>223.184</v>
      </c>
      <c r="M22" s="479">
        <v>224.05099999999999</v>
      </c>
      <c r="O22" s="483">
        <f>AVERAGE(B22:M22)</f>
        <v>223.29408333333333</v>
      </c>
      <c r="P22" s="473">
        <f>O22/O20</f>
        <v>1.0310679200704944</v>
      </c>
      <c r="R22" s="480">
        <v>2023</v>
      </c>
      <c r="S22" s="481">
        <v>210.10300000000001</v>
      </c>
      <c r="T22" s="481">
        <v>209.22499999999999</v>
      </c>
      <c r="U22" s="481">
        <v>208.28299999999999</v>
      </c>
      <c r="V22" s="481">
        <v>207.90700000000001</v>
      </c>
      <c r="W22" s="481">
        <v>207.90799999999999</v>
      </c>
      <c r="X22" s="481">
        <v>207.81299999999999</v>
      </c>
      <c r="Y22" s="481">
        <v>207.43899999999999</v>
      </c>
      <c r="Z22" s="481">
        <v>207.827</v>
      </c>
      <c r="AA22" s="481">
        <v>207.81399999999999</v>
      </c>
      <c r="AB22" s="481">
        <v>208.256</v>
      </c>
      <c r="AC22" s="481">
        <v>209.02199999999999</v>
      </c>
      <c r="AD22" s="481">
        <v>209.637</v>
      </c>
      <c r="AF22" s="483">
        <f>AVERAGE(S22:AD22)</f>
        <v>208.43616666666671</v>
      </c>
      <c r="AG22" s="473">
        <f>AF22/AF20</f>
        <v>1.039546449372881</v>
      </c>
      <c r="AH22" s="483"/>
      <c r="AI22" s="483">
        <f>AVERAGE(S22:AD22)</f>
        <v>208.43616666666671</v>
      </c>
      <c r="AJ22" s="484">
        <f>AI22/AH$20</f>
        <v>1.0448395145480607</v>
      </c>
      <c r="AK22" s="473">
        <v>2023</v>
      </c>
    </row>
    <row r="23" spans="1:37">
      <c r="A23" s="478">
        <v>2024</v>
      </c>
      <c r="B23" s="479">
        <v>226.25200000000001</v>
      </c>
      <c r="C23" s="479">
        <v>226.17500000000001</v>
      </c>
      <c r="D23" s="479">
        <v>227.48500000000001</v>
      </c>
      <c r="E23" s="479">
        <v>228.095</v>
      </c>
      <c r="F23" s="479">
        <v>228.74</v>
      </c>
      <c r="G23" s="479">
        <v>229.161</v>
      </c>
      <c r="R23" s="480">
        <v>2024</v>
      </c>
      <c r="S23" s="481">
        <v>211.07900000000001</v>
      </c>
      <c r="T23" s="481">
        <v>211.05199999999999</v>
      </c>
      <c r="U23" s="481">
        <v>212.119</v>
      </c>
      <c r="V23" s="481">
        <v>212.75299999999999</v>
      </c>
      <c r="W23" s="481">
        <v>213.74100000000001</v>
      </c>
      <c r="X23" s="481">
        <v>214.13399999999999</v>
      </c>
      <c r="Y23"/>
      <c r="Z23"/>
      <c r="AA23"/>
      <c r="AB23"/>
      <c r="AC23"/>
      <c r="AD23"/>
      <c r="AH23" s="485" t="s">
        <v>1768</v>
      </c>
      <c r="AI23" s="486">
        <f>(X23/S23)^(1/6)</f>
        <v>1.0023977894933045</v>
      </c>
      <c r="AJ23" s="487">
        <f>AI23^12*AJ22</f>
        <v>1.0753028379471088</v>
      </c>
      <c r="AK23" s="473">
        <v>2024</v>
      </c>
    </row>
  </sheetData>
  <mergeCells count="20">
    <mergeCell ref="A1:F1"/>
    <mergeCell ref="R1:W1"/>
    <mergeCell ref="A2:F2"/>
    <mergeCell ref="R2:W2"/>
    <mergeCell ref="A3:F3"/>
    <mergeCell ref="R3:W3"/>
    <mergeCell ref="B4:F4"/>
    <mergeCell ref="S4:W4"/>
    <mergeCell ref="A5:F5"/>
    <mergeCell ref="R5:W5"/>
    <mergeCell ref="B6:F6"/>
    <mergeCell ref="S6:W6"/>
    <mergeCell ref="B10:F10"/>
    <mergeCell ref="S10:W10"/>
    <mergeCell ref="B7:F7"/>
    <mergeCell ref="S7:W7"/>
    <mergeCell ref="B8:F8"/>
    <mergeCell ref="S8:W8"/>
    <mergeCell ref="B9:F9"/>
    <mergeCell ref="S9:W9"/>
  </mergeCells>
  <pageMargins left="0.7" right="0.7" top="0.75" bottom="0.75" header="0.3" footer="0.3"/>
  <pageSetup orientation="landscape" r:id="rId1"/>
  <headerFooter>
    <oddHeader>&amp;CBureau of Labor Statistics</oddHeader>
    <oddFooter>&amp;LSource: Bureau of Labor Statistics&amp;RGenerated on: August 2, 2024 (05:23:55 PM)</oddFoot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A8749-3D3B-4164-B3DD-6E8CE8984FB3}">
  <sheetPr codeName="Sheet9"/>
  <dimension ref="A1:P215"/>
  <sheetViews>
    <sheetView workbookViewId="0">
      <pane xSplit="2" ySplit="5" topLeftCell="C6" activePane="bottomRight" state="frozen"/>
      <selection activeCell="P3" sqref="P3:Q4"/>
      <selection pane="topRight" activeCell="P3" sqref="P3:Q4"/>
      <selection pane="bottomLeft" activeCell="P3" sqref="P3:Q4"/>
      <selection pane="bottomRight" activeCell="B79" sqref="B79:C79"/>
    </sheetView>
  </sheetViews>
  <sheetFormatPr defaultRowHeight="14.5"/>
  <cols>
    <col min="2" max="2" width="23.7265625" customWidth="1"/>
    <col min="3" max="3" width="16.26953125" customWidth="1"/>
    <col min="4" max="4" width="22.26953125" customWidth="1"/>
    <col min="5" max="5" width="16.26953125" customWidth="1"/>
    <col min="6" max="6" width="22.26953125" customWidth="1"/>
    <col min="7" max="7" width="16.26953125" customWidth="1"/>
    <col min="8" max="8" width="22.26953125" customWidth="1"/>
  </cols>
  <sheetData>
    <row r="1" spans="1:16">
      <c r="A1" s="35" t="s">
        <v>123</v>
      </c>
    </row>
    <row r="3" spans="1:16">
      <c r="A3" t="s">
        <v>525</v>
      </c>
      <c r="M3" t="b">
        <v>1</v>
      </c>
      <c r="N3">
        <f>COUNTIF(N$6:N$61,M3)</f>
        <v>56</v>
      </c>
    </row>
    <row r="4" spans="1:16">
      <c r="M4" t="b">
        <v>0</v>
      </c>
      <c r="N4">
        <f>COUNTIF(N$6:N$61,M4)</f>
        <v>0</v>
      </c>
    </row>
    <row r="5" spans="1:16" ht="50">
      <c r="B5" s="170" t="s">
        <v>4</v>
      </c>
      <c r="C5" s="171" t="s">
        <v>526</v>
      </c>
      <c r="D5" s="172" t="s">
        <v>527</v>
      </c>
      <c r="E5" s="172" t="s">
        <v>528</v>
      </c>
      <c r="F5" s="168" t="s">
        <v>529</v>
      </c>
      <c r="G5" s="169" t="s">
        <v>530</v>
      </c>
      <c r="H5" s="172" t="s">
        <v>531</v>
      </c>
      <c r="L5" t="s">
        <v>91</v>
      </c>
      <c r="N5" s="30" t="s">
        <v>419</v>
      </c>
    </row>
    <row r="6" spans="1:16" ht="17.25" customHeight="1">
      <c r="B6" s="173" t="s">
        <v>7</v>
      </c>
      <c r="C6" s="174">
        <v>12</v>
      </c>
      <c r="D6" s="175" t="s">
        <v>532</v>
      </c>
      <c r="E6" s="174">
        <v>18</v>
      </c>
      <c r="F6" s="176" t="s">
        <v>533</v>
      </c>
      <c r="G6" s="174">
        <v>12</v>
      </c>
      <c r="H6" s="94" t="s">
        <v>532</v>
      </c>
      <c r="J6" t="str">
        <f>Weights!B6</f>
        <v>Alabama</v>
      </c>
      <c r="K6" s="28">
        <f>Weights!Y6</f>
        <v>19300</v>
      </c>
      <c r="L6" t="s">
        <v>92</v>
      </c>
      <c r="N6" t="b">
        <f t="shared" ref="N6:N37" si="0">B6=J6</f>
        <v>1</v>
      </c>
      <c r="P6" s="175" t="s">
        <v>532</v>
      </c>
    </row>
    <row r="7" spans="1:16" ht="50">
      <c r="B7" s="177" t="s">
        <v>8</v>
      </c>
      <c r="C7" s="178">
        <v>12</v>
      </c>
      <c r="D7" s="179" t="s">
        <v>533</v>
      </c>
      <c r="E7" s="178">
        <v>12</v>
      </c>
      <c r="F7" s="179" t="s">
        <v>533</v>
      </c>
      <c r="G7" s="178">
        <v>12</v>
      </c>
      <c r="H7" s="180" t="s">
        <v>533</v>
      </c>
      <c r="J7" t="str">
        <f>Weights!B7</f>
        <v>Alaska</v>
      </c>
      <c r="K7" s="28">
        <f>Weights!Y7</f>
        <v>1312</v>
      </c>
      <c r="L7" t="s">
        <v>92</v>
      </c>
      <c r="N7" t="b">
        <f t="shared" si="0"/>
        <v>1</v>
      </c>
      <c r="P7" s="179" t="s">
        <v>533</v>
      </c>
    </row>
    <row r="8" spans="1:16">
      <c r="B8" s="177" t="s">
        <v>9</v>
      </c>
      <c r="C8" s="178">
        <v>12</v>
      </c>
      <c r="D8" s="179" t="s">
        <v>533</v>
      </c>
      <c r="E8" s="178">
        <v>12</v>
      </c>
      <c r="F8" s="179" t="s">
        <v>533</v>
      </c>
      <c r="G8" s="178">
        <v>12</v>
      </c>
      <c r="H8" s="180" t="s">
        <v>533</v>
      </c>
      <c r="J8" t="str">
        <f>Weights!B8</f>
        <v>American Samoa</v>
      </c>
      <c r="K8" s="28" t="e">
        <f>Weights!Y8</f>
        <v>#VALUE!</v>
      </c>
      <c r="L8" s="25" t="s">
        <v>93</v>
      </c>
      <c r="N8" t="b">
        <f t="shared" si="0"/>
        <v>1</v>
      </c>
      <c r="P8" s="181" t="s">
        <v>429</v>
      </c>
    </row>
    <row r="9" spans="1:16" ht="125">
      <c r="B9" s="177" t="s">
        <v>11</v>
      </c>
      <c r="C9" s="178">
        <v>12</v>
      </c>
      <c r="D9" s="181" t="s">
        <v>532</v>
      </c>
      <c r="E9" s="178">
        <v>12</v>
      </c>
      <c r="F9" s="181" t="s">
        <v>532</v>
      </c>
      <c r="G9" s="178">
        <v>12</v>
      </c>
      <c r="H9" s="96" t="s">
        <v>532</v>
      </c>
      <c r="J9" t="str">
        <f>Weights!B9</f>
        <v>Arizona</v>
      </c>
      <c r="K9" s="28">
        <f>Weights!Y9</f>
        <v>12655</v>
      </c>
      <c r="L9" t="s">
        <v>92</v>
      </c>
      <c r="N9" t="b">
        <f t="shared" si="0"/>
        <v>1</v>
      </c>
      <c r="P9" s="40" t="s">
        <v>534</v>
      </c>
    </row>
    <row r="10" spans="1:16" ht="37.5">
      <c r="B10" s="177" t="s">
        <v>12</v>
      </c>
      <c r="C10" s="178">
        <v>12</v>
      </c>
      <c r="D10" s="181" t="s">
        <v>532</v>
      </c>
      <c r="E10" s="178">
        <v>18</v>
      </c>
      <c r="F10" s="179" t="s">
        <v>533</v>
      </c>
      <c r="G10" s="178">
        <v>18</v>
      </c>
      <c r="H10" s="180" t="s">
        <v>533</v>
      </c>
      <c r="J10" t="str">
        <f>Weights!B10</f>
        <v>Arkansas</v>
      </c>
      <c r="K10" s="28">
        <f>Weights!Y10</f>
        <v>16406</v>
      </c>
      <c r="L10" t="s">
        <v>92</v>
      </c>
      <c r="N10" t="b">
        <f t="shared" si="0"/>
        <v>1</v>
      </c>
      <c r="P10" s="181" t="s">
        <v>130</v>
      </c>
    </row>
    <row r="11" spans="1:16" ht="37.5">
      <c r="B11" s="177" t="s">
        <v>13</v>
      </c>
      <c r="C11" s="178">
        <v>12</v>
      </c>
      <c r="D11" s="181" t="s">
        <v>532</v>
      </c>
      <c r="E11" s="178">
        <v>21</v>
      </c>
      <c r="F11" s="179" t="s">
        <v>533</v>
      </c>
      <c r="G11" s="178">
        <v>12</v>
      </c>
      <c r="H11" s="96" t="s">
        <v>532</v>
      </c>
      <c r="J11" t="str">
        <f>Weights!B11</f>
        <v>California</v>
      </c>
      <c r="K11" s="28">
        <f>Weights!Y11</f>
        <v>91086</v>
      </c>
      <c r="L11" t="s">
        <v>92</v>
      </c>
      <c r="N11" t="b">
        <f t="shared" si="0"/>
        <v>1</v>
      </c>
    </row>
    <row r="12" spans="1:16" ht="37.5">
      <c r="B12" s="177" t="s">
        <v>14</v>
      </c>
      <c r="C12" s="178">
        <v>12</v>
      </c>
      <c r="D12" s="181" t="s">
        <v>532</v>
      </c>
      <c r="E12" s="178">
        <v>18</v>
      </c>
      <c r="F12" s="179" t="s">
        <v>533</v>
      </c>
      <c r="G12" s="178">
        <v>12</v>
      </c>
      <c r="H12" s="180" t="s">
        <v>533</v>
      </c>
      <c r="J12" t="str">
        <f>Weights!B12</f>
        <v>Colorado</v>
      </c>
      <c r="K12" s="28">
        <f>Weights!Y12</f>
        <v>9101</v>
      </c>
      <c r="L12" t="s">
        <v>92</v>
      </c>
      <c r="N12" t="b">
        <f t="shared" si="0"/>
        <v>1</v>
      </c>
    </row>
    <row r="13" spans="1:16" ht="37.5">
      <c r="B13" s="177" t="s">
        <v>15</v>
      </c>
      <c r="C13" s="178">
        <v>12</v>
      </c>
      <c r="D13" s="181" t="s">
        <v>532</v>
      </c>
      <c r="E13" s="178">
        <v>18</v>
      </c>
      <c r="F13" s="181" t="s">
        <v>532</v>
      </c>
      <c r="G13" s="178">
        <v>12</v>
      </c>
      <c r="H13" s="96" t="s">
        <v>532</v>
      </c>
      <c r="J13" t="str">
        <f>Weights!B13</f>
        <v>Connecticut</v>
      </c>
      <c r="K13" s="28">
        <f>Weights!Y13</f>
        <v>7200</v>
      </c>
      <c r="L13" t="s">
        <v>92</v>
      </c>
      <c r="N13" t="b">
        <f t="shared" si="0"/>
        <v>1</v>
      </c>
    </row>
    <row r="14" spans="1:16" ht="37.5">
      <c r="B14" s="177" t="s">
        <v>16</v>
      </c>
      <c r="C14" s="178">
        <v>12</v>
      </c>
      <c r="D14" s="181" t="s">
        <v>532</v>
      </c>
      <c r="E14" s="178">
        <v>18</v>
      </c>
      <c r="F14" s="179" t="s">
        <v>533</v>
      </c>
      <c r="G14" s="178">
        <v>18</v>
      </c>
      <c r="H14" s="180" t="s">
        <v>533</v>
      </c>
      <c r="J14" t="str">
        <f>Weights!B14</f>
        <v>Delaware</v>
      </c>
      <c r="K14" s="28">
        <f>Weights!Y14</f>
        <v>2900</v>
      </c>
      <c r="L14" t="s">
        <v>92</v>
      </c>
      <c r="N14" t="b">
        <f t="shared" si="0"/>
        <v>1</v>
      </c>
    </row>
    <row r="15" spans="1:16" ht="37.5">
      <c r="B15" s="173" t="s">
        <v>17</v>
      </c>
      <c r="C15" s="174">
        <v>12</v>
      </c>
      <c r="D15" s="175" t="s">
        <v>532</v>
      </c>
      <c r="E15" s="174">
        <v>18</v>
      </c>
      <c r="F15" s="175" t="s">
        <v>533</v>
      </c>
      <c r="G15" s="174">
        <v>12</v>
      </c>
      <c r="H15" s="94" t="s">
        <v>533</v>
      </c>
      <c r="J15" t="str">
        <f>Weights!B15</f>
        <v>District of Columbia</v>
      </c>
      <c r="K15" s="28">
        <f>Weights!Y15</f>
        <v>700</v>
      </c>
      <c r="L15" t="s">
        <v>92</v>
      </c>
      <c r="N15" t="b">
        <f t="shared" si="0"/>
        <v>1</v>
      </c>
    </row>
    <row r="16" spans="1:16" ht="37.5">
      <c r="B16" s="177" t="s">
        <v>18</v>
      </c>
      <c r="C16" s="178">
        <v>12</v>
      </c>
      <c r="D16" s="181" t="s">
        <v>532</v>
      </c>
      <c r="E16" s="178">
        <v>12</v>
      </c>
      <c r="F16" s="181" t="s">
        <v>532</v>
      </c>
      <c r="G16" s="178">
        <v>12</v>
      </c>
      <c r="H16" s="96" t="s">
        <v>532</v>
      </c>
      <c r="J16" t="str">
        <f>Weights!B16</f>
        <v>Florida</v>
      </c>
      <c r="K16" s="28">
        <f>Weights!Y16</f>
        <v>48658</v>
      </c>
      <c r="L16" t="s">
        <v>92</v>
      </c>
      <c r="N16" t="b">
        <f t="shared" si="0"/>
        <v>1</v>
      </c>
    </row>
    <row r="17" spans="2:14" ht="37.5">
      <c r="B17" s="177" t="s">
        <v>19</v>
      </c>
      <c r="C17" s="178">
        <v>12</v>
      </c>
      <c r="D17" s="181" t="s">
        <v>532</v>
      </c>
      <c r="E17" s="178">
        <v>17</v>
      </c>
      <c r="F17" s="181" t="s">
        <v>532</v>
      </c>
      <c r="G17" s="178">
        <v>12</v>
      </c>
      <c r="H17" s="96" t="s">
        <v>532</v>
      </c>
      <c r="J17" t="str">
        <f>Weights!B17</f>
        <v>Georgia</v>
      </c>
      <c r="K17" s="28">
        <f>Weights!Y17</f>
        <v>24349</v>
      </c>
      <c r="L17" t="s">
        <v>92</v>
      </c>
      <c r="N17" t="b">
        <f t="shared" si="0"/>
        <v>1</v>
      </c>
    </row>
    <row r="18" spans="2:14">
      <c r="B18" s="177" t="s">
        <v>20</v>
      </c>
      <c r="C18" s="178">
        <v>12</v>
      </c>
      <c r="D18" s="179" t="s">
        <v>533</v>
      </c>
      <c r="E18" s="178">
        <v>18</v>
      </c>
      <c r="F18" s="181" t="s">
        <v>533</v>
      </c>
      <c r="G18" s="178">
        <v>18</v>
      </c>
      <c r="H18" s="96" t="s">
        <v>533</v>
      </c>
      <c r="J18" t="str">
        <f>Weights!B18</f>
        <v>Guam</v>
      </c>
      <c r="K18" s="28">
        <f>Weights!Y18</f>
        <v>287</v>
      </c>
      <c r="L18" s="25" t="s">
        <v>93</v>
      </c>
      <c r="N18" t="b">
        <f t="shared" si="0"/>
        <v>1</v>
      </c>
    </row>
    <row r="19" spans="2:14" ht="37.5">
      <c r="B19" s="177" t="s">
        <v>21</v>
      </c>
      <c r="C19" s="178">
        <v>12</v>
      </c>
      <c r="D19" s="181" t="s">
        <v>532</v>
      </c>
      <c r="E19" s="178">
        <v>17</v>
      </c>
      <c r="F19" s="181" t="s">
        <v>533</v>
      </c>
      <c r="G19" s="178">
        <v>17</v>
      </c>
      <c r="H19" s="96" t="s">
        <v>533</v>
      </c>
      <c r="J19" t="str">
        <f>Weights!B19</f>
        <v>Hawaii</v>
      </c>
      <c r="K19" s="28">
        <f>Weights!Y19</f>
        <v>3200</v>
      </c>
      <c r="L19" t="s">
        <v>92</v>
      </c>
      <c r="N19" t="b">
        <f t="shared" si="0"/>
        <v>1</v>
      </c>
    </row>
    <row r="20" spans="2:14">
      <c r="B20" s="177" t="s">
        <v>22</v>
      </c>
      <c r="C20" s="178">
        <v>12</v>
      </c>
      <c r="D20" s="179" t="s">
        <v>533</v>
      </c>
      <c r="E20" s="178">
        <v>18</v>
      </c>
      <c r="F20" s="181" t="s">
        <v>533</v>
      </c>
      <c r="G20" s="178">
        <v>18</v>
      </c>
      <c r="H20" s="96" t="s">
        <v>533</v>
      </c>
      <c r="J20" t="str">
        <f>Weights!B20</f>
        <v>Idaho</v>
      </c>
      <c r="K20" s="28">
        <f>Weights!Y20</f>
        <v>3700</v>
      </c>
      <c r="L20" t="s">
        <v>92</v>
      </c>
      <c r="N20" t="b">
        <f t="shared" si="0"/>
        <v>1</v>
      </c>
    </row>
    <row r="21" spans="2:14" ht="37.5">
      <c r="B21" s="177" t="s">
        <v>23</v>
      </c>
      <c r="C21" s="178">
        <v>12</v>
      </c>
      <c r="D21" s="181" t="s">
        <v>532</v>
      </c>
      <c r="E21" s="178">
        <v>18</v>
      </c>
      <c r="F21" s="181" t="s">
        <v>532</v>
      </c>
      <c r="G21" s="182" t="s">
        <v>130</v>
      </c>
      <c r="H21" s="96" t="s">
        <v>130</v>
      </c>
      <c r="J21" t="str">
        <f>Weights!B21</f>
        <v>Illinois</v>
      </c>
      <c r="K21" s="28">
        <f>Weights!Y21</f>
        <v>35900</v>
      </c>
      <c r="L21" t="s">
        <v>92</v>
      </c>
      <c r="N21" t="b">
        <f t="shared" si="0"/>
        <v>1</v>
      </c>
    </row>
    <row r="22" spans="2:14" ht="37.5">
      <c r="B22" s="177" t="s">
        <v>24</v>
      </c>
      <c r="C22" s="178">
        <v>12</v>
      </c>
      <c r="D22" s="181" t="s">
        <v>532</v>
      </c>
      <c r="E22" s="178">
        <v>18</v>
      </c>
      <c r="F22" s="181" t="s">
        <v>429</v>
      </c>
      <c r="G22" s="178">
        <v>18</v>
      </c>
      <c r="H22" s="96" t="s">
        <v>533</v>
      </c>
      <c r="J22" t="str">
        <f>Weights!B22</f>
        <v>Indiana</v>
      </c>
      <c r="K22" s="28">
        <f>Weights!Y22</f>
        <v>14200</v>
      </c>
      <c r="L22" t="s">
        <v>92</v>
      </c>
      <c r="N22" t="b">
        <f t="shared" si="0"/>
        <v>1</v>
      </c>
    </row>
    <row r="23" spans="2:14" ht="37.5">
      <c r="B23" s="177" t="s">
        <v>25</v>
      </c>
      <c r="C23" s="178">
        <v>12</v>
      </c>
      <c r="D23" s="181" t="s">
        <v>532</v>
      </c>
      <c r="E23" s="178">
        <v>18</v>
      </c>
      <c r="F23" s="181" t="s">
        <v>532</v>
      </c>
      <c r="G23" s="178">
        <v>12</v>
      </c>
      <c r="H23" s="96" t="s">
        <v>532</v>
      </c>
      <c r="J23" t="str">
        <f>Weights!B23</f>
        <v>Iowa</v>
      </c>
      <c r="K23" s="28">
        <f>Weights!Y23</f>
        <v>8400</v>
      </c>
      <c r="L23" t="s">
        <v>92</v>
      </c>
      <c r="N23" t="b">
        <f t="shared" si="0"/>
        <v>1</v>
      </c>
    </row>
    <row r="24" spans="2:14" ht="50">
      <c r="B24" s="138" t="s">
        <v>26</v>
      </c>
      <c r="C24" s="174">
        <v>12</v>
      </c>
      <c r="D24" s="143" t="s">
        <v>532</v>
      </c>
      <c r="E24" s="174">
        <v>18</v>
      </c>
      <c r="F24" s="143" t="s">
        <v>533</v>
      </c>
      <c r="G24" s="174">
        <v>12</v>
      </c>
      <c r="H24" s="82" t="s">
        <v>533</v>
      </c>
      <c r="J24" t="str">
        <f>Weights!B24</f>
        <v>Kansas</v>
      </c>
      <c r="K24" s="28">
        <f>Weights!Y24</f>
        <v>6201</v>
      </c>
      <c r="L24" t="s">
        <v>92</v>
      </c>
      <c r="N24" t="b">
        <f t="shared" si="0"/>
        <v>1</v>
      </c>
    </row>
    <row r="25" spans="2:14" ht="50">
      <c r="B25" s="42" t="s">
        <v>27</v>
      </c>
      <c r="C25" s="178">
        <v>12</v>
      </c>
      <c r="D25" s="40" t="s">
        <v>532</v>
      </c>
      <c r="E25" s="178">
        <v>18</v>
      </c>
      <c r="F25" s="40" t="s">
        <v>532</v>
      </c>
      <c r="G25" s="178">
        <v>12</v>
      </c>
      <c r="H25" s="87" t="s">
        <v>532</v>
      </c>
      <c r="J25" t="str">
        <f>Weights!B25</f>
        <v>Kentucky</v>
      </c>
      <c r="K25" s="28">
        <f>Weights!Y25</f>
        <v>8901</v>
      </c>
      <c r="L25" t="s">
        <v>92</v>
      </c>
      <c r="N25" t="b">
        <f t="shared" si="0"/>
        <v>1</v>
      </c>
    </row>
    <row r="26" spans="2:14" ht="50">
      <c r="B26" s="42" t="s">
        <v>28</v>
      </c>
      <c r="C26" s="178">
        <v>12</v>
      </c>
      <c r="D26" s="40" t="s">
        <v>532</v>
      </c>
      <c r="E26" s="178">
        <v>17</v>
      </c>
      <c r="F26" s="40" t="s">
        <v>533</v>
      </c>
      <c r="G26" s="178">
        <v>12</v>
      </c>
      <c r="H26" s="87" t="s">
        <v>533</v>
      </c>
      <c r="J26" t="str">
        <f>Weights!B26</f>
        <v>Louisiana</v>
      </c>
      <c r="K26" s="28">
        <f>Weights!Y26</f>
        <v>11549</v>
      </c>
      <c r="L26" t="s">
        <v>92</v>
      </c>
      <c r="N26" t="b">
        <f t="shared" si="0"/>
        <v>1</v>
      </c>
    </row>
    <row r="27" spans="2:14">
      <c r="B27" s="42" t="s">
        <v>29</v>
      </c>
      <c r="C27" s="178">
        <v>12</v>
      </c>
      <c r="D27" s="183" t="s">
        <v>533</v>
      </c>
      <c r="E27" s="178">
        <v>18</v>
      </c>
      <c r="F27" s="40" t="s">
        <v>533</v>
      </c>
      <c r="G27" s="178">
        <v>12</v>
      </c>
      <c r="H27" s="87" t="s">
        <v>533</v>
      </c>
      <c r="J27" t="str">
        <f>Weights!B27</f>
        <v>Maine</v>
      </c>
      <c r="K27" s="28">
        <f>Weights!Y27</f>
        <v>2800</v>
      </c>
      <c r="L27" t="s">
        <v>92</v>
      </c>
      <c r="N27" t="b">
        <f t="shared" si="0"/>
        <v>1</v>
      </c>
    </row>
    <row r="28" spans="2:14">
      <c r="B28" s="42" t="s">
        <v>30</v>
      </c>
      <c r="C28" s="178">
        <v>12</v>
      </c>
      <c r="D28" s="183" t="s">
        <v>533</v>
      </c>
      <c r="E28" s="178">
        <v>18</v>
      </c>
      <c r="F28" s="40" t="s">
        <v>533</v>
      </c>
      <c r="G28" s="184" t="s">
        <v>130</v>
      </c>
      <c r="H28" s="87" t="s">
        <v>130</v>
      </c>
      <c r="J28" t="str">
        <f>Weights!B28</f>
        <v>Maryland</v>
      </c>
      <c r="K28" s="28">
        <f>Weights!Y28</f>
        <v>10299</v>
      </c>
      <c r="L28" t="s">
        <v>92</v>
      </c>
      <c r="N28" t="b">
        <f t="shared" si="0"/>
        <v>1</v>
      </c>
    </row>
    <row r="29" spans="2:14" ht="50">
      <c r="B29" s="42" t="s">
        <v>31</v>
      </c>
      <c r="C29" s="178">
        <v>12</v>
      </c>
      <c r="D29" s="40" t="s">
        <v>532</v>
      </c>
      <c r="E29" s="178">
        <v>15</v>
      </c>
      <c r="F29" s="40" t="s">
        <v>532</v>
      </c>
      <c r="G29" s="178">
        <v>12</v>
      </c>
      <c r="H29" s="87" t="s">
        <v>532</v>
      </c>
      <c r="J29" t="str">
        <f>Weights!B29</f>
        <v>Massachusetts</v>
      </c>
      <c r="K29" s="28">
        <f>Weights!Y29</f>
        <v>12193</v>
      </c>
      <c r="L29" t="s">
        <v>92</v>
      </c>
      <c r="N29" t="b">
        <f t="shared" si="0"/>
        <v>1</v>
      </c>
    </row>
    <row r="30" spans="2:14" ht="50">
      <c r="B30" s="42" t="s">
        <v>32</v>
      </c>
      <c r="C30" s="178">
        <v>12</v>
      </c>
      <c r="D30" s="40" t="s">
        <v>532</v>
      </c>
      <c r="E30" s="178">
        <v>17</v>
      </c>
      <c r="F30" s="40" t="s">
        <v>429</v>
      </c>
      <c r="G30" s="178">
        <v>12</v>
      </c>
      <c r="H30" s="87" t="s">
        <v>533</v>
      </c>
      <c r="J30" t="str">
        <f>Weights!B30</f>
        <v>Michigan</v>
      </c>
      <c r="K30" s="28">
        <f>Weights!Y30</f>
        <v>12599</v>
      </c>
      <c r="L30" t="s">
        <v>92</v>
      </c>
      <c r="N30" t="b">
        <f t="shared" si="0"/>
        <v>1</v>
      </c>
    </row>
    <row r="31" spans="2:14" ht="50">
      <c r="B31" s="42" t="s">
        <v>33</v>
      </c>
      <c r="C31" s="178">
        <v>12</v>
      </c>
      <c r="D31" s="40" t="s">
        <v>532</v>
      </c>
      <c r="E31" s="178">
        <v>14</v>
      </c>
      <c r="F31" s="40" t="s">
        <v>532</v>
      </c>
      <c r="G31" s="184" t="s">
        <v>130</v>
      </c>
      <c r="H31" s="87" t="s">
        <v>130</v>
      </c>
      <c r="J31" t="str">
        <f>Weights!B31</f>
        <v>Minnesota</v>
      </c>
      <c r="K31" s="28">
        <f>Weights!Y31</f>
        <v>9501</v>
      </c>
      <c r="L31" t="s">
        <v>92</v>
      </c>
      <c r="N31" t="b">
        <f t="shared" si="0"/>
        <v>1</v>
      </c>
    </row>
    <row r="32" spans="2:14" ht="50">
      <c r="B32" s="42" t="s">
        <v>34</v>
      </c>
      <c r="C32" s="178">
        <v>12</v>
      </c>
      <c r="D32" s="40" t="s">
        <v>532</v>
      </c>
      <c r="E32" s="178">
        <v>18</v>
      </c>
      <c r="F32" s="40" t="s">
        <v>532</v>
      </c>
      <c r="G32" s="178">
        <v>12</v>
      </c>
      <c r="H32" s="87" t="s">
        <v>532</v>
      </c>
      <c r="J32" t="str">
        <f>Weights!B32</f>
        <v>Mississippi</v>
      </c>
      <c r="K32" s="28">
        <f>Weights!Y32</f>
        <v>13195</v>
      </c>
      <c r="L32" t="s">
        <v>92</v>
      </c>
      <c r="N32" t="b">
        <f t="shared" si="0"/>
        <v>1</v>
      </c>
    </row>
    <row r="33" spans="2:14" ht="50">
      <c r="B33" s="138" t="s">
        <v>35</v>
      </c>
      <c r="C33" s="174">
        <v>12</v>
      </c>
      <c r="D33" s="143" t="s">
        <v>532</v>
      </c>
      <c r="E33" s="174">
        <v>17</v>
      </c>
      <c r="F33" s="143" t="s">
        <v>534</v>
      </c>
      <c r="G33" s="174">
        <v>17</v>
      </c>
      <c r="H33" s="89" t="s">
        <v>533</v>
      </c>
      <c r="J33" t="str">
        <f>Weights!B33</f>
        <v>Missouri</v>
      </c>
      <c r="K33" s="28">
        <f>Weights!Y33</f>
        <v>10028</v>
      </c>
      <c r="L33" t="s">
        <v>92</v>
      </c>
      <c r="N33" t="b">
        <f t="shared" si="0"/>
        <v>1</v>
      </c>
    </row>
    <row r="34" spans="2:14" ht="50">
      <c r="B34" s="42" t="s">
        <v>36</v>
      </c>
      <c r="C34" s="178">
        <v>12</v>
      </c>
      <c r="D34" s="40" t="s">
        <v>532</v>
      </c>
      <c r="E34" s="178">
        <v>18</v>
      </c>
      <c r="F34" s="183" t="s">
        <v>533</v>
      </c>
      <c r="G34" s="178">
        <v>17</v>
      </c>
      <c r="H34" s="91" t="s">
        <v>533</v>
      </c>
      <c r="J34" t="str">
        <f>Weights!B34</f>
        <v>Montana</v>
      </c>
      <c r="K34" s="28">
        <f>Weights!Y34</f>
        <v>1175</v>
      </c>
      <c r="L34" t="s">
        <v>92</v>
      </c>
      <c r="N34" t="b">
        <f t="shared" si="0"/>
        <v>1</v>
      </c>
    </row>
    <row r="35" spans="2:14" ht="50">
      <c r="B35" s="42" t="s">
        <v>37</v>
      </c>
      <c r="C35" s="178">
        <v>12</v>
      </c>
      <c r="D35" s="40" t="s">
        <v>532</v>
      </c>
      <c r="E35" s="178">
        <v>18</v>
      </c>
      <c r="F35" s="183" t="s">
        <v>533</v>
      </c>
      <c r="G35" s="178">
        <v>18</v>
      </c>
      <c r="H35" s="91" t="s">
        <v>533</v>
      </c>
      <c r="J35" t="str">
        <f>Weights!B35</f>
        <v>Nebraska</v>
      </c>
      <c r="K35" s="28">
        <f>Weights!Y35</f>
        <v>3800</v>
      </c>
      <c r="L35" t="s">
        <v>92</v>
      </c>
      <c r="N35" t="b">
        <f t="shared" si="0"/>
        <v>1</v>
      </c>
    </row>
    <row r="36" spans="2:14" ht="50">
      <c r="B36" s="42" t="s">
        <v>38</v>
      </c>
      <c r="C36" s="178">
        <v>12</v>
      </c>
      <c r="D36" s="40" t="s">
        <v>532</v>
      </c>
      <c r="E36" s="178">
        <v>18</v>
      </c>
      <c r="F36" s="40" t="s">
        <v>532</v>
      </c>
      <c r="G36" s="178">
        <v>12</v>
      </c>
      <c r="H36" s="87" t="s">
        <v>532</v>
      </c>
      <c r="J36" t="str">
        <f>Weights!B36</f>
        <v>Nevada</v>
      </c>
      <c r="K36" s="28">
        <f>Weights!Y36</f>
        <v>3025</v>
      </c>
      <c r="L36" t="s">
        <v>92</v>
      </c>
      <c r="N36" t="b">
        <f t="shared" si="0"/>
        <v>1</v>
      </c>
    </row>
    <row r="37" spans="2:14" ht="50">
      <c r="B37" s="42" t="s">
        <v>39</v>
      </c>
      <c r="C37" s="178">
        <v>12</v>
      </c>
      <c r="D37" s="40" t="s">
        <v>532</v>
      </c>
      <c r="E37" s="178">
        <v>17</v>
      </c>
      <c r="F37" s="183" t="s">
        <v>533</v>
      </c>
      <c r="G37" s="178">
        <v>12</v>
      </c>
      <c r="H37" s="87" t="s">
        <v>532</v>
      </c>
      <c r="J37" t="str">
        <f>Weights!B37</f>
        <v>New Hampshire</v>
      </c>
      <c r="K37" s="28">
        <f>Weights!Y37</f>
        <v>2317</v>
      </c>
      <c r="L37" t="s">
        <v>92</v>
      </c>
      <c r="N37" t="b">
        <f t="shared" si="0"/>
        <v>1</v>
      </c>
    </row>
    <row r="38" spans="2:14" ht="50">
      <c r="B38" s="42" t="s">
        <v>40</v>
      </c>
      <c r="C38" s="178">
        <v>12</v>
      </c>
      <c r="D38" s="40" t="s">
        <v>532</v>
      </c>
      <c r="E38" s="178">
        <v>18</v>
      </c>
      <c r="F38" s="183" t="s">
        <v>533</v>
      </c>
      <c r="G38" s="178">
        <v>18</v>
      </c>
      <c r="H38" s="91" t="s">
        <v>533</v>
      </c>
      <c r="J38" t="str">
        <f>Weights!B38</f>
        <v>New Jersey</v>
      </c>
      <c r="K38" s="28">
        <f>Weights!Y38</f>
        <v>15195</v>
      </c>
      <c r="L38" t="s">
        <v>92</v>
      </c>
      <c r="N38" t="b">
        <f t="shared" ref="N38:N61" si="1">B38=J38</f>
        <v>1</v>
      </c>
    </row>
    <row r="39" spans="2:14" ht="50">
      <c r="B39" s="42" t="s">
        <v>41</v>
      </c>
      <c r="C39" s="178">
        <v>12</v>
      </c>
      <c r="D39" s="40" t="s">
        <v>532</v>
      </c>
      <c r="E39" s="178">
        <v>17</v>
      </c>
      <c r="F39" s="183" t="s">
        <v>533</v>
      </c>
      <c r="G39" s="178">
        <v>12</v>
      </c>
      <c r="H39" s="91" t="s">
        <v>533</v>
      </c>
      <c r="J39" t="str">
        <f>Weights!B39</f>
        <v>New Mexico</v>
      </c>
      <c r="K39" s="28">
        <f>Weights!Y39</f>
        <v>6101</v>
      </c>
      <c r="L39" t="s">
        <v>92</v>
      </c>
      <c r="N39" t="b">
        <f t="shared" si="1"/>
        <v>1</v>
      </c>
    </row>
    <row r="40" spans="2:14" ht="50">
      <c r="B40" s="138" t="s">
        <v>42</v>
      </c>
      <c r="C40" s="174">
        <v>12</v>
      </c>
      <c r="D40" s="143" t="s">
        <v>532</v>
      </c>
      <c r="E40" s="174">
        <v>17</v>
      </c>
      <c r="F40" s="143" t="s">
        <v>532</v>
      </c>
      <c r="G40" s="174">
        <v>12</v>
      </c>
      <c r="H40" s="82" t="s">
        <v>532</v>
      </c>
      <c r="J40" t="str">
        <f>Weights!B40</f>
        <v>New York</v>
      </c>
      <c r="K40" s="28">
        <f>Weights!Y40</f>
        <v>32249</v>
      </c>
      <c r="L40" t="s">
        <v>92</v>
      </c>
      <c r="N40" t="b">
        <f t="shared" si="1"/>
        <v>1</v>
      </c>
    </row>
    <row r="41" spans="2:14" ht="50">
      <c r="B41" s="42" t="s">
        <v>43</v>
      </c>
      <c r="C41" s="178">
        <v>12</v>
      </c>
      <c r="D41" s="40" t="s">
        <v>532</v>
      </c>
      <c r="E41" s="178">
        <v>17</v>
      </c>
      <c r="F41" s="183" t="s">
        <v>533</v>
      </c>
      <c r="G41" s="178">
        <v>17</v>
      </c>
      <c r="H41" s="87" t="s">
        <v>533</v>
      </c>
      <c r="J41" t="str">
        <f>Weights!B41</f>
        <v>North Carolina</v>
      </c>
      <c r="K41" s="28">
        <f>Weights!Y41</f>
        <v>27679</v>
      </c>
      <c r="L41" t="s">
        <v>92</v>
      </c>
      <c r="N41" t="b">
        <f t="shared" si="1"/>
        <v>1</v>
      </c>
    </row>
    <row r="42" spans="2:14" ht="50">
      <c r="B42" s="42" t="s">
        <v>44</v>
      </c>
      <c r="C42" s="178">
        <v>12</v>
      </c>
      <c r="D42" s="40" t="s">
        <v>532</v>
      </c>
      <c r="E42" s="178">
        <v>18</v>
      </c>
      <c r="F42" s="183" t="s">
        <v>533</v>
      </c>
      <c r="G42" s="184" t="s">
        <v>130</v>
      </c>
      <c r="H42" s="87" t="s">
        <v>130</v>
      </c>
      <c r="J42" t="str">
        <f>Weights!B42</f>
        <v>North Dakota</v>
      </c>
      <c r="K42" s="28">
        <f>Weights!Y42</f>
        <v>1500</v>
      </c>
      <c r="L42" t="s">
        <v>92</v>
      </c>
      <c r="N42" t="b">
        <f t="shared" si="1"/>
        <v>1</v>
      </c>
    </row>
    <row r="43" spans="2:14">
      <c r="B43" s="42" t="s">
        <v>45</v>
      </c>
      <c r="C43" s="178">
        <v>12</v>
      </c>
      <c r="D43" s="183" t="s">
        <v>533</v>
      </c>
      <c r="E43" s="178">
        <v>12</v>
      </c>
      <c r="F43" s="183" t="s">
        <v>533</v>
      </c>
      <c r="G43" s="178">
        <v>12</v>
      </c>
      <c r="H43" s="87" t="s">
        <v>533</v>
      </c>
      <c r="J43" t="str">
        <f>Weights!B43</f>
        <v>Northern Mariana Islands</v>
      </c>
      <c r="K43" s="28">
        <f>Weights!Y43</f>
        <v>199</v>
      </c>
      <c r="L43" s="25" t="s">
        <v>93</v>
      </c>
      <c r="N43" t="b">
        <f t="shared" si="1"/>
        <v>1</v>
      </c>
    </row>
    <row r="44" spans="2:14" ht="50">
      <c r="B44" s="42" t="s">
        <v>46</v>
      </c>
      <c r="C44" s="178">
        <v>12</v>
      </c>
      <c r="D44" s="40" t="s">
        <v>532</v>
      </c>
      <c r="E44" s="178">
        <v>17</v>
      </c>
      <c r="F44" s="40" t="s">
        <v>532</v>
      </c>
      <c r="G44" s="178">
        <v>12</v>
      </c>
      <c r="H44" s="87" t="s">
        <v>532</v>
      </c>
      <c r="J44" t="str">
        <f>Weights!B44</f>
        <v>Ohio</v>
      </c>
      <c r="K44" s="28">
        <f>Weights!Y44</f>
        <v>18000</v>
      </c>
      <c r="L44" t="s">
        <v>92</v>
      </c>
      <c r="N44" t="b">
        <f t="shared" si="1"/>
        <v>1</v>
      </c>
    </row>
    <row r="45" spans="2:14" ht="50">
      <c r="B45" s="42" t="s">
        <v>47</v>
      </c>
      <c r="C45" s="178">
        <v>12</v>
      </c>
      <c r="D45" s="40" t="s">
        <v>532</v>
      </c>
      <c r="E45" s="178">
        <v>18</v>
      </c>
      <c r="F45" s="40" t="s">
        <v>532</v>
      </c>
      <c r="G45" s="178">
        <v>12</v>
      </c>
      <c r="H45" s="87" t="s">
        <v>533</v>
      </c>
      <c r="J45" t="str">
        <f>Weights!B45</f>
        <v>Oklahoma</v>
      </c>
      <c r="K45" s="28">
        <f>Weights!Y45</f>
        <v>17699</v>
      </c>
      <c r="L45" t="s">
        <v>92</v>
      </c>
      <c r="N45" t="b">
        <f t="shared" si="1"/>
        <v>1</v>
      </c>
    </row>
    <row r="46" spans="2:14" ht="50">
      <c r="B46" s="42" t="s">
        <v>48</v>
      </c>
      <c r="C46" s="178">
        <v>12</v>
      </c>
      <c r="D46" s="40" t="s">
        <v>532</v>
      </c>
      <c r="E46" s="178">
        <v>17</v>
      </c>
      <c r="F46" s="40" t="s">
        <v>532</v>
      </c>
      <c r="G46" s="178">
        <v>12</v>
      </c>
      <c r="H46" s="87" t="s">
        <v>532</v>
      </c>
      <c r="J46" t="str">
        <f>Weights!B46</f>
        <v>Oregon</v>
      </c>
      <c r="K46" s="28">
        <f>Weights!Y46</f>
        <v>7500</v>
      </c>
      <c r="L46" t="s">
        <v>92</v>
      </c>
      <c r="N46" t="b">
        <f t="shared" si="1"/>
        <v>1</v>
      </c>
    </row>
    <row r="47" spans="2:14" ht="50">
      <c r="B47" s="42" t="s">
        <v>49</v>
      </c>
      <c r="C47" s="178">
        <v>12</v>
      </c>
      <c r="D47" s="40" t="s">
        <v>532</v>
      </c>
      <c r="E47" s="178">
        <v>18</v>
      </c>
      <c r="F47" s="183" t="s">
        <v>533</v>
      </c>
      <c r="G47" s="178">
        <v>12</v>
      </c>
      <c r="H47" s="87" t="s">
        <v>532</v>
      </c>
      <c r="J47" t="str">
        <f>Weights!B47</f>
        <v>Pennsylvania</v>
      </c>
      <c r="K47" s="28">
        <f>Weights!Y47</f>
        <v>40601</v>
      </c>
      <c r="L47" t="s">
        <v>92</v>
      </c>
      <c r="N47" t="b">
        <f t="shared" si="1"/>
        <v>1</v>
      </c>
    </row>
    <row r="48" spans="2:14">
      <c r="B48" s="42" t="s">
        <v>50</v>
      </c>
      <c r="C48" s="178">
        <v>12</v>
      </c>
      <c r="D48" s="183" t="s">
        <v>533</v>
      </c>
      <c r="E48" s="178">
        <v>18</v>
      </c>
      <c r="F48" s="183" t="s">
        <v>533</v>
      </c>
      <c r="G48" s="178">
        <v>18</v>
      </c>
      <c r="H48" s="87" t="s">
        <v>533</v>
      </c>
      <c r="J48" t="str">
        <f>Weights!B48</f>
        <v>Puerto Rico</v>
      </c>
      <c r="K48" s="28">
        <f>Weights!Y48</f>
        <v>3600</v>
      </c>
      <c r="L48" s="25" t="s">
        <v>93</v>
      </c>
      <c r="N48" t="b">
        <f t="shared" si="1"/>
        <v>1</v>
      </c>
    </row>
    <row r="49" spans="1:14" ht="37.5">
      <c r="B49" s="173" t="s">
        <v>51</v>
      </c>
      <c r="C49" s="174">
        <v>12</v>
      </c>
      <c r="D49" s="175" t="s">
        <v>532</v>
      </c>
      <c r="E49" s="174">
        <v>18</v>
      </c>
      <c r="F49" s="175" t="s">
        <v>533</v>
      </c>
      <c r="G49" s="174">
        <v>12</v>
      </c>
      <c r="H49" s="94" t="s">
        <v>532</v>
      </c>
      <c r="J49" t="str">
        <f>Weights!B49</f>
        <v>Rhode Island</v>
      </c>
      <c r="K49" s="28">
        <f>Weights!Y49</f>
        <v>1600</v>
      </c>
      <c r="L49" t="s">
        <v>92</v>
      </c>
      <c r="N49" t="b">
        <f t="shared" si="1"/>
        <v>1</v>
      </c>
    </row>
    <row r="50" spans="1:14" ht="37.5">
      <c r="B50" s="177" t="s">
        <v>52</v>
      </c>
      <c r="C50" s="178">
        <v>12</v>
      </c>
      <c r="D50" s="181" t="s">
        <v>532</v>
      </c>
      <c r="E50" s="178">
        <v>19</v>
      </c>
      <c r="F50" s="181" t="s">
        <v>533</v>
      </c>
      <c r="G50" s="178">
        <v>12</v>
      </c>
      <c r="H50" s="96" t="s">
        <v>533</v>
      </c>
      <c r="J50" t="str">
        <f>Weights!B50</f>
        <v>South Carolina</v>
      </c>
      <c r="K50" s="28">
        <f>Weights!Y50</f>
        <v>8314</v>
      </c>
      <c r="L50" t="s">
        <v>92</v>
      </c>
      <c r="N50" t="b">
        <f t="shared" si="1"/>
        <v>1</v>
      </c>
    </row>
    <row r="51" spans="1:14" ht="37.5">
      <c r="B51" s="177" t="s">
        <v>53</v>
      </c>
      <c r="C51" s="178">
        <v>12</v>
      </c>
      <c r="D51" s="181" t="s">
        <v>532</v>
      </c>
      <c r="E51" s="178">
        <v>17</v>
      </c>
      <c r="F51" s="181" t="s">
        <v>429</v>
      </c>
      <c r="G51" s="178">
        <v>17</v>
      </c>
      <c r="H51" s="96" t="s">
        <v>533</v>
      </c>
      <c r="J51" t="str">
        <f>Weights!B51</f>
        <v>South Dakota</v>
      </c>
      <c r="K51" s="28">
        <f>Weights!Y51</f>
        <v>1572</v>
      </c>
      <c r="L51" t="s">
        <v>92</v>
      </c>
      <c r="N51" t="b">
        <f t="shared" si="1"/>
        <v>1</v>
      </c>
    </row>
    <row r="52" spans="1:14" ht="37.5">
      <c r="B52" s="177" t="s">
        <v>54</v>
      </c>
      <c r="C52" s="178">
        <v>12</v>
      </c>
      <c r="D52" s="179" t="s">
        <v>533</v>
      </c>
      <c r="E52" s="178">
        <v>18</v>
      </c>
      <c r="F52" s="181" t="s">
        <v>534</v>
      </c>
      <c r="G52" s="178">
        <v>12</v>
      </c>
      <c r="H52" s="96" t="s">
        <v>533</v>
      </c>
      <c r="J52" t="str">
        <f>Weights!B52</f>
        <v>Tennessee</v>
      </c>
      <c r="K52" s="28">
        <f>Weights!Y52</f>
        <v>43000</v>
      </c>
      <c r="L52" t="s">
        <v>92</v>
      </c>
      <c r="N52" t="b">
        <f t="shared" si="1"/>
        <v>1</v>
      </c>
    </row>
    <row r="53" spans="1:14" ht="37.5">
      <c r="B53" s="177" t="s">
        <v>55</v>
      </c>
      <c r="C53" s="178">
        <v>12</v>
      </c>
      <c r="D53" s="181" t="s">
        <v>532</v>
      </c>
      <c r="E53" s="178">
        <v>18</v>
      </c>
      <c r="F53" s="181" t="s">
        <v>429</v>
      </c>
      <c r="G53" s="178">
        <v>18</v>
      </c>
      <c r="H53" s="96" t="s">
        <v>429</v>
      </c>
      <c r="J53" t="str">
        <f>Weights!B53</f>
        <v>Texas</v>
      </c>
      <c r="K53" s="28">
        <f>Weights!Y53</f>
        <v>63176</v>
      </c>
      <c r="L53" t="s">
        <v>92</v>
      </c>
      <c r="N53" t="b">
        <f t="shared" si="1"/>
        <v>1</v>
      </c>
    </row>
    <row r="54" spans="1:14" ht="37.5">
      <c r="B54" s="177" t="s">
        <v>56</v>
      </c>
      <c r="C54" s="178">
        <v>12</v>
      </c>
      <c r="D54" s="181" t="s">
        <v>532</v>
      </c>
      <c r="E54" s="178">
        <v>17</v>
      </c>
      <c r="F54" s="181" t="s">
        <v>533</v>
      </c>
      <c r="G54" s="178">
        <v>17</v>
      </c>
      <c r="H54" s="96" t="s">
        <v>533</v>
      </c>
      <c r="J54" t="str">
        <f>Weights!B54</f>
        <v>Utah</v>
      </c>
      <c r="K54" s="28">
        <f>Weights!Y54</f>
        <v>6399</v>
      </c>
      <c r="L54" t="s">
        <v>92</v>
      </c>
      <c r="N54" t="b">
        <f t="shared" si="1"/>
        <v>1</v>
      </c>
    </row>
    <row r="55" spans="1:14" ht="37.5">
      <c r="B55" s="177" t="s">
        <v>57</v>
      </c>
      <c r="C55" s="178">
        <v>12</v>
      </c>
      <c r="D55" s="181" t="s">
        <v>532</v>
      </c>
      <c r="E55" s="178">
        <v>18</v>
      </c>
      <c r="F55" s="181" t="s">
        <v>533</v>
      </c>
      <c r="G55" s="178">
        <v>18</v>
      </c>
      <c r="H55" s="96" t="s">
        <v>533</v>
      </c>
      <c r="J55" t="str">
        <f>Weights!B55</f>
        <v>Vermont</v>
      </c>
      <c r="K55" s="28">
        <f>Weights!Y55</f>
        <v>1659</v>
      </c>
      <c r="L55" t="s">
        <v>92</v>
      </c>
      <c r="N55" t="b">
        <f t="shared" si="1"/>
        <v>1</v>
      </c>
    </row>
    <row r="56" spans="1:14">
      <c r="B56" s="177" t="s">
        <v>58</v>
      </c>
      <c r="C56" s="178">
        <v>12</v>
      </c>
      <c r="D56" s="179" t="s">
        <v>533</v>
      </c>
      <c r="E56" s="178">
        <v>18</v>
      </c>
      <c r="F56" s="181" t="s">
        <v>533</v>
      </c>
      <c r="G56" s="178">
        <v>18</v>
      </c>
      <c r="H56" s="96" t="s">
        <v>533</v>
      </c>
      <c r="J56" t="str">
        <f>Weights!B56</f>
        <v>Virgin Islands</v>
      </c>
      <c r="K56" s="28" t="e">
        <f>Weights!Y56</f>
        <v>#VALUE!</v>
      </c>
      <c r="L56" s="25" t="s">
        <v>93</v>
      </c>
      <c r="N56" t="b">
        <f t="shared" si="1"/>
        <v>1</v>
      </c>
    </row>
    <row r="57" spans="1:14" ht="37.5">
      <c r="B57" s="173" t="s">
        <v>59</v>
      </c>
      <c r="C57" s="174">
        <v>12</v>
      </c>
      <c r="D57" s="175" t="s">
        <v>532</v>
      </c>
      <c r="E57" s="185">
        <v>17</v>
      </c>
      <c r="F57" s="176" t="s">
        <v>533</v>
      </c>
      <c r="G57" s="174">
        <v>12</v>
      </c>
      <c r="H57" s="113" t="s">
        <v>533</v>
      </c>
      <c r="J57" t="str">
        <f>Weights!B57</f>
        <v>Virginia</v>
      </c>
      <c r="K57" s="28">
        <f>Weights!Y57</f>
        <v>9600</v>
      </c>
      <c r="L57" t="s">
        <v>92</v>
      </c>
      <c r="N57" t="b">
        <f t="shared" si="1"/>
        <v>1</v>
      </c>
    </row>
    <row r="58" spans="1:14" ht="37.5">
      <c r="B58" s="177" t="s">
        <v>60</v>
      </c>
      <c r="C58" s="178">
        <v>12</v>
      </c>
      <c r="D58" s="181" t="s">
        <v>532</v>
      </c>
      <c r="E58" s="186">
        <v>18</v>
      </c>
      <c r="F58" s="179" t="s">
        <v>533</v>
      </c>
      <c r="G58" s="178">
        <v>12</v>
      </c>
      <c r="H58" s="114" t="s">
        <v>533</v>
      </c>
      <c r="J58" t="str">
        <f>Weights!B58</f>
        <v>Washington</v>
      </c>
      <c r="K58" s="28">
        <f>Weights!Y58</f>
        <v>14100</v>
      </c>
      <c r="L58" t="s">
        <v>92</v>
      </c>
      <c r="N58" t="b">
        <f t="shared" si="1"/>
        <v>1</v>
      </c>
    </row>
    <row r="59" spans="1:14">
      <c r="B59" s="177" t="s">
        <v>61</v>
      </c>
      <c r="C59" s="178">
        <v>12</v>
      </c>
      <c r="D59" s="179" t="s">
        <v>533</v>
      </c>
      <c r="E59" s="186">
        <v>17</v>
      </c>
      <c r="F59" s="179" t="s">
        <v>533</v>
      </c>
      <c r="G59" s="178">
        <v>12</v>
      </c>
      <c r="H59" s="114" t="s">
        <v>533</v>
      </c>
      <c r="J59" t="str">
        <f>Weights!B59</f>
        <v>West Virginia</v>
      </c>
      <c r="K59" s="28">
        <f>Weights!Y59</f>
        <v>8000</v>
      </c>
      <c r="L59" t="s">
        <v>92</v>
      </c>
      <c r="N59" t="b">
        <f t="shared" si="1"/>
        <v>1</v>
      </c>
    </row>
    <row r="60" spans="1:14" ht="37.5">
      <c r="B60" s="177" t="s">
        <v>62</v>
      </c>
      <c r="C60" s="178">
        <v>12</v>
      </c>
      <c r="D60" s="181" t="s">
        <v>532</v>
      </c>
      <c r="E60" s="186">
        <v>18</v>
      </c>
      <c r="F60" s="179" t="s">
        <v>533</v>
      </c>
      <c r="G60" s="178">
        <v>12</v>
      </c>
      <c r="H60" s="114" t="s">
        <v>533</v>
      </c>
      <c r="J60" t="str">
        <f>Weights!B60</f>
        <v>Wisconsin</v>
      </c>
      <c r="K60" s="28">
        <f>Weights!Y60</f>
        <v>7996</v>
      </c>
      <c r="L60" t="s">
        <v>92</v>
      </c>
      <c r="N60" t="b">
        <f t="shared" si="1"/>
        <v>1</v>
      </c>
    </row>
    <row r="61" spans="1:14">
      <c r="B61" s="187" t="s">
        <v>63</v>
      </c>
      <c r="C61" s="188">
        <v>13</v>
      </c>
      <c r="D61" s="189" t="s">
        <v>533</v>
      </c>
      <c r="E61" s="190">
        <v>17</v>
      </c>
      <c r="F61" s="189" t="s">
        <v>533</v>
      </c>
      <c r="G61" s="188">
        <v>13</v>
      </c>
      <c r="H61" s="115" t="s">
        <v>533</v>
      </c>
      <c r="J61" t="str">
        <f>Weights!B61</f>
        <v>Wyoming</v>
      </c>
      <c r="K61" s="28">
        <f>Weights!Y61</f>
        <v>1500</v>
      </c>
      <c r="L61" t="s">
        <v>92</v>
      </c>
      <c r="N61" t="b">
        <f t="shared" si="1"/>
        <v>1</v>
      </c>
    </row>
    <row r="63" spans="1:14">
      <c r="A63" t="s">
        <v>92</v>
      </c>
      <c r="B63" s="174">
        <v>12</v>
      </c>
      <c r="C63">
        <f>SUMIFS($K$6:$K$61,C$6:C$61,$B63,$L$6:$L$61,$A$63)</f>
        <v>738590</v>
      </c>
      <c r="E63">
        <f>SUMIFS($K$6:$K$61,E$6:E$61,$B63,$L$6:$L$61,$A$63)</f>
        <v>62625</v>
      </c>
      <c r="G63">
        <f>SUMIFS($K$6:$K$61,G$6:G$61,$B63,$L$6:$L$61,$A$63)</f>
        <v>510301</v>
      </c>
    </row>
    <row r="64" spans="1:14">
      <c r="B64" s="178">
        <v>13</v>
      </c>
      <c r="C64">
        <f>SUMIFS($K$6:$K$61,C$6:C$61,$B64,$L$6:$L$61,$A$63)</f>
        <v>1500</v>
      </c>
      <c r="E64">
        <f>SUMIFS($K$6:$K$61,E$6:E$61,$B64,$L$6:$L$61,$A$63)</f>
        <v>0</v>
      </c>
      <c r="G64">
        <f>SUMIFS($K$6:$K$61,G$6:G$61,$B64,$L$6:$L$61,$A$63)</f>
        <v>1500</v>
      </c>
    </row>
    <row r="65" spans="2:8">
      <c r="B65" s="178">
        <v>14</v>
      </c>
      <c r="C65">
        <f>SUMIFS($K$6:$K$61,C$6:C$61,$B65,$L$6:$L$61,$A$63)</f>
        <v>0</v>
      </c>
      <c r="E65">
        <f>SUMIFS($K$6:$K$61,E$6:E$61,$B65,$L$6:$L$61,$A$63)</f>
        <v>9501</v>
      </c>
      <c r="G65">
        <f>SUMIFS($K$6:$K$61,G$6:G$61,$B65,$L$6:$L$61,$A$63)</f>
        <v>0</v>
      </c>
    </row>
    <row r="66" spans="2:8">
      <c r="B66" s="178">
        <v>15</v>
      </c>
      <c r="C66">
        <f>SUMIFS($K$6:$K$61,C$6:C$61,$B66,$L$6:$L$61,$A$63)</f>
        <v>0</v>
      </c>
      <c r="E66">
        <f>SUMIFS($K$6:$K$61,E$6:E$61,$B66,$L$6:$L$61,$A$63)</f>
        <v>12193</v>
      </c>
      <c r="G66">
        <f>SUMIFS($K$6:$K$61,G$6:G$61,$B66,$L$6:$L$61,$A$63)</f>
        <v>0</v>
      </c>
    </row>
    <row r="67" spans="2:8">
      <c r="B67" s="178">
        <v>17</v>
      </c>
      <c r="C67">
        <f t="shared" ref="C67:G71" si="2">SUMIFS($K$6:$K$61,C$6:C$61,$B67,$L$6:$L$61,$A$63)</f>
        <v>0</v>
      </c>
      <c r="E67">
        <f t="shared" si="2"/>
        <v>182642</v>
      </c>
      <c r="G67">
        <f t="shared" si="2"/>
        <v>50053</v>
      </c>
    </row>
    <row r="68" spans="2:8">
      <c r="B68" s="178">
        <v>18</v>
      </c>
      <c r="C68">
        <f t="shared" si="2"/>
        <v>0</v>
      </c>
      <c r="E68">
        <f t="shared" si="2"/>
        <v>373729</v>
      </c>
      <c r="G68">
        <f t="shared" si="2"/>
        <v>121036</v>
      </c>
    </row>
    <row r="69" spans="2:8">
      <c r="B69" s="178">
        <v>19</v>
      </c>
      <c r="C69">
        <f t="shared" si="2"/>
        <v>0</v>
      </c>
      <c r="E69">
        <f t="shared" si="2"/>
        <v>8314</v>
      </c>
      <c r="G69">
        <f t="shared" si="2"/>
        <v>0</v>
      </c>
    </row>
    <row r="70" spans="2:8">
      <c r="B70" s="178">
        <v>21</v>
      </c>
      <c r="C70">
        <f t="shared" si="2"/>
        <v>0</v>
      </c>
      <c r="E70">
        <f t="shared" si="2"/>
        <v>91086</v>
      </c>
      <c r="G70">
        <f t="shared" si="2"/>
        <v>0</v>
      </c>
    </row>
    <row r="71" spans="2:8">
      <c r="B71" s="182" t="s">
        <v>130</v>
      </c>
      <c r="C71">
        <f t="shared" si="2"/>
        <v>0</v>
      </c>
      <c r="E71">
        <f t="shared" si="2"/>
        <v>0</v>
      </c>
      <c r="G71">
        <f t="shared" si="2"/>
        <v>57200</v>
      </c>
    </row>
    <row r="72" spans="2:8">
      <c r="B72" s="107"/>
    </row>
    <row r="73" spans="2:8" ht="37.5">
      <c r="B73" s="175" t="s">
        <v>532</v>
      </c>
      <c r="D73">
        <f t="shared" ref="D73:H77" si="3">SUMIFS($K$6:$K$61,D$6:D$61,$B73,$L$6:$L$61,$A$63)</f>
        <v>669479</v>
      </c>
      <c r="F73">
        <f t="shared" si="3"/>
        <v>259425</v>
      </c>
      <c r="H73">
        <f t="shared" si="3"/>
        <v>351229</v>
      </c>
    </row>
    <row r="74" spans="2:8">
      <c r="B74" s="179" t="s">
        <v>533</v>
      </c>
      <c r="D74">
        <f t="shared" si="3"/>
        <v>70611</v>
      </c>
      <c r="F74">
        <f t="shared" si="3"/>
        <v>336090</v>
      </c>
      <c r="H74">
        <f t="shared" si="3"/>
        <v>268485</v>
      </c>
    </row>
    <row r="75" spans="2:8">
      <c r="B75" s="181" t="s">
        <v>429</v>
      </c>
      <c r="D75">
        <f t="shared" si="3"/>
        <v>0</v>
      </c>
      <c r="F75">
        <f t="shared" si="3"/>
        <v>91547</v>
      </c>
      <c r="H75">
        <f t="shared" si="3"/>
        <v>63176</v>
      </c>
    </row>
    <row r="76" spans="2:8" ht="50">
      <c r="B76" s="40" t="s">
        <v>534</v>
      </c>
      <c r="D76">
        <f t="shared" si="3"/>
        <v>0</v>
      </c>
      <c r="F76">
        <f t="shared" si="3"/>
        <v>53028</v>
      </c>
      <c r="H76">
        <f t="shared" si="3"/>
        <v>0</v>
      </c>
    </row>
    <row r="77" spans="2:8">
      <c r="B77" s="181" t="s">
        <v>130</v>
      </c>
      <c r="D77">
        <f t="shared" si="3"/>
        <v>0</v>
      </c>
      <c r="F77">
        <f t="shared" si="3"/>
        <v>0</v>
      </c>
      <c r="H77">
        <f t="shared" si="3"/>
        <v>57200</v>
      </c>
    </row>
    <row r="78" spans="2:8">
      <c r="B78" s="107"/>
    </row>
    <row r="79" spans="2:8">
      <c r="B79" s="129" t="s">
        <v>1399</v>
      </c>
      <c r="C79">
        <f>SUM(C63:C71)</f>
        <v>740090</v>
      </c>
      <c r="D79">
        <f>SUM(D73:D77)</f>
        <v>740090</v>
      </c>
      <c r="E79">
        <f>SUM(E63:E71)</f>
        <v>740090</v>
      </c>
      <c r="F79">
        <f>SUM(F73:F77)</f>
        <v>740090</v>
      </c>
      <c r="G79">
        <f>SUM(G63:G71)</f>
        <v>740090</v>
      </c>
      <c r="H79">
        <f>SUM(H73:H77)</f>
        <v>740090</v>
      </c>
    </row>
    <row r="82" spans="2:3">
      <c r="B82" t="s">
        <v>131</v>
      </c>
    </row>
    <row r="83" spans="2:3">
      <c r="B83" s="43"/>
      <c r="C83" s="38"/>
    </row>
    <row r="84" spans="2:3">
      <c r="B84" s="43" t="s">
        <v>380</v>
      </c>
      <c r="C84" s="38"/>
    </row>
    <row r="85" spans="2:3">
      <c r="B85" s="100" t="s">
        <v>133</v>
      </c>
      <c r="C85" s="38"/>
    </row>
    <row r="86" spans="2:3">
      <c r="B86" s="100" t="s">
        <v>134</v>
      </c>
      <c r="C86" s="38"/>
    </row>
    <row r="87" spans="2:3">
      <c r="B87" s="100" t="s">
        <v>381</v>
      </c>
      <c r="C87" s="38"/>
    </row>
    <row r="88" spans="2:3">
      <c r="B88" s="100" t="s">
        <v>382</v>
      </c>
      <c r="C88" s="38"/>
    </row>
    <row r="89" spans="2:3">
      <c r="B89" s="100" t="s">
        <v>383</v>
      </c>
      <c r="C89" s="38"/>
    </row>
    <row r="90" spans="2:3">
      <c r="B90" s="100" t="s">
        <v>384</v>
      </c>
      <c r="C90" s="38"/>
    </row>
    <row r="91" spans="2:3">
      <c r="B91" s="43" t="s">
        <v>291</v>
      </c>
      <c r="C91" s="38"/>
    </row>
    <row r="92" spans="2:3">
      <c r="B92" s="101" t="s">
        <v>385</v>
      </c>
      <c r="C92" s="38"/>
    </row>
    <row r="93" spans="2:3">
      <c r="B93" s="43" t="s">
        <v>386</v>
      </c>
      <c r="C93" s="38"/>
    </row>
    <row r="94" spans="2:3">
      <c r="B94" s="101" t="s">
        <v>387</v>
      </c>
      <c r="C94" s="38"/>
    </row>
    <row r="95" spans="2:3">
      <c r="B95" s="101" t="s">
        <v>388</v>
      </c>
      <c r="C95" s="38"/>
    </row>
    <row r="96" spans="2:3">
      <c r="B96" s="43" t="s">
        <v>145</v>
      </c>
      <c r="C96" s="38"/>
    </row>
    <row r="97" spans="2:3">
      <c r="B97" s="101" t="s">
        <v>389</v>
      </c>
      <c r="C97" s="38"/>
    </row>
    <row r="98" spans="2:3">
      <c r="B98" s="101" t="s">
        <v>390</v>
      </c>
      <c r="C98" s="38"/>
    </row>
    <row r="99" spans="2:3" ht="15">
      <c r="B99" s="48" t="s">
        <v>149</v>
      </c>
      <c r="C99" s="38"/>
    </row>
    <row r="100" spans="2:3">
      <c r="B100" s="104" t="s">
        <v>391</v>
      </c>
      <c r="C100" s="38"/>
    </row>
    <row r="101" spans="2:3">
      <c r="B101" s="101" t="s">
        <v>392</v>
      </c>
      <c r="C101" s="38"/>
    </row>
    <row r="102" spans="2:3">
      <c r="B102" s="101" t="s">
        <v>393</v>
      </c>
      <c r="C102" s="38"/>
    </row>
    <row r="103" spans="2:3" ht="15">
      <c r="B103" s="48" t="s">
        <v>153</v>
      </c>
      <c r="C103" s="38"/>
    </row>
    <row r="104" spans="2:3">
      <c r="B104" s="101" t="s">
        <v>394</v>
      </c>
      <c r="C104" s="38"/>
    </row>
    <row r="105" spans="2:3" ht="15">
      <c r="B105" s="48" t="s">
        <v>159</v>
      </c>
      <c r="C105" s="38"/>
    </row>
    <row r="106" spans="2:3">
      <c r="B106" s="101" t="s">
        <v>395</v>
      </c>
      <c r="C106" s="38"/>
    </row>
    <row r="107" spans="2:3" ht="15">
      <c r="B107" s="48" t="s">
        <v>161</v>
      </c>
      <c r="C107" s="38"/>
    </row>
    <row r="108" spans="2:3">
      <c r="B108" s="101" t="s">
        <v>396</v>
      </c>
      <c r="C108" s="38"/>
    </row>
    <row r="109" spans="2:3" ht="15">
      <c r="B109" s="48" t="s">
        <v>171</v>
      </c>
      <c r="C109" s="38"/>
    </row>
    <row r="110" spans="2:3">
      <c r="B110" s="101" t="s">
        <v>397</v>
      </c>
      <c r="C110" s="38"/>
    </row>
    <row r="111" spans="2:3" ht="15">
      <c r="B111" s="48" t="s">
        <v>173</v>
      </c>
      <c r="C111" s="38"/>
    </row>
    <row r="112" spans="2:3">
      <c r="B112" s="101" t="s">
        <v>398</v>
      </c>
      <c r="C112" s="38"/>
    </row>
    <row r="113" spans="2:3" ht="15">
      <c r="B113" s="48" t="s">
        <v>177</v>
      </c>
      <c r="C113" s="38"/>
    </row>
    <row r="114" spans="2:3">
      <c r="B114" s="101" t="s">
        <v>399</v>
      </c>
      <c r="C114" s="38"/>
    </row>
    <row r="115" spans="2:3" ht="15">
      <c r="B115" s="48" t="s">
        <v>179</v>
      </c>
      <c r="C115" s="38"/>
    </row>
    <row r="116" spans="2:3">
      <c r="B116" s="101" t="s">
        <v>400</v>
      </c>
      <c r="C116" s="38"/>
    </row>
    <row r="117" spans="2:3" ht="15">
      <c r="B117" s="48" t="s">
        <v>185</v>
      </c>
      <c r="C117" s="38"/>
    </row>
    <row r="118" spans="2:3">
      <c r="B118" s="101" t="s">
        <v>401</v>
      </c>
      <c r="C118" s="38"/>
    </row>
    <row r="119" spans="2:3" ht="15">
      <c r="B119" s="48" t="s">
        <v>191</v>
      </c>
      <c r="C119" s="38"/>
    </row>
    <row r="120" spans="2:3">
      <c r="B120" s="101" t="s">
        <v>402</v>
      </c>
      <c r="C120" s="38"/>
    </row>
    <row r="121" spans="2:3" ht="15">
      <c r="B121" s="48" t="s">
        <v>199</v>
      </c>
      <c r="C121" s="38"/>
    </row>
    <row r="122" spans="2:3">
      <c r="B122" s="101" t="s">
        <v>403</v>
      </c>
      <c r="C122" s="38"/>
    </row>
    <row r="123" spans="2:3">
      <c r="B123" s="101" t="s">
        <v>404</v>
      </c>
      <c r="C123" s="38"/>
    </row>
    <row r="124" spans="2:3" ht="15">
      <c r="B124" s="48" t="s">
        <v>200</v>
      </c>
      <c r="C124" s="38"/>
    </row>
    <row r="125" spans="2:3">
      <c r="B125" s="101" t="s">
        <v>405</v>
      </c>
      <c r="C125" s="38"/>
    </row>
    <row r="126" spans="2:3" ht="15">
      <c r="B126" s="48" t="s">
        <v>345</v>
      </c>
      <c r="C126" s="38"/>
    </row>
    <row r="127" spans="2:3">
      <c r="B127" s="101" t="s">
        <v>406</v>
      </c>
      <c r="C127" s="38"/>
    </row>
    <row r="128" spans="2:3">
      <c r="B128" s="101" t="s">
        <v>407</v>
      </c>
      <c r="C128" s="38"/>
    </row>
    <row r="129" spans="2:3">
      <c r="B129" s="101" t="s">
        <v>408</v>
      </c>
      <c r="C129" s="38"/>
    </row>
    <row r="130" spans="2:3" ht="15">
      <c r="B130" s="48" t="s">
        <v>202</v>
      </c>
      <c r="C130" s="38"/>
    </row>
    <row r="131" spans="2:3">
      <c r="B131" s="101" t="s">
        <v>409</v>
      </c>
      <c r="C131" s="38"/>
    </row>
    <row r="132" spans="2:3">
      <c r="B132" s="116" t="s">
        <v>410</v>
      </c>
      <c r="C132" s="38"/>
    </row>
    <row r="133" spans="2:3" ht="15">
      <c r="B133" s="48" t="s">
        <v>204</v>
      </c>
      <c r="C133" s="38"/>
    </row>
    <row r="134" spans="2:3">
      <c r="B134" s="101" t="s">
        <v>411</v>
      </c>
      <c r="C134" s="38"/>
    </row>
    <row r="135" spans="2:3" ht="15">
      <c r="B135" s="48" t="s">
        <v>209</v>
      </c>
      <c r="C135" s="38"/>
    </row>
    <row r="136" spans="2:3">
      <c r="B136" s="101" t="s">
        <v>412</v>
      </c>
      <c r="C136" s="38"/>
    </row>
    <row r="137" spans="2:3" ht="15">
      <c r="B137" s="48" t="s">
        <v>211</v>
      </c>
      <c r="C137" s="38"/>
    </row>
    <row r="138" spans="2:3">
      <c r="B138" s="101" t="s">
        <v>413</v>
      </c>
      <c r="C138" s="38"/>
    </row>
    <row r="139" spans="2:3">
      <c r="B139" s="101" t="s">
        <v>411</v>
      </c>
      <c r="C139" s="38"/>
    </row>
    <row r="140" spans="2:3" ht="15">
      <c r="B140" s="48" t="s">
        <v>217</v>
      </c>
      <c r="C140" s="38"/>
    </row>
    <row r="141" spans="2:3">
      <c r="B141" s="101" t="s">
        <v>414</v>
      </c>
      <c r="C141" s="38"/>
    </row>
    <row r="142" spans="2:3" ht="15">
      <c r="B142" s="48" t="s">
        <v>358</v>
      </c>
      <c r="C142" s="38"/>
    </row>
    <row r="143" spans="2:3">
      <c r="B143" s="101" t="s">
        <v>415</v>
      </c>
      <c r="C143" s="38"/>
    </row>
    <row r="144" spans="2:3" ht="15">
      <c r="B144" s="48" t="s">
        <v>223</v>
      </c>
      <c r="C144" s="38"/>
    </row>
    <row r="145" spans="2:3">
      <c r="B145" s="101" t="s">
        <v>411</v>
      </c>
      <c r="C145" s="38"/>
    </row>
    <row r="146" spans="2:3" ht="15">
      <c r="B146" s="48" t="s">
        <v>225</v>
      </c>
      <c r="C146" s="38"/>
    </row>
    <row r="147" spans="2:3">
      <c r="B147" s="101" t="s">
        <v>416</v>
      </c>
      <c r="C147" s="38"/>
    </row>
    <row r="148" spans="2:3" ht="15">
      <c r="B148" s="48" t="s">
        <v>362</v>
      </c>
      <c r="C148" s="38"/>
    </row>
    <row r="149" spans="2:3">
      <c r="B149" s="101" t="s">
        <v>417</v>
      </c>
      <c r="C149" s="38"/>
    </row>
    <row r="150" spans="2:3" ht="15">
      <c r="B150" s="48" t="s">
        <v>234</v>
      </c>
      <c r="C150" s="38"/>
    </row>
    <row r="151" spans="2:3">
      <c r="B151" s="101" t="s">
        <v>418</v>
      </c>
      <c r="C151" s="38"/>
    </row>
    <row r="152" spans="2:3">
      <c r="B152" s="104"/>
      <c r="C152" s="38"/>
    </row>
    <row r="153" spans="2:3">
      <c r="B153" s="101"/>
      <c r="C153" s="38"/>
    </row>
    <row r="154" spans="2:3">
      <c r="B154" s="101"/>
      <c r="C154" s="38"/>
    </row>
    <row r="155" spans="2:3">
      <c r="B155" s="101"/>
      <c r="C155" s="38"/>
    </row>
    <row r="156" spans="2:3">
      <c r="B156" s="103"/>
      <c r="C156" s="38"/>
    </row>
    <row r="157" spans="2:3">
      <c r="B157" s="101"/>
      <c r="C157" s="38"/>
    </row>
    <row r="158" spans="2:3">
      <c r="B158" s="101"/>
      <c r="C158" s="38"/>
    </row>
    <row r="159" spans="2:3">
      <c r="B159" s="103"/>
      <c r="C159" s="38"/>
    </row>
    <row r="160" spans="2:3">
      <c r="B160" s="101"/>
      <c r="C160" s="38"/>
    </row>
    <row r="161" spans="2:3">
      <c r="B161" s="103"/>
      <c r="C161" s="38"/>
    </row>
    <row r="162" spans="2:3">
      <c r="B162" s="101"/>
      <c r="C162" s="38"/>
    </row>
    <row r="163" spans="2:3">
      <c r="B163" s="103"/>
      <c r="C163" s="38"/>
    </row>
    <row r="164" spans="2:3">
      <c r="B164" s="101"/>
      <c r="C164" s="38"/>
    </row>
    <row r="165" spans="2:3">
      <c r="B165" s="101"/>
      <c r="C165" s="38"/>
    </row>
    <row r="166" spans="2:3">
      <c r="B166" s="101"/>
      <c r="C166" s="38"/>
    </row>
    <row r="167" spans="2:3">
      <c r="B167" s="103"/>
      <c r="C167" s="38"/>
    </row>
    <row r="168" spans="2:3">
      <c r="B168" s="101"/>
      <c r="C168" s="38"/>
    </row>
    <row r="169" spans="2:3">
      <c r="B169" s="103"/>
      <c r="C169" s="38"/>
    </row>
    <row r="170" spans="2:3">
      <c r="B170" s="101"/>
      <c r="C170" s="38"/>
    </row>
    <row r="171" spans="2:3">
      <c r="B171" s="103"/>
      <c r="C171" s="38"/>
    </row>
    <row r="172" spans="2:3">
      <c r="B172" s="101"/>
      <c r="C172" s="38"/>
    </row>
    <row r="173" spans="2:3">
      <c r="B173" s="101"/>
      <c r="C173" s="38"/>
    </row>
    <row r="174" spans="2:3">
      <c r="B174" s="101"/>
      <c r="C174" s="38"/>
    </row>
    <row r="175" spans="2:3">
      <c r="B175" s="103"/>
      <c r="C175" s="38"/>
    </row>
    <row r="176" spans="2:3">
      <c r="B176" s="101"/>
      <c r="C176" s="38"/>
    </row>
    <row r="177" spans="2:3">
      <c r="B177" s="103"/>
      <c r="C177" s="38"/>
    </row>
    <row r="178" spans="2:3">
      <c r="B178" s="101"/>
      <c r="C178" s="38"/>
    </row>
    <row r="179" spans="2:3">
      <c r="B179" s="101"/>
      <c r="C179" s="38"/>
    </row>
    <row r="180" spans="2:3" ht="15">
      <c r="B180" s="48"/>
      <c r="C180" s="38"/>
    </row>
    <row r="181" spans="2:3">
      <c r="B181" s="104"/>
      <c r="C181" s="38"/>
    </row>
    <row r="182" spans="2:3">
      <c r="B182" s="105"/>
      <c r="C182" s="38"/>
    </row>
    <row r="183" spans="2:3">
      <c r="B183" s="101"/>
      <c r="C183" s="38"/>
    </row>
    <row r="184" spans="2:3">
      <c r="B184" s="101"/>
      <c r="C184" s="38"/>
    </row>
    <row r="185" spans="2:3">
      <c r="B185" s="101"/>
      <c r="C185" s="38"/>
    </row>
    <row r="186" spans="2:3" ht="15">
      <c r="B186" s="48"/>
      <c r="C186" s="38"/>
    </row>
    <row r="187" spans="2:3">
      <c r="B187" s="101"/>
      <c r="C187" s="38"/>
    </row>
    <row r="188" spans="2:3">
      <c r="B188" s="101"/>
      <c r="C188" s="38"/>
    </row>
    <row r="189" spans="2:3" ht="15">
      <c r="B189" s="48"/>
      <c r="C189" s="38"/>
    </row>
    <row r="190" spans="2:3">
      <c r="B190" s="101"/>
      <c r="C190" s="38"/>
    </row>
    <row r="191" spans="2:3">
      <c r="B191" s="101"/>
      <c r="C191" s="38"/>
    </row>
    <row r="192" spans="2:3">
      <c r="B192" s="101"/>
      <c r="C192" s="38"/>
    </row>
    <row r="193" spans="2:3" ht="15">
      <c r="B193" s="48"/>
      <c r="C193" s="38"/>
    </row>
    <row r="194" spans="2:3">
      <c r="B194" s="101"/>
      <c r="C194" s="38"/>
    </row>
    <row r="195" spans="2:3" ht="15">
      <c r="B195" s="48"/>
      <c r="C195" s="38"/>
    </row>
    <row r="196" spans="2:3">
      <c r="B196" s="101"/>
      <c r="C196" s="38"/>
    </row>
    <row r="197" spans="2:3">
      <c r="B197" s="101"/>
      <c r="C197" s="38"/>
    </row>
    <row r="198" spans="2:3" ht="15">
      <c r="B198" s="48"/>
      <c r="C198" s="38"/>
    </row>
    <row r="199" spans="2:3">
      <c r="B199" s="101"/>
      <c r="C199" s="38"/>
    </row>
    <row r="200" spans="2:3">
      <c r="B200" s="101"/>
      <c r="C200" s="38"/>
    </row>
    <row r="201" spans="2:3" ht="15">
      <c r="B201" s="48"/>
      <c r="C201" s="38"/>
    </row>
    <row r="202" spans="2:3">
      <c r="B202" s="101"/>
      <c r="C202" s="38"/>
    </row>
    <row r="203" spans="2:3">
      <c r="B203" s="101"/>
      <c r="C203" s="38"/>
    </row>
    <row r="204" spans="2:3">
      <c r="B204" s="101"/>
      <c r="C204" s="38"/>
    </row>
    <row r="205" spans="2:3" ht="15">
      <c r="B205" s="48"/>
      <c r="C205" s="38"/>
    </row>
    <row r="206" spans="2:3">
      <c r="B206" s="101"/>
      <c r="C206" s="38"/>
    </row>
    <row r="207" spans="2:3">
      <c r="B207" s="43"/>
      <c r="C207" s="38"/>
    </row>
    <row r="208" spans="2:3">
      <c r="B208" s="104"/>
      <c r="C208" s="38"/>
    </row>
    <row r="209" spans="2:3">
      <c r="B209" s="106"/>
      <c r="C209" s="38"/>
    </row>
    <row r="210" spans="2:3">
      <c r="B210" s="101"/>
      <c r="C210" s="38"/>
    </row>
    <row r="211" spans="2:3">
      <c r="B211" s="43"/>
      <c r="C211" s="38"/>
    </row>
    <row r="212" spans="2:3">
      <c r="B212" s="101"/>
      <c r="C212" s="38"/>
    </row>
    <row r="213" spans="2:3">
      <c r="B213" s="101"/>
      <c r="C213" s="38"/>
    </row>
    <row r="214" spans="2:3">
      <c r="B214" s="43"/>
      <c r="C214" s="38"/>
    </row>
    <row r="215" spans="2:3">
      <c r="B215" s="101"/>
      <c r="C215" s="38"/>
    </row>
  </sheetData>
  <sortState xmlns:xlrd2="http://schemas.microsoft.com/office/spreadsheetml/2017/richdata2" ref="P6:P14">
    <sortCondition ref="P6:P14"/>
  </sortState>
  <conditionalFormatting sqref="C63:C78">
    <cfRule type="colorScale" priority="29">
      <colorScale>
        <cfvo type="min"/>
        <cfvo type="max"/>
        <color theme="0"/>
        <color theme="5"/>
      </colorScale>
    </cfRule>
    <cfRule type="top10" priority="30" rank="10"/>
  </conditionalFormatting>
  <conditionalFormatting sqref="D72">
    <cfRule type="colorScale" priority="27">
      <colorScale>
        <cfvo type="min"/>
        <cfvo type="max"/>
        <color theme="0"/>
        <color theme="5"/>
      </colorScale>
    </cfRule>
    <cfRule type="top10" priority="28" rank="10"/>
  </conditionalFormatting>
  <conditionalFormatting sqref="D73:D77">
    <cfRule type="colorScale" priority="11">
      <colorScale>
        <cfvo type="min"/>
        <cfvo type="max"/>
        <color theme="0"/>
        <color theme="5"/>
      </colorScale>
    </cfRule>
    <cfRule type="top10" priority="12" rank="10"/>
  </conditionalFormatting>
  <conditionalFormatting sqref="D78">
    <cfRule type="colorScale" priority="5">
      <colorScale>
        <cfvo type="min"/>
        <cfvo type="max"/>
        <color theme="0"/>
        <color theme="5"/>
      </colorScale>
    </cfRule>
    <cfRule type="top10" priority="6" rank="10"/>
  </conditionalFormatting>
  <conditionalFormatting sqref="E63:E71">
    <cfRule type="colorScale" priority="15">
      <colorScale>
        <cfvo type="min"/>
        <cfvo type="max"/>
        <color theme="0"/>
        <color theme="5"/>
      </colorScale>
    </cfRule>
    <cfRule type="top10" priority="16" rank="10"/>
  </conditionalFormatting>
  <conditionalFormatting sqref="E72:E78">
    <cfRule type="colorScale" priority="25">
      <colorScale>
        <cfvo type="min"/>
        <cfvo type="max"/>
        <color theme="0"/>
        <color theme="5"/>
      </colorScale>
    </cfRule>
    <cfRule type="top10" priority="26" rank="10"/>
  </conditionalFormatting>
  <conditionalFormatting sqref="F73:F77">
    <cfRule type="colorScale" priority="9">
      <colorScale>
        <cfvo type="min"/>
        <cfvo type="max"/>
        <color theme="0"/>
        <color theme="5"/>
      </colorScale>
    </cfRule>
    <cfRule type="top10" priority="10" rank="10"/>
  </conditionalFormatting>
  <conditionalFormatting sqref="F78 F72">
    <cfRule type="colorScale" priority="23">
      <colorScale>
        <cfvo type="min"/>
        <cfvo type="max"/>
        <color theme="0"/>
        <color theme="5"/>
      </colorScale>
    </cfRule>
    <cfRule type="top10" priority="24" rank="10"/>
  </conditionalFormatting>
  <conditionalFormatting sqref="G63:G71">
    <cfRule type="colorScale" priority="13">
      <colorScale>
        <cfvo type="min"/>
        <cfvo type="max"/>
        <color theme="0"/>
        <color theme="5"/>
      </colorScale>
    </cfRule>
    <cfRule type="top10" priority="14" rank="10"/>
  </conditionalFormatting>
  <conditionalFormatting sqref="G72:G78">
    <cfRule type="colorScale" priority="21">
      <colorScale>
        <cfvo type="min"/>
        <cfvo type="max"/>
        <color theme="0"/>
        <color theme="5"/>
      </colorScale>
    </cfRule>
    <cfRule type="top10" priority="22" rank="10"/>
  </conditionalFormatting>
  <conditionalFormatting sqref="H73:H77">
    <cfRule type="colorScale" priority="7">
      <colorScale>
        <cfvo type="min"/>
        <cfvo type="max"/>
        <color theme="0"/>
        <color theme="5"/>
      </colorScale>
    </cfRule>
    <cfRule type="top10" priority="8" rank="10"/>
  </conditionalFormatting>
  <conditionalFormatting sqref="H78">
    <cfRule type="colorScale" priority="19">
      <colorScale>
        <cfvo type="min"/>
        <cfvo type="max"/>
        <color theme="0"/>
        <color theme="5"/>
      </colorScale>
    </cfRule>
    <cfRule type="top10" priority="20" rank="10"/>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CD7C5-ACB1-4006-9495-47EDA70615FE}">
  <sheetPr codeName="Sheet10"/>
  <dimension ref="A1:U409"/>
  <sheetViews>
    <sheetView workbookViewId="0">
      <pane xSplit="2" ySplit="6" topLeftCell="C62" activePane="bottomRight" state="frozen"/>
      <selection activeCell="P3" sqref="P3:Q4"/>
      <selection pane="topRight" activeCell="P3" sqref="P3:Q4"/>
      <selection pane="bottomLeft" activeCell="P3" sqref="P3:Q4"/>
      <selection pane="bottomRight" activeCell="C86" sqref="C86"/>
    </sheetView>
  </sheetViews>
  <sheetFormatPr defaultRowHeight="14.5"/>
  <cols>
    <col min="2" max="2" width="23.7265625" customWidth="1"/>
    <col min="3" max="3" width="11" bestFit="1" customWidth="1"/>
    <col min="4" max="4" width="22.26953125" customWidth="1"/>
    <col min="5" max="5" width="16.26953125" customWidth="1"/>
    <col min="6" max="6" width="18.1796875" customWidth="1"/>
    <col min="7" max="7" width="13.1796875" customWidth="1"/>
    <col min="8" max="8" width="10.7265625" customWidth="1"/>
    <col min="9" max="9" width="11.453125" customWidth="1"/>
    <col min="10" max="10" width="9.453125" customWidth="1"/>
    <col min="11" max="14" width="12.54296875" customWidth="1"/>
    <col min="15" max="15" width="13.1796875" customWidth="1"/>
  </cols>
  <sheetData>
    <row r="1" spans="1:21">
      <c r="A1" s="35" t="s">
        <v>123</v>
      </c>
    </row>
    <row r="3" spans="1:21">
      <c r="A3" t="s">
        <v>543</v>
      </c>
    </row>
    <row r="4" spans="1:21">
      <c r="A4" t="s">
        <v>544</v>
      </c>
      <c r="J4" s="35" t="s">
        <v>689</v>
      </c>
      <c r="T4" t="b">
        <v>1</v>
      </c>
      <c r="U4">
        <f>COUNTIF(U$7:U$62,$T4)</f>
        <v>56</v>
      </c>
    </row>
    <row r="5" spans="1:21">
      <c r="T5" t="b">
        <v>0</v>
      </c>
      <c r="U5">
        <f>COUNTIF(U$7:U$62,$T5)</f>
        <v>0</v>
      </c>
    </row>
    <row r="6" spans="1:21" ht="42.75" customHeight="1">
      <c r="B6" s="194" t="s">
        <v>4</v>
      </c>
      <c r="C6" s="195" t="s">
        <v>545</v>
      </c>
      <c r="D6" s="195" t="s">
        <v>546</v>
      </c>
      <c r="E6" s="195" t="s">
        <v>547</v>
      </c>
      <c r="F6" s="236" t="s">
        <v>548</v>
      </c>
      <c r="G6" s="195" t="s">
        <v>549</v>
      </c>
      <c r="H6" s="195" t="s">
        <v>550</v>
      </c>
      <c r="I6" s="237" t="s">
        <v>551</v>
      </c>
      <c r="J6" s="225" t="s">
        <v>683</v>
      </c>
      <c r="K6" s="225" t="s">
        <v>684</v>
      </c>
      <c r="L6" s="225" t="s">
        <v>685</v>
      </c>
      <c r="M6" s="225" t="s">
        <v>686</v>
      </c>
      <c r="N6" s="225" t="s">
        <v>687</v>
      </c>
      <c r="O6" s="225" t="s">
        <v>688</v>
      </c>
      <c r="S6" t="s">
        <v>91</v>
      </c>
      <c r="U6" s="30" t="s">
        <v>419</v>
      </c>
    </row>
    <row r="7" spans="1:21" ht="37.5">
      <c r="B7" s="93" t="s">
        <v>7</v>
      </c>
      <c r="C7" s="191" t="s">
        <v>283</v>
      </c>
      <c r="D7" s="94" t="s">
        <v>552</v>
      </c>
      <c r="E7" s="202" t="s">
        <v>553</v>
      </c>
      <c r="F7" s="203" t="s">
        <v>284</v>
      </c>
      <c r="G7" s="94" t="s">
        <v>283</v>
      </c>
      <c r="H7" s="203" t="s">
        <v>283</v>
      </c>
      <c r="I7" s="113" t="s">
        <v>284</v>
      </c>
      <c r="J7" s="82" t="s">
        <v>283</v>
      </c>
      <c r="K7" s="84" t="s">
        <v>283</v>
      </c>
      <c r="L7" s="82" t="s">
        <v>284</v>
      </c>
      <c r="M7" s="82" t="s">
        <v>283</v>
      </c>
      <c r="N7" s="226" t="s">
        <v>283</v>
      </c>
      <c r="O7" s="82" t="s">
        <v>283</v>
      </c>
      <c r="Q7" t="str">
        <f>Weights!B6</f>
        <v>Alabama</v>
      </c>
      <c r="R7" s="28">
        <f>Weights!Y6</f>
        <v>19300</v>
      </c>
      <c r="S7" t="s">
        <v>92</v>
      </c>
      <c r="U7" t="b">
        <f t="shared" ref="U7:U38" si="0">B7=Q7</f>
        <v>1</v>
      </c>
    </row>
    <row r="8" spans="1:21" ht="25">
      <c r="B8" s="95" t="s">
        <v>8</v>
      </c>
      <c r="C8" s="180" t="s">
        <v>283</v>
      </c>
      <c r="D8" s="96" t="s">
        <v>552</v>
      </c>
      <c r="E8" s="204" t="s">
        <v>554</v>
      </c>
      <c r="F8" s="205" t="s">
        <v>284</v>
      </c>
      <c r="G8" s="96" t="s">
        <v>284</v>
      </c>
      <c r="H8" s="205" t="s">
        <v>283</v>
      </c>
      <c r="I8" s="114" t="s">
        <v>283</v>
      </c>
      <c r="J8" s="87" t="s">
        <v>283</v>
      </c>
      <c r="K8" s="88" t="s">
        <v>283</v>
      </c>
      <c r="L8" s="87" t="s">
        <v>283</v>
      </c>
      <c r="M8" s="87" t="s">
        <v>283</v>
      </c>
      <c r="N8" s="227" t="s">
        <v>283</v>
      </c>
      <c r="O8" s="87" t="s">
        <v>283</v>
      </c>
      <c r="Q8" t="str">
        <f>Weights!B7</f>
        <v>Alaska</v>
      </c>
      <c r="R8" s="28">
        <f>Weights!Y7</f>
        <v>1312</v>
      </c>
      <c r="S8" t="s">
        <v>92</v>
      </c>
      <c r="U8" t="b">
        <f t="shared" si="0"/>
        <v>1</v>
      </c>
    </row>
    <row r="9" spans="1:21" ht="25">
      <c r="B9" s="95" t="s">
        <v>9</v>
      </c>
      <c r="C9" s="180" t="s">
        <v>283</v>
      </c>
      <c r="D9" s="96" t="s">
        <v>555</v>
      </c>
      <c r="E9" s="206" t="s">
        <v>429</v>
      </c>
      <c r="F9" s="205" t="s">
        <v>130</v>
      </c>
      <c r="G9" s="96" t="s">
        <v>284</v>
      </c>
      <c r="H9" s="205" t="s">
        <v>130</v>
      </c>
      <c r="I9" s="114" t="s">
        <v>130</v>
      </c>
      <c r="J9" s="87" t="s">
        <v>283</v>
      </c>
      <c r="K9" s="88" t="s">
        <v>283</v>
      </c>
      <c r="L9" s="87" t="s">
        <v>283</v>
      </c>
      <c r="M9" s="87" t="s">
        <v>283</v>
      </c>
      <c r="N9" s="227" t="s">
        <v>286</v>
      </c>
      <c r="O9" s="87" t="s">
        <v>283</v>
      </c>
      <c r="Q9" t="str">
        <f>Weights!B8</f>
        <v>American Samoa</v>
      </c>
      <c r="R9" s="28" t="e">
        <f>Weights!Y8</f>
        <v>#VALUE!</v>
      </c>
      <c r="S9" s="25" t="s">
        <v>93</v>
      </c>
      <c r="U9" t="b">
        <f t="shared" si="0"/>
        <v>1</v>
      </c>
    </row>
    <row r="10" spans="1:21" ht="25">
      <c r="B10" s="95" t="s">
        <v>11</v>
      </c>
      <c r="C10" s="180" t="s">
        <v>283</v>
      </c>
      <c r="D10" s="96" t="s">
        <v>552</v>
      </c>
      <c r="E10" s="204" t="s">
        <v>554</v>
      </c>
      <c r="F10" s="205" t="s">
        <v>284</v>
      </c>
      <c r="G10" s="96" t="s">
        <v>284</v>
      </c>
      <c r="H10" s="205" t="s">
        <v>283</v>
      </c>
      <c r="I10" s="114" t="s">
        <v>283</v>
      </c>
      <c r="J10" s="87" t="s">
        <v>283</v>
      </c>
      <c r="K10" s="88" t="s">
        <v>283</v>
      </c>
      <c r="L10" s="87" t="s">
        <v>284</v>
      </c>
      <c r="M10" s="87" t="s">
        <v>284</v>
      </c>
      <c r="N10" s="227" t="s">
        <v>284</v>
      </c>
      <c r="O10" s="87" t="s">
        <v>284</v>
      </c>
      <c r="Q10" t="str">
        <f>Weights!B9</f>
        <v>Arizona</v>
      </c>
      <c r="R10" s="28">
        <f>Weights!Y9</f>
        <v>12655</v>
      </c>
      <c r="S10" t="s">
        <v>92</v>
      </c>
      <c r="U10" t="b">
        <f t="shared" si="0"/>
        <v>1</v>
      </c>
    </row>
    <row r="11" spans="1:21" ht="25">
      <c r="B11" s="95" t="s">
        <v>12</v>
      </c>
      <c r="C11" s="180" t="s">
        <v>283</v>
      </c>
      <c r="D11" s="96" t="s">
        <v>552</v>
      </c>
      <c r="E11" s="204" t="s">
        <v>556</v>
      </c>
      <c r="F11" s="205" t="s">
        <v>284</v>
      </c>
      <c r="G11" s="96" t="s">
        <v>283</v>
      </c>
      <c r="H11" s="205" t="s">
        <v>283</v>
      </c>
      <c r="I11" s="114" t="s">
        <v>284</v>
      </c>
      <c r="J11" s="87" t="s">
        <v>283</v>
      </c>
      <c r="K11" s="88" t="s">
        <v>283</v>
      </c>
      <c r="L11" s="87" t="s">
        <v>284</v>
      </c>
      <c r="M11" s="87" t="s">
        <v>283</v>
      </c>
      <c r="N11" s="227" t="s">
        <v>283</v>
      </c>
      <c r="O11" s="87" t="s">
        <v>283</v>
      </c>
      <c r="Q11" t="str">
        <f>Weights!B10</f>
        <v>Arkansas</v>
      </c>
      <c r="R11" s="28">
        <f>Weights!Y10</f>
        <v>16406</v>
      </c>
      <c r="S11" t="s">
        <v>92</v>
      </c>
      <c r="U11" t="b">
        <f t="shared" si="0"/>
        <v>1</v>
      </c>
    </row>
    <row r="12" spans="1:21" ht="37.5">
      <c r="B12" s="95" t="s">
        <v>13</v>
      </c>
      <c r="C12" s="180" t="s">
        <v>283</v>
      </c>
      <c r="D12" s="96" t="s">
        <v>555</v>
      </c>
      <c r="E12" s="204" t="s">
        <v>553</v>
      </c>
      <c r="F12" s="205" t="s">
        <v>130</v>
      </c>
      <c r="G12" s="96" t="s">
        <v>283</v>
      </c>
      <c r="H12" s="205" t="s">
        <v>283</v>
      </c>
      <c r="I12" s="114" t="s">
        <v>283</v>
      </c>
      <c r="J12" s="87" t="s">
        <v>283</v>
      </c>
      <c r="K12" s="88" t="s">
        <v>283</v>
      </c>
      <c r="L12" s="87" t="s">
        <v>283</v>
      </c>
      <c r="M12" s="87" t="s">
        <v>283</v>
      </c>
      <c r="N12" s="227" t="s">
        <v>284</v>
      </c>
      <c r="O12" s="87" t="s">
        <v>283</v>
      </c>
      <c r="Q12" t="str">
        <f>Weights!B11</f>
        <v>California</v>
      </c>
      <c r="R12" s="28">
        <f>Weights!Y11</f>
        <v>91086</v>
      </c>
      <c r="S12" t="s">
        <v>92</v>
      </c>
      <c r="U12" t="b">
        <f t="shared" si="0"/>
        <v>1</v>
      </c>
    </row>
    <row r="13" spans="1:21" ht="25">
      <c r="B13" s="95" t="s">
        <v>14</v>
      </c>
      <c r="C13" s="180" t="s">
        <v>283</v>
      </c>
      <c r="D13" s="96" t="s">
        <v>555</v>
      </c>
      <c r="E13" s="204" t="s">
        <v>557</v>
      </c>
      <c r="F13" s="205" t="s">
        <v>130</v>
      </c>
      <c r="G13" s="96" t="s">
        <v>283</v>
      </c>
      <c r="H13" s="205" t="s">
        <v>283</v>
      </c>
      <c r="I13" s="114" t="s">
        <v>283</v>
      </c>
      <c r="J13" s="87" t="s">
        <v>283</v>
      </c>
      <c r="K13" s="88" t="s">
        <v>283</v>
      </c>
      <c r="L13" s="87" t="s">
        <v>283</v>
      </c>
      <c r="M13" s="87" t="s">
        <v>283</v>
      </c>
      <c r="N13" s="227" t="s">
        <v>283</v>
      </c>
      <c r="O13" s="87" t="s">
        <v>283</v>
      </c>
      <c r="Q13" t="str">
        <f>Weights!B12</f>
        <v>Colorado</v>
      </c>
      <c r="R13" s="28">
        <f>Weights!Y12</f>
        <v>9101</v>
      </c>
      <c r="S13" t="s">
        <v>92</v>
      </c>
      <c r="U13" t="b">
        <f t="shared" si="0"/>
        <v>1</v>
      </c>
    </row>
    <row r="14" spans="1:21" ht="25">
      <c r="B14" s="95" t="s">
        <v>15</v>
      </c>
      <c r="C14" s="180" t="s">
        <v>283</v>
      </c>
      <c r="D14" s="96" t="s">
        <v>552</v>
      </c>
      <c r="E14" s="204" t="s">
        <v>554</v>
      </c>
      <c r="F14" s="205" t="s">
        <v>284</v>
      </c>
      <c r="G14" s="96" t="s">
        <v>284</v>
      </c>
      <c r="H14" s="205" t="s">
        <v>283</v>
      </c>
      <c r="I14" s="114" t="s">
        <v>283</v>
      </c>
      <c r="J14" s="87" t="s">
        <v>283</v>
      </c>
      <c r="K14" s="88" t="s">
        <v>283</v>
      </c>
      <c r="L14" s="87" t="s">
        <v>283</v>
      </c>
      <c r="M14" s="87" t="s">
        <v>283</v>
      </c>
      <c r="N14" s="227" t="s">
        <v>284</v>
      </c>
      <c r="O14" s="87" t="s">
        <v>283</v>
      </c>
      <c r="Q14" t="str">
        <f>Weights!B13</f>
        <v>Connecticut</v>
      </c>
      <c r="R14" s="28">
        <f>Weights!Y13</f>
        <v>7200</v>
      </c>
      <c r="S14" t="s">
        <v>92</v>
      </c>
      <c r="U14" t="b">
        <f t="shared" si="0"/>
        <v>1</v>
      </c>
    </row>
    <row r="15" spans="1:21" ht="25">
      <c r="B15" s="95" t="s">
        <v>16</v>
      </c>
      <c r="C15" s="180" t="s">
        <v>283</v>
      </c>
      <c r="D15" s="96" t="s">
        <v>555</v>
      </c>
      <c r="E15" s="204" t="s">
        <v>554</v>
      </c>
      <c r="F15" s="205" t="s">
        <v>283</v>
      </c>
      <c r="G15" s="96" t="s">
        <v>283</v>
      </c>
      <c r="H15" s="205" t="s">
        <v>283</v>
      </c>
      <c r="I15" s="114" t="s">
        <v>283</v>
      </c>
      <c r="J15" s="87" t="s">
        <v>283</v>
      </c>
      <c r="K15" s="88" t="s">
        <v>283</v>
      </c>
      <c r="L15" s="87" t="s">
        <v>283</v>
      </c>
      <c r="M15" s="87" t="s">
        <v>283</v>
      </c>
      <c r="N15" s="227" t="s">
        <v>283</v>
      </c>
      <c r="O15" s="87" t="s">
        <v>284</v>
      </c>
      <c r="Q15" t="str">
        <f>Weights!B14</f>
        <v>Delaware</v>
      </c>
      <c r="R15" s="28">
        <f>Weights!Y14</f>
        <v>2900</v>
      </c>
      <c r="S15" t="s">
        <v>92</v>
      </c>
      <c r="U15" t="b">
        <f t="shared" si="0"/>
        <v>1</v>
      </c>
    </row>
    <row r="16" spans="1:21" ht="25">
      <c r="B16" s="95" t="s">
        <v>17</v>
      </c>
      <c r="C16" s="180" t="s">
        <v>283</v>
      </c>
      <c r="D16" s="96" t="s">
        <v>555</v>
      </c>
      <c r="E16" s="204" t="s">
        <v>554</v>
      </c>
      <c r="F16" s="205" t="s">
        <v>283</v>
      </c>
      <c r="G16" s="96" t="s">
        <v>283</v>
      </c>
      <c r="H16" s="205" t="s">
        <v>283</v>
      </c>
      <c r="I16" s="114" t="s">
        <v>283</v>
      </c>
      <c r="J16" s="87" t="s">
        <v>283</v>
      </c>
      <c r="K16" s="88" t="s">
        <v>283</v>
      </c>
      <c r="L16" s="87" t="s">
        <v>283</v>
      </c>
      <c r="M16" s="87" t="s">
        <v>283</v>
      </c>
      <c r="N16" s="227" t="s">
        <v>283</v>
      </c>
      <c r="O16" s="87" t="s">
        <v>283</v>
      </c>
      <c r="Q16" t="str">
        <f>Weights!B15</f>
        <v>District of Columbia</v>
      </c>
      <c r="R16" s="28">
        <f>Weights!Y15</f>
        <v>700</v>
      </c>
      <c r="S16" t="s">
        <v>92</v>
      </c>
      <c r="U16" t="b">
        <f t="shared" si="0"/>
        <v>1</v>
      </c>
    </row>
    <row r="17" spans="2:21" ht="25">
      <c r="B17" s="93" t="s">
        <v>18</v>
      </c>
      <c r="C17" s="191" t="s">
        <v>283</v>
      </c>
      <c r="D17" s="94" t="s">
        <v>552</v>
      </c>
      <c r="E17" s="202" t="s">
        <v>554</v>
      </c>
      <c r="F17" s="203" t="s">
        <v>130</v>
      </c>
      <c r="G17" s="94" t="s">
        <v>283</v>
      </c>
      <c r="H17" s="203" t="s">
        <v>283</v>
      </c>
      <c r="I17" s="113" t="s">
        <v>283</v>
      </c>
      <c r="J17" s="87" t="s">
        <v>283</v>
      </c>
      <c r="K17" s="88" t="s">
        <v>283</v>
      </c>
      <c r="L17" s="87" t="s">
        <v>283</v>
      </c>
      <c r="M17" s="87" t="s">
        <v>283</v>
      </c>
      <c r="N17" s="227" t="s">
        <v>283</v>
      </c>
      <c r="O17" s="87" t="s">
        <v>283</v>
      </c>
      <c r="Q17" t="str">
        <f>Weights!B16</f>
        <v>Florida</v>
      </c>
      <c r="R17" s="28">
        <f>Weights!Y16</f>
        <v>48658</v>
      </c>
      <c r="S17" t="s">
        <v>92</v>
      </c>
      <c r="U17" t="b">
        <f t="shared" si="0"/>
        <v>1</v>
      </c>
    </row>
    <row r="18" spans="2:21" ht="25">
      <c r="B18" s="95" t="s">
        <v>19</v>
      </c>
      <c r="C18" s="180" t="s">
        <v>283</v>
      </c>
      <c r="D18" s="96" t="s">
        <v>552</v>
      </c>
      <c r="E18" s="204" t="s">
        <v>557</v>
      </c>
      <c r="F18" s="205" t="s">
        <v>283</v>
      </c>
      <c r="G18" s="96" t="s">
        <v>284</v>
      </c>
      <c r="H18" s="205" t="s">
        <v>283</v>
      </c>
      <c r="I18" s="114" t="s">
        <v>283</v>
      </c>
      <c r="J18" s="87" t="s">
        <v>283</v>
      </c>
      <c r="K18" s="88" t="s">
        <v>283</v>
      </c>
      <c r="L18" s="87" t="s">
        <v>283</v>
      </c>
      <c r="M18" s="87" t="s">
        <v>283</v>
      </c>
      <c r="N18" s="227" t="s">
        <v>283</v>
      </c>
      <c r="O18" s="87" t="s">
        <v>283</v>
      </c>
      <c r="Q18" t="str">
        <f>Weights!B17</f>
        <v>Georgia</v>
      </c>
      <c r="R18" s="28">
        <f>Weights!Y17</f>
        <v>24349</v>
      </c>
      <c r="S18" t="s">
        <v>92</v>
      </c>
      <c r="U18" t="b">
        <f t="shared" si="0"/>
        <v>1</v>
      </c>
    </row>
    <row r="19" spans="2:21" ht="25">
      <c r="B19" s="95" t="s">
        <v>20</v>
      </c>
      <c r="C19" s="180" t="s">
        <v>283</v>
      </c>
      <c r="D19" s="96" t="s">
        <v>555</v>
      </c>
      <c r="E19" s="204" t="s">
        <v>554</v>
      </c>
      <c r="F19" s="205" t="s">
        <v>283</v>
      </c>
      <c r="G19" s="96" t="s">
        <v>283</v>
      </c>
      <c r="H19" s="205" t="s">
        <v>283</v>
      </c>
      <c r="I19" s="114" t="s">
        <v>284</v>
      </c>
      <c r="J19" s="87" t="s">
        <v>283</v>
      </c>
      <c r="K19" s="88" t="s">
        <v>283</v>
      </c>
      <c r="L19" s="87" t="s">
        <v>284</v>
      </c>
      <c r="M19" s="87" t="s">
        <v>283</v>
      </c>
      <c r="N19" s="227" t="s">
        <v>283</v>
      </c>
      <c r="O19" s="87" t="s">
        <v>283</v>
      </c>
      <c r="Q19" t="str">
        <f>Weights!B18</f>
        <v>Guam</v>
      </c>
      <c r="R19" s="28">
        <f>Weights!Y18</f>
        <v>287</v>
      </c>
      <c r="S19" s="25" t="s">
        <v>93</v>
      </c>
      <c r="U19" t="b">
        <f t="shared" si="0"/>
        <v>1</v>
      </c>
    </row>
    <row r="20" spans="2:21" ht="25">
      <c r="B20" s="95" t="s">
        <v>21</v>
      </c>
      <c r="C20" s="180" t="s">
        <v>283</v>
      </c>
      <c r="D20" s="96" t="s">
        <v>552</v>
      </c>
      <c r="E20" s="207" t="s">
        <v>558</v>
      </c>
      <c r="F20" s="205" t="s">
        <v>284</v>
      </c>
      <c r="G20" s="96" t="s">
        <v>284</v>
      </c>
      <c r="H20" s="205" t="s">
        <v>283</v>
      </c>
      <c r="I20" s="114" t="s">
        <v>283</v>
      </c>
      <c r="J20" s="87" t="s">
        <v>283</v>
      </c>
      <c r="K20" s="88" t="s">
        <v>283</v>
      </c>
      <c r="L20" s="87" t="s">
        <v>284</v>
      </c>
      <c r="M20" s="87" t="s">
        <v>283</v>
      </c>
      <c r="N20" s="227" t="s">
        <v>284</v>
      </c>
      <c r="O20" s="87" t="s">
        <v>283</v>
      </c>
      <c r="Q20" t="str">
        <f>Weights!B19</f>
        <v>Hawaii</v>
      </c>
      <c r="R20" s="28">
        <f>Weights!Y19</f>
        <v>3200</v>
      </c>
      <c r="S20" t="s">
        <v>92</v>
      </c>
      <c r="U20" t="b">
        <f t="shared" si="0"/>
        <v>1</v>
      </c>
    </row>
    <row r="21" spans="2:21" ht="25">
      <c r="B21" s="95" t="s">
        <v>22</v>
      </c>
      <c r="C21" s="180" t="s">
        <v>283</v>
      </c>
      <c r="D21" s="96" t="s">
        <v>552</v>
      </c>
      <c r="E21" s="204" t="s">
        <v>554</v>
      </c>
      <c r="F21" s="205" t="s">
        <v>284</v>
      </c>
      <c r="G21" s="96" t="s">
        <v>429</v>
      </c>
      <c r="H21" s="205" t="s">
        <v>283</v>
      </c>
      <c r="I21" s="114" t="s">
        <v>283</v>
      </c>
      <c r="J21" s="87" t="s">
        <v>283</v>
      </c>
      <c r="K21" s="88" t="s">
        <v>283</v>
      </c>
      <c r="L21" s="87" t="s">
        <v>283</v>
      </c>
      <c r="M21" s="87" t="s">
        <v>283</v>
      </c>
      <c r="N21" s="227" t="s">
        <v>283</v>
      </c>
      <c r="O21" s="87" t="s">
        <v>283</v>
      </c>
      <c r="Q21" t="str">
        <f>Weights!B20</f>
        <v>Idaho</v>
      </c>
      <c r="R21" s="28">
        <f>Weights!Y20</f>
        <v>3700</v>
      </c>
      <c r="S21" t="s">
        <v>92</v>
      </c>
      <c r="U21" t="b">
        <f t="shared" si="0"/>
        <v>1</v>
      </c>
    </row>
    <row r="22" spans="2:21" ht="25">
      <c r="B22" s="95" t="s">
        <v>23</v>
      </c>
      <c r="C22" s="180" t="s">
        <v>283</v>
      </c>
      <c r="D22" s="96" t="s">
        <v>555</v>
      </c>
      <c r="E22" s="204" t="s">
        <v>556</v>
      </c>
      <c r="F22" s="205" t="s">
        <v>284</v>
      </c>
      <c r="G22" s="96" t="s">
        <v>283</v>
      </c>
      <c r="H22" s="205" t="s">
        <v>283</v>
      </c>
      <c r="I22" s="114" t="s">
        <v>283</v>
      </c>
      <c r="J22" s="87" t="s">
        <v>283</v>
      </c>
      <c r="K22" s="88" t="s">
        <v>283</v>
      </c>
      <c r="L22" s="87" t="s">
        <v>283</v>
      </c>
      <c r="M22" s="87" t="s">
        <v>283</v>
      </c>
      <c r="N22" s="227" t="s">
        <v>283</v>
      </c>
      <c r="O22" s="87" t="s">
        <v>283</v>
      </c>
      <c r="Q22" t="str">
        <f>Weights!B21</f>
        <v>Illinois</v>
      </c>
      <c r="R22" s="28">
        <f>Weights!Y21</f>
        <v>35900</v>
      </c>
      <c r="S22" t="s">
        <v>92</v>
      </c>
      <c r="U22" t="b">
        <f t="shared" si="0"/>
        <v>1</v>
      </c>
    </row>
    <row r="23" spans="2:21" ht="25">
      <c r="B23" s="95" t="s">
        <v>24</v>
      </c>
      <c r="C23" s="180" t="s">
        <v>283</v>
      </c>
      <c r="D23" s="96" t="s">
        <v>555</v>
      </c>
      <c r="E23" s="204" t="s">
        <v>559</v>
      </c>
      <c r="F23" s="205" t="s">
        <v>283</v>
      </c>
      <c r="G23" s="96" t="s">
        <v>284</v>
      </c>
      <c r="H23" s="205" t="s">
        <v>283</v>
      </c>
      <c r="I23" s="114" t="s">
        <v>284</v>
      </c>
      <c r="J23" s="87" t="s">
        <v>283</v>
      </c>
      <c r="K23" s="88" t="s">
        <v>283</v>
      </c>
      <c r="L23" s="87" t="s">
        <v>283</v>
      </c>
      <c r="M23" s="87" t="s">
        <v>283</v>
      </c>
      <c r="N23" s="227" t="s">
        <v>283</v>
      </c>
      <c r="O23" s="87" t="s">
        <v>283</v>
      </c>
      <c r="Q23" t="str">
        <f>Weights!B22</f>
        <v>Indiana</v>
      </c>
      <c r="R23" s="28">
        <f>Weights!Y22</f>
        <v>14200</v>
      </c>
      <c r="S23" t="s">
        <v>92</v>
      </c>
      <c r="U23" t="b">
        <f t="shared" si="0"/>
        <v>1</v>
      </c>
    </row>
    <row r="24" spans="2:21" ht="25">
      <c r="B24" s="95" t="s">
        <v>25</v>
      </c>
      <c r="C24" s="180" t="s">
        <v>283</v>
      </c>
      <c r="D24" s="96" t="s">
        <v>555</v>
      </c>
      <c r="E24" s="204" t="s">
        <v>554</v>
      </c>
      <c r="F24" s="205" t="s">
        <v>284</v>
      </c>
      <c r="G24" s="96" t="s">
        <v>284</v>
      </c>
      <c r="H24" s="205" t="s">
        <v>283</v>
      </c>
      <c r="I24" s="114" t="s">
        <v>283</v>
      </c>
      <c r="J24" s="87" t="s">
        <v>283</v>
      </c>
      <c r="K24" s="88" t="s">
        <v>283</v>
      </c>
      <c r="L24" s="87" t="s">
        <v>283</v>
      </c>
      <c r="M24" s="87" t="s">
        <v>283</v>
      </c>
      <c r="N24" s="227" t="s">
        <v>283</v>
      </c>
      <c r="O24" s="87" t="s">
        <v>283</v>
      </c>
      <c r="Q24" t="str">
        <f>Weights!B23</f>
        <v>Iowa</v>
      </c>
      <c r="R24" s="28">
        <f>Weights!Y23</f>
        <v>8400</v>
      </c>
      <c r="S24" t="s">
        <v>92</v>
      </c>
      <c r="U24" t="b">
        <f t="shared" si="0"/>
        <v>1</v>
      </c>
    </row>
    <row r="25" spans="2:21" ht="25">
      <c r="B25" s="95" t="s">
        <v>26</v>
      </c>
      <c r="C25" s="180" t="s">
        <v>283</v>
      </c>
      <c r="D25" s="96" t="s">
        <v>552</v>
      </c>
      <c r="E25" s="204" t="s">
        <v>554</v>
      </c>
      <c r="F25" s="205" t="s">
        <v>283</v>
      </c>
      <c r="G25" s="96" t="s">
        <v>284</v>
      </c>
      <c r="H25" s="205" t="s">
        <v>283</v>
      </c>
      <c r="I25" s="114" t="s">
        <v>283</v>
      </c>
      <c r="J25" s="87" t="s">
        <v>283</v>
      </c>
      <c r="K25" s="88" t="s">
        <v>283</v>
      </c>
      <c r="L25" s="87" t="s">
        <v>284</v>
      </c>
      <c r="M25" s="87" t="s">
        <v>283</v>
      </c>
      <c r="N25" s="227" t="s">
        <v>284</v>
      </c>
      <c r="O25" s="87" t="s">
        <v>284</v>
      </c>
      <c r="Q25" t="str">
        <f>Weights!B24</f>
        <v>Kansas</v>
      </c>
      <c r="R25" s="28">
        <f>Weights!Y24</f>
        <v>6201</v>
      </c>
      <c r="S25" t="s">
        <v>92</v>
      </c>
      <c r="U25" t="b">
        <f t="shared" si="0"/>
        <v>1</v>
      </c>
    </row>
    <row r="26" spans="2:21" ht="25">
      <c r="B26" s="95" t="s">
        <v>27</v>
      </c>
      <c r="C26" s="180" t="s">
        <v>283</v>
      </c>
      <c r="D26" s="96" t="s">
        <v>555</v>
      </c>
      <c r="E26" s="207" t="s">
        <v>558</v>
      </c>
      <c r="F26" s="205" t="s">
        <v>283</v>
      </c>
      <c r="G26" s="96" t="s">
        <v>284</v>
      </c>
      <c r="H26" s="205" t="s">
        <v>283</v>
      </c>
      <c r="I26" s="114" t="s">
        <v>284</v>
      </c>
      <c r="J26" s="87" t="s">
        <v>283</v>
      </c>
      <c r="K26" s="88" t="s">
        <v>283</v>
      </c>
      <c r="L26" s="87" t="s">
        <v>284</v>
      </c>
      <c r="M26" s="87" t="s">
        <v>283</v>
      </c>
      <c r="N26" s="227" t="s">
        <v>284</v>
      </c>
      <c r="O26" s="87" t="s">
        <v>283</v>
      </c>
      <c r="Q26" t="str">
        <f>Weights!B25</f>
        <v>Kentucky</v>
      </c>
      <c r="R26" s="28">
        <f>Weights!Y25</f>
        <v>8901</v>
      </c>
      <c r="S26" t="s">
        <v>92</v>
      </c>
      <c r="U26" t="b">
        <f t="shared" si="0"/>
        <v>1</v>
      </c>
    </row>
    <row r="27" spans="2:21" ht="25">
      <c r="B27" s="81" t="s">
        <v>28</v>
      </c>
      <c r="C27" s="89" t="s">
        <v>283</v>
      </c>
      <c r="D27" s="82" t="s">
        <v>555</v>
      </c>
      <c r="E27" s="208" t="s">
        <v>556</v>
      </c>
      <c r="F27" s="84" t="s">
        <v>284</v>
      </c>
      <c r="G27" s="82" t="s">
        <v>284</v>
      </c>
      <c r="H27" s="84" t="s">
        <v>283</v>
      </c>
      <c r="I27" s="109" t="s">
        <v>284</v>
      </c>
      <c r="J27" s="87" t="s">
        <v>283</v>
      </c>
      <c r="K27" s="88" t="s">
        <v>283</v>
      </c>
      <c r="L27" s="87" t="s">
        <v>283</v>
      </c>
      <c r="M27" s="87" t="s">
        <v>283</v>
      </c>
      <c r="N27" s="227" t="s">
        <v>283</v>
      </c>
      <c r="O27" s="87" t="s">
        <v>283</v>
      </c>
      <c r="Q27" t="str">
        <f>Weights!B26</f>
        <v>Louisiana</v>
      </c>
      <c r="R27" s="28">
        <f>Weights!Y26</f>
        <v>11549</v>
      </c>
      <c r="S27" t="s">
        <v>92</v>
      </c>
      <c r="U27" t="b">
        <f t="shared" si="0"/>
        <v>1</v>
      </c>
    </row>
    <row r="28" spans="2:21" ht="37.5">
      <c r="B28" s="86" t="s">
        <v>29</v>
      </c>
      <c r="C28" s="91" t="s">
        <v>283</v>
      </c>
      <c r="D28" s="87" t="s">
        <v>552</v>
      </c>
      <c r="E28" s="118" t="s">
        <v>560</v>
      </c>
      <c r="F28" s="88" t="s">
        <v>284</v>
      </c>
      <c r="G28" s="87" t="s">
        <v>284</v>
      </c>
      <c r="H28" s="88" t="s">
        <v>284</v>
      </c>
      <c r="I28" s="110" t="s">
        <v>283</v>
      </c>
      <c r="J28" s="87" t="s">
        <v>283</v>
      </c>
      <c r="K28" s="88" t="s">
        <v>283</v>
      </c>
      <c r="L28" s="87" t="s">
        <v>284</v>
      </c>
      <c r="M28" s="87" t="s">
        <v>283</v>
      </c>
      <c r="N28" s="227" t="s">
        <v>283</v>
      </c>
      <c r="O28" s="87" t="s">
        <v>283</v>
      </c>
      <c r="Q28" t="str">
        <f>Weights!B27</f>
        <v>Maine</v>
      </c>
      <c r="R28" s="28">
        <f>Weights!Y27</f>
        <v>2800</v>
      </c>
      <c r="S28" t="s">
        <v>92</v>
      </c>
      <c r="U28" t="b">
        <f t="shared" si="0"/>
        <v>1</v>
      </c>
    </row>
    <row r="29" spans="2:21" ht="37.5">
      <c r="B29" s="86" t="s">
        <v>30</v>
      </c>
      <c r="C29" s="91" t="s">
        <v>283</v>
      </c>
      <c r="D29" s="87" t="s">
        <v>552</v>
      </c>
      <c r="E29" s="118" t="s">
        <v>554</v>
      </c>
      <c r="F29" s="88" t="s">
        <v>284</v>
      </c>
      <c r="G29" s="87" t="s">
        <v>284</v>
      </c>
      <c r="H29" s="88" t="s">
        <v>283</v>
      </c>
      <c r="I29" s="110" t="s">
        <v>283</v>
      </c>
      <c r="J29" s="87" t="s">
        <v>283</v>
      </c>
      <c r="K29" s="88" t="s">
        <v>283</v>
      </c>
      <c r="L29" s="87" t="s">
        <v>283</v>
      </c>
      <c r="M29" s="87" t="s">
        <v>283</v>
      </c>
      <c r="N29" s="227" t="s">
        <v>283</v>
      </c>
      <c r="O29" s="87" t="s">
        <v>283</v>
      </c>
      <c r="Q29" t="str">
        <f>Weights!B28</f>
        <v>Maryland</v>
      </c>
      <c r="R29" s="28">
        <f>Weights!Y28</f>
        <v>10299</v>
      </c>
      <c r="S29" t="s">
        <v>92</v>
      </c>
      <c r="U29" t="b">
        <f t="shared" si="0"/>
        <v>1</v>
      </c>
    </row>
    <row r="30" spans="2:21" ht="37.5">
      <c r="B30" s="86" t="s">
        <v>31</v>
      </c>
      <c r="C30" s="91" t="s">
        <v>283</v>
      </c>
      <c r="D30" s="87" t="s">
        <v>555</v>
      </c>
      <c r="E30" s="118" t="s">
        <v>561</v>
      </c>
      <c r="F30" s="88" t="s">
        <v>284</v>
      </c>
      <c r="G30" s="87" t="s">
        <v>283</v>
      </c>
      <c r="H30" s="88" t="s">
        <v>283</v>
      </c>
      <c r="I30" s="110" t="s">
        <v>283</v>
      </c>
      <c r="J30" s="87" t="s">
        <v>283</v>
      </c>
      <c r="K30" s="88" t="s">
        <v>283</v>
      </c>
      <c r="L30" s="87" t="s">
        <v>283</v>
      </c>
      <c r="M30" s="87" t="s">
        <v>283</v>
      </c>
      <c r="N30" s="227" t="s">
        <v>283</v>
      </c>
      <c r="O30" s="87" t="s">
        <v>283</v>
      </c>
      <c r="Q30" t="str">
        <f>Weights!B29</f>
        <v>Massachusetts</v>
      </c>
      <c r="R30" s="28">
        <f>Weights!Y29</f>
        <v>12193</v>
      </c>
      <c r="S30" t="s">
        <v>92</v>
      </c>
      <c r="U30" t="b">
        <f t="shared" si="0"/>
        <v>1</v>
      </c>
    </row>
    <row r="31" spans="2:21" ht="50">
      <c r="B31" s="86" t="s">
        <v>32</v>
      </c>
      <c r="C31" s="91" t="s">
        <v>283</v>
      </c>
      <c r="D31" s="87" t="s">
        <v>552</v>
      </c>
      <c r="E31" s="118" t="s">
        <v>553</v>
      </c>
      <c r="F31" s="88" t="s">
        <v>283</v>
      </c>
      <c r="G31" s="87" t="s">
        <v>284</v>
      </c>
      <c r="H31" s="88" t="s">
        <v>283</v>
      </c>
      <c r="I31" s="110" t="s">
        <v>283</v>
      </c>
      <c r="J31" s="87" t="s">
        <v>283</v>
      </c>
      <c r="K31" s="88" t="s">
        <v>283</v>
      </c>
      <c r="L31" s="87" t="s">
        <v>283</v>
      </c>
      <c r="M31" s="87" t="s">
        <v>283</v>
      </c>
      <c r="N31" s="227" t="s">
        <v>283</v>
      </c>
      <c r="O31" s="87" t="s">
        <v>283</v>
      </c>
      <c r="Q31" t="str">
        <f>Weights!B30</f>
        <v>Michigan</v>
      </c>
      <c r="R31" s="28">
        <f>Weights!Y30</f>
        <v>12599</v>
      </c>
      <c r="S31" t="s">
        <v>92</v>
      </c>
      <c r="U31" t="b">
        <f t="shared" si="0"/>
        <v>1</v>
      </c>
    </row>
    <row r="32" spans="2:21" ht="25">
      <c r="B32" s="86" t="s">
        <v>33</v>
      </c>
      <c r="C32" s="91" t="s">
        <v>283</v>
      </c>
      <c r="D32" s="87" t="s">
        <v>555</v>
      </c>
      <c r="E32" s="92" t="s">
        <v>562</v>
      </c>
      <c r="F32" s="88" t="s">
        <v>284</v>
      </c>
      <c r="G32" s="87" t="s">
        <v>284</v>
      </c>
      <c r="H32" s="88" t="s">
        <v>283</v>
      </c>
      <c r="I32" s="110" t="s">
        <v>283</v>
      </c>
      <c r="J32" s="87" t="s">
        <v>283</v>
      </c>
      <c r="K32" s="88" t="s">
        <v>283</v>
      </c>
      <c r="L32" s="87" t="s">
        <v>283</v>
      </c>
      <c r="M32" s="87" t="s">
        <v>283</v>
      </c>
      <c r="N32" s="227" t="s">
        <v>283</v>
      </c>
      <c r="O32" s="87" t="s">
        <v>283</v>
      </c>
      <c r="Q32" t="str">
        <f>Weights!B31</f>
        <v>Minnesota</v>
      </c>
      <c r="R32" s="28">
        <f>Weights!Y31</f>
        <v>9501</v>
      </c>
      <c r="S32" t="s">
        <v>92</v>
      </c>
      <c r="U32" t="b">
        <f t="shared" si="0"/>
        <v>1</v>
      </c>
    </row>
    <row r="33" spans="2:21" ht="37.5">
      <c r="B33" s="86" t="s">
        <v>34</v>
      </c>
      <c r="C33" s="91" t="s">
        <v>283</v>
      </c>
      <c r="D33" s="87" t="s">
        <v>552</v>
      </c>
      <c r="E33" s="118" t="s">
        <v>554</v>
      </c>
      <c r="F33" s="88" t="s">
        <v>284</v>
      </c>
      <c r="G33" s="87" t="s">
        <v>283</v>
      </c>
      <c r="H33" s="88" t="s">
        <v>283</v>
      </c>
      <c r="I33" s="110" t="s">
        <v>283</v>
      </c>
      <c r="J33" s="87" t="s">
        <v>283</v>
      </c>
      <c r="K33" s="88" t="s">
        <v>283</v>
      </c>
      <c r="L33" s="87" t="s">
        <v>283</v>
      </c>
      <c r="M33" s="87" t="s">
        <v>283</v>
      </c>
      <c r="N33" s="227" t="s">
        <v>283</v>
      </c>
      <c r="O33" s="87" t="s">
        <v>283</v>
      </c>
      <c r="Q33" t="str">
        <f>Weights!B32</f>
        <v>Mississippi</v>
      </c>
      <c r="R33" s="28">
        <f>Weights!Y32</f>
        <v>13195</v>
      </c>
      <c r="S33" t="s">
        <v>92</v>
      </c>
      <c r="U33" t="b">
        <f t="shared" si="0"/>
        <v>1</v>
      </c>
    </row>
    <row r="34" spans="2:21" ht="25">
      <c r="B34" s="86" t="s">
        <v>35</v>
      </c>
      <c r="C34" s="91" t="s">
        <v>283</v>
      </c>
      <c r="D34" s="87" t="s">
        <v>555</v>
      </c>
      <c r="E34" s="118" t="s">
        <v>556</v>
      </c>
      <c r="F34" s="88" t="s">
        <v>283</v>
      </c>
      <c r="G34" s="87" t="s">
        <v>429</v>
      </c>
      <c r="H34" s="88" t="s">
        <v>283</v>
      </c>
      <c r="I34" s="110" t="s">
        <v>283</v>
      </c>
      <c r="J34" s="228" t="s">
        <v>283</v>
      </c>
      <c r="K34" s="228" t="s">
        <v>283</v>
      </c>
      <c r="L34" s="228" t="s">
        <v>283</v>
      </c>
      <c r="M34" s="210" t="s">
        <v>283</v>
      </c>
      <c r="N34" s="229" t="s">
        <v>283</v>
      </c>
      <c r="O34" s="213" t="s">
        <v>283</v>
      </c>
      <c r="Q34" t="str">
        <f>Weights!B33</f>
        <v>Missouri</v>
      </c>
      <c r="R34" s="28">
        <f>Weights!Y33</f>
        <v>10028</v>
      </c>
      <c r="S34" t="s">
        <v>92</v>
      </c>
      <c r="U34" t="b">
        <f t="shared" si="0"/>
        <v>1</v>
      </c>
    </row>
    <row r="35" spans="2:21" ht="25">
      <c r="B35" s="86" t="s">
        <v>36</v>
      </c>
      <c r="C35" s="91" t="s">
        <v>283</v>
      </c>
      <c r="D35" s="87" t="s">
        <v>552</v>
      </c>
      <c r="E35" s="118" t="s">
        <v>556</v>
      </c>
      <c r="F35" s="88" t="s">
        <v>284</v>
      </c>
      <c r="G35" s="87" t="s">
        <v>283</v>
      </c>
      <c r="H35" s="88" t="s">
        <v>283</v>
      </c>
      <c r="I35" s="110" t="s">
        <v>284</v>
      </c>
      <c r="J35" s="230" t="s">
        <v>283</v>
      </c>
      <c r="K35" s="230" t="s">
        <v>283</v>
      </c>
      <c r="L35" s="231" t="s">
        <v>284</v>
      </c>
      <c r="M35" s="215" t="s">
        <v>283</v>
      </c>
      <c r="N35" s="232" t="s">
        <v>283</v>
      </c>
      <c r="O35" s="218" t="s">
        <v>283</v>
      </c>
      <c r="Q35" t="str">
        <f>Weights!B34</f>
        <v>Montana</v>
      </c>
      <c r="R35" s="28">
        <f>Weights!Y34</f>
        <v>1175</v>
      </c>
      <c r="S35" t="s">
        <v>92</v>
      </c>
      <c r="U35" t="b">
        <f t="shared" si="0"/>
        <v>1</v>
      </c>
    </row>
    <row r="36" spans="2:21" ht="37.5">
      <c r="B36" s="86" t="s">
        <v>37</v>
      </c>
      <c r="C36" s="91" t="s">
        <v>283</v>
      </c>
      <c r="D36" s="87" t="s">
        <v>552</v>
      </c>
      <c r="E36" s="118" t="s">
        <v>554</v>
      </c>
      <c r="F36" s="88" t="s">
        <v>283</v>
      </c>
      <c r="G36" s="87" t="s">
        <v>283</v>
      </c>
      <c r="H36" s="88" t="s">
        <v>283</v>
      </c>
      <c r="I36" s="110" t="s">
        <v>283</v>
      </c>
      <c r="J36" s="230" t="s">
        <v>283</v>
      </c>
      <c r="K36" s="230" t="s">
        <v>283</v>
      </c>
      <c r="L36" s="230" t="s">
        <v>283</v>
      </c>
      <c r="M36" s="215" t="s">
        <v>283</v>
      </c>
      <c r="N36" s="232" t="s">
        <v>283</v>
      </c>
      <c r="O36" s="218" t="s">
        <v>283</v>
      </c>
      <c r="Q36" t="str">
        <f>Weights!B35</f>
        <v>Nebraska</v>
      </c>
      <c r="R36" s="28">
        <f>Weights!Y35</f>
        <v>3800</v>
      </c>
      <c r="S36" t="s">
        <v>92</v>
      </c>
      <c r="U36" t="b">
        <f t="shared" si="0"/>
        <v>1</v>
      </c>
    </row>
    <row r="37" spans="2:21" ht="25">
      <c r="B37" s="209" t="s">
        <v>38</v>
      </c>
      <c r="C37" s="210" t="s">
        <v>283</v>
      </c>
      <c r="D37" s="210" t="s">
        <v>555</v>
      </c>
      <c r="E37" s="211" t="s">
        <v>563</v>
      </c>
      <c r="F37" s="212" t="s">
        <v>283</v>
      </c>
      <c r="G37" s="210" t="s">
        <v>283</v>
      </c>
      <c r="H37" s="212" t="s">
        <v>283</v>
      </c>
      <c r="I37" s="213" t="s">
        <v>283</v>
      </c>
      <c r="J37" s="230" t="s">
        <v>283</v>
      </c>
      <c r="K37" s="230" t="s">
        <v>283</v>
      </c>
      <c r="L37" s="231" t="s">
        <v>284</v>
      </c>
      <c r="M37" s="215" t="s">
        <v>283</v>
      </c>
      <c r="N37" s="232" t="s">
        <v>283</v>
      </c>
      <c r="O37" s="218" t="s">
        <v>283</v>
      </c>
      <c r="Q37" t="str">
        <f>Weights!B36</f>
        <v>Nevada</v>
      </c>
      <c r="R37" s="28">
        <f>Weights!Y36</f>
        <v>3025</v>
      </c>
      <c r="S37" t="s">
        <v>92</v>
      </c>
      <c r="U37" t="b">
        <f t="shared" si="0"/>
        <v>1</v>
      </c>
    </row>
    <row r="38" spans="2:21" ht="25">
      <c r="B38" s="214" t="s">
        <v>39</v>
      </c>
      <c r="C38" s="215" t="s">
        <v>283</v>
      </c>
      <c r="D38" s="215" t="s">
        <v>555</v>
      </c>
      <c r="E38" s="216" t="s">
        <v>564</v>
      </c>
      <c r="F38" s="217" t="s">
        <v>284</v>
      </c>
      <c r="G38" s="215" t="s">
        <v>429</v>
      </c>
      <c r="H38" s="217" t="s">
        <v>283</v>
      </c>
      <c r="I38" s="218" t="s">
        <v>283</v>
      </c>
      <c r="J38" s="230" t="s">
        <v>283</v>
      </c>
      <c r="K38" s="230" t="s">
        <v>283</v>
      </c>
      <c r="L38" s="230" t="s">
        <v>283</v>
      </c>
      <c r="M38" s="215" t="s">
        <v>283</v>
      </c>
      <c r="N38" s="232" t="s">
        <v>283</v>
      </c>
      <c r="O38" s="218" t="s">
        <v>283</v>
      </c>
      <c r="Q38" t="str">
        <f>Weights!B37</f>
        <v>New Hampshire</v>
      </c>
      <c r="R38" s="28">
        <f>Weights!Y37</f>
        <v>2317</v>
      </c>
      <c r="S38" t="s">
        <v>92</v>
      </c>
      <c r="U38" t="b">
        <f t="shared" si="0"/>
        <v>1</v>
      </c>
    </row>
    <row r="39" spans="2:21" ht="37.5">
      <c r="B39" s="214" t="s">
        <v>40</v>
      </c>
      <c r="C39" s="215" t="s">
        <v>283</v>
      </c>
      <c r="D39" s="215" t="s">
        <v>552</v>
      </c>
      <c r="E39" s="216" t="s">
        <v>553</v>
      </c>
      <c r="F39" s="217" t="s">
        <v>130</v>
      </c>
      <c r="G39" s="215" t="s">
        <v>283</v>
      </c>
      <c r="H39" s="217" t="s">
        <v>283</v>
      </c>
      <c r="I39" s="218" t="s">
        <v>283</v>
      </c>
      <c r="J39" s="230" t="s">
        <v>284</v>
      </c>
      <c r="K39" s="231" t="s">
        <v>284</v>
      </c>
      <c r="L39" s="231" t="s">
        <v>284</v>
      </c>
      <c r="M39" s="215" t="s">
        <v>283</v>
      </c>
      <c r="N39" s="232" t="s">
        <v>284</v>
      </c>
      <c r="O39" s="218" t="s">
        <v>283</v>
      </c>
      <c r="Q39" t="str">
        <f>Weights!B38</f>
        <v>New Jersey</v>
      </c>
      <c r="R39" s="28">
        <f>Weights!Y38</f>
        <v>15195</v>
      </c>
      <c r="S39" t="s">
        <v>92</v>
      </c>
      <c r="U39" t="b">
        <f t="shared" ref="U39:U62" si="1">B39=Q39</f>
        <v>1</v>
      </c>
    </row>
    <row r="40" spans="2:21" ht="25">
      <c r="B40" s="214" t="s">
        <v>41</v>
      </c>
      <c r="C40" s="215" t="s">
        <v>283</v>
      </c>
      <c r="D40" s="215" t="s">
        <v>555</v>
      </c>
      <c r="E40" s="216" t="s">
        <v>554</v>
      </c>
      <c r="F40" s="217" t="s">
        <v>284</v>
      </c>
      <c r="G40" s="215" t="s">
        <v>284</v>
      </c>
      <c r="H40" s="217" t="s">
        <v>283</v>
      </c>
      <c r="I40" s="218" t="s">
        <v>283</v>
      </c>
      <c r="J40" s="230" t="s">
        <v>283</v>
      </c>
      <c r="K40" s="230" t="s">
        <v>283</v>
      </c>
      <c r="L40" s="230" t="s">
        <v>283</v>
      </c>
      <c r="M40" s="215" t="s">
        <v>283</v>
      </c>
      <c r="N40" s="232" t="s">
        <v>283</v>
      </c>
      <c r="O40" s="218" t="s">
        <v>283</v>
      </c>
      <c r="Q40" t="str">
        <f>Weights!B39</f>
        <v>New Mexico</v>
      </c>
      <c r="R40" s="28">
        <f>Weights!Y39</f>
        <v>6101</v>
      </c>
      <c r="S40" t="s">
        <v>92</v>
      </c>
      <c r="U40" t="b">
        <f t="shared" si="1"/>
        <v>1</v>
      </c>
    </row>
    <row r="41" spans="2:21" ht="25">
      <c r="B41" s="214" t="s">
        <v>42</v>
      </c>
      <c r="C41" s="215" t="s">
        <v>283</v>
      </c>
      <c r="D41" s="215" t="s">
        <v>555</v>
      </c>
      <c r="E41" s="216" t="s">
        <v>565</v>
      </c>
      <c r="F41" s="217" t="s">
        <v>283</v>
      </c>
      <c r="G41" s="215" t="s">
        <v>283</v>
      </c>
      <c r="H41" s="217" t="s">
        <v>283</v>
      </c>
      <c r="I41" s="218" t="s">
        <v>283</v>
      </c>
      <c r="J41" s="230" t="s">
        <v>283</v>
      </c>
      <c r="K41" s="230" t="s">
        <v>283</v>
      </c>
      <c r="L41" s="230" t="s">
        <v>283</v>
      </c>
      <c r="M41" s="215" t="s">
        <v>283</v>
      </c>
      <c r="N41" s="232" t="s">
        <v>283</v>
      </c>
      <c r="O41" s="218" t="s">
        <v>283</v>
      </c>
      <c r="Q41" t="str">
        <f>Weights!B40</f>
        <v>New York</v>
      </c>
      <c r="R41" s="28">
        <f>Weights!Y40</f>
        <v>32249</v>
      </c>
      <c r="S41" t="s">
        <v>92</v>
      </c>
      <c r="U41" t="b">
        <f t="shared" si="1"/>
        <v>1</v>
      </c>
    </row>
    <row r="42" spans="2:21" ht="25">
      <c r="B42" s="214" t="s">
        <v>43</v>
      </c>
      <c r="C42" s="215" t="s">
        <v>283</v>
      </c>
      <c r="D42" s="215" t="s">
        <v>552</v>
      </c>
      <c r="E42" s="216" t="s">
        <v>556</v>
      </c>
      <c r="F42" s="217" t="s">
        <v>283</v>
      </c>
      <c r="G42" s="215" t="s">
        <v>284</v>
      </c>
      <c r="H42" s="217" t="s">
        <v>283</v>
      </c>
      <c r="I42" s="218" t="s">
        <v>283</v>
      </c>
      <c r="J42" s="230" t="s">
        <v>283</v>
      </c>
      <c r="K42" s="230" t="s">
        <v>283</v>
      </c>
      <c r="L42" s="231" t="s">
        <v>284</v>
      </c>
      <c r="M42" s="215" t="s">
        <v>283</v>
      </c>
      <c r="N42" s="232" t="s">
        <v>283</v>
      </c>
      <c r="O42" s="218" t="s">
        <v>283</v>
      </c>
      <c r="Q42" t="str">
        <f>Weights!B41</f>
        <v>North Carolina</v>
      </c>
      <c r="R42" s="28">
        <f>Weights!Y41</f>
        <v>27679</v>
      </c>
      <c r="S42" t="s">
        <v>92</v>
      </c>
      <c r="U42" t="b">
        <f t="shared" si="1"/>
        <v>1</v>
      </c>
    </row>
    <row r="43" spans="2:21" ht="25">
      <c r="B43" s="214" t="s">
        <v>44</v>
      </c>
      <c r="C43" s="215" t="s">
        <v>283</v>
      </c>
      <c r="D43" s="215" t="s">
        <v>552</v>
      </c>
      <c r="E43" s="216" t="s">
        <v>554</v>
      </c>
      <c r="F43" s="217" t="s">
        <v>284</v>
      </c>
      <c r="G43" s="215" t="s">
        <v>283</v>
      </c>
      <c r="H43" s="217" t="s">
        <v>283</v>
      </c>
      <c r="I43" s="218" t="s">
        <v>283</v>
      </c>
      <c r="J43" s="230" t="s">
        <v>283</v>
      </c>
      <c r="K43" s="230" t="s">
        <v>283</v>
      </c>
      <c r="L43" s="230" t="s">
        <v>283</v>
      </c>
      <c r="M43" s="215" t="s">
        <v>283</v>
      </c>
      <c r="N43" s="232" t="s">
        <v>283</v>
      </c>
      <c r="O43" s="218" t="s">
        <v>283</v>
      </c>
      <c r="Q43" t="str">
        <f>Weights!B42</f>
        <v>North Dakota</v>
      </c>
      <c r="R43" s="28">
        <f>Weights!Y42</f>
        <v>1500</v>
      </c>
      <c r="S43" t="s">
        <v>92</v>
      </c>
      <c r="U43" t="b">
        <f t="shared" si="1"/>
        <v>1</v>
      </c>
    </row>
    <row r="44" spans="2:21" ht="25">
      <c r="B44" s="214" t="s">
        <v>45</v>
      </c>
      <c r="C44" s="215" t="s">
        <v>283</v>
      </c>
      <c r="D44" s="215" t="s">
        <v>555</v>
      </c>
      <c r="E44" s="219" t="s">
        <v>558</v>
      </c>
      <c r="F44" s="217" t="s">
        <v>130</v>
      </c>
      <c r="G44" s="215" t="s">
        <v>284</v>
      </c>
      <c r="H44" s="217" t="s">
        <v>130</v>
      </c>
      <c r="I44" s="218" t="s">
        <v>130</v>
      </c>
      <c r="J44" s="230" t="s">
        <v>283</v>
      </c>
      <c r="K44" s="230" t="s">
        <v>283</v>
      </c>
      <c r="L44" s="231" t="s">
        <v>284</v>
      </c>
      <c r="M44" s="215" t="s">
        <v>283</v>
      </c>
      <c r="N44" s="232" t="s">
        <v>283</v>
      </c>
      <c r="O44" s="218" t="s">
        <v>283</v>
      </c>
      <c r="Q44" t="str">
        <f>Weights!B43</f>
        <v>Northern Mariana Islands</v>
      </c>
      <c r="R44" s="28">
        <f>Weights!Y43</f>
        <v>199</v>
      </c>
      <c r="S44" s="25" t="s">
        <v>93</v>
      </c>
      <c r="U44" t="b">
        <f t="shared" si="1"/>
        <v>1</v>
      </c>
    </row>
    <row r="45" spans="2:21" ht="25">
      <c r="B45" s="214" t="s">
        <v>46</v>
      </c>
      <c r="C45" s="215" t="s">
        <v>283</v>
      </c>
      <c r="D45" s="215" t="s">
        <v>552</v>
      </c>
      <c r="E45" s="216" t="s">
        <v>566</v>
      </c>
      <c r="F45" s="217" t="s">
        <v>283</v>
      </c>
      <c r="G45" s="215" t="s">
        <v>284</v>
      </c>
      <c r="H45" s="217" t="s">
        <v>283</v>
      </c>
      <c r="I45" s="218" t="s">
        <v>283</v>
      </c>
      <c r="J45" s="230" t="s">
        <v>283</v>
      </c>
      <c r="K45" s="230" t="s">
        <v>283</v>
      </c>
      <c r="L45" s="230" t="s">
        <v>283</v>
      </c>
      <c r="M45" s="215" t="s">
        <v>283</v>
      </c>
      <c r="N45" s="232" t="s">
        <v>283</v>
      </c>
      <c r="O45" s="218" t="s">
        <v>283</v>
      </c>
      <c r="Q45" t="str">
        <f>Weights!B44</f>
        <v>Ohio</v>
      </c>
      <c r="R45" s="28">
        <f>Weights!Y44</f>
        <v>18000</v>
      </c>
      <c r="S45" t="s">
        <v>92</v>
      </c>
      <c r="U45" t="b">
        <f t="shared" si="1"/>
        <v>1</v>
      </c>
    </row>
    <row r="46" spans="2:21" ht="25">
      <c r="B46" s="214" t="s">
        <v>47</v>
      </c>
      <c r="C46" s="215" t="s">
        <v>283</v>
      </c>
      <c r="D46" s="215" t="s">
        <v>555</v>
      </c>
      <c r="E46" s="219" t="s">
        <v>558</v>
      </c>
      <c r="F46" s="217" t="s">
        <v>283</v>
      </c>
      <c r="G46" s="215" t="s">
        <v>283</v>
      </c>
      <c r="H46" s="217" t="s">
        <v>283</v>
      </c>
      <c r="I46" s="218" t="s">
        <v>284</v>
      </c>
      <c r="J46" s="230" t="s">
        <v>283</v>
      </c>
      <c r="K46" s="230" t="s">
        <v>283</v>
      </c>
      <c r="L46" s="230" t="s">
        <v>283</v>
      </c>
      <c r="M46" s="215" t="s">
        <v>283</v>
      </c>
      <c r="N46" s="232" t="s">
        <v>283</v>
      </c>
      <c r="O46" s="218" t="s">
        <v>283</v>
      </c>
      <c r="Q46" t="str">
        <f>Weights!B45</f>
        <v>Oklahoma</v>
      </c>
      <c r="R46" s="28">
        <f>Weights!Y45</f>
        <v>17699</v>
      </c>
      <c r="S46" t="s">
        <v>92</v>
      </c>
      <c r="U46" t="b">
        <f t="shared" si="1"/>
        <v>1</v>
      </c>
    </row>
    <row r="47" spans="2:21" ht="25">
      <c r="B47" s="93" t="s">
        <v>48</v>
      </c>
      <c r="C47" s="191" t="s">
        <v>283</v>
      </c>
      <c r="D47" s="94" t="s">
        <v>552</v>
      </c>
      <c r="E47" s="202" t="s">
        <v>554</v>
      </c>
      <c r="F47" s="203" t="s">
        <v>284</v>
      </c>
      <c r="G47" s="94" t="s">
        <v>284</v>
      </c>
      <c r="H47" s="203" t="s">
        <v>283</v>
      </c>
      <c r="I47" s="113" t="s">
        <v>284</v>
      </c>
      <c r="J47" s="230" t="s">
        <v>284</v>
      </c>
      <c r="K47" s="231" t="s">
        <v>284</v>
      </c>
      <c r="L47" s="231" t="s">
        <v>284</v>
      </c>
      <c r="M47" s="215" t="s">
        <v>284</v>
      </c>
      <c r="N47" s="232" t="s">
        <v>284</v>
      </c>
      <c r="O47" s="218" t="s">
        <v>284</v>
      </c>
      <c r="Q47" t="str">
        <f>Weights!B46</f>
        <v>Oregon</v>
      </c>
      <c r="R47" s="28">
        <f>Weights!Y46</f>
        <v>7500</v>
      </c>
      <c r="S47" t="s">
        <v>92</v>
      </c>
      <c r="U47" t="b">
        <f t="shared" si="1"/>
        <v>1</v>
      </c>
    </row>
    <row r="48" spans="2:21" ht="25">
      <c r="B48" s="95" t="s">
        <v>49</v>
      </c>
      <c r="C48" s="180" t="s">
        <v>283</v>
      </c>
      <c r="D48" s="96" t="s">
        <v>552</v>
      </c>
      <c r="E48" s="204" t="s">
        <v>564</v>
      </c>
      <c r="F48" s="205" t="s">
        <v>283</v>
      </c>
      <c r="G48" s="96" t="s">
        <v>284</v>
      </c>
      <c r="H48" s="205" t="s">
        <v>283</v>
      </c>
      <c r="I48" s="114" t="s">
        <v>284</v>
      </c>
      <c r="J48" s="230" t="s">
        <v>283</v>
      </c>
      <c r="K48" s="230" t="s">
        <v>283</v>
      </c>
      <c r="L48" s="231" t="s">
        <v>284</v>
      </c>
      <c r="M48" s="215" t="s">
        <v>284</v>
      </c>
      <c r="N48" s="232" t="s">
        <v>283</v>
      </c>
      <c r="O48" s="218" t="s">
        <v>284</v>
      </c>
      <c r="Q48" t="str">
        <f>Weights!B47</f>
        <v>Pennsylvania</v>
      </c>
      <c r="R48" s="28">
        <f>Weights!Y47</f>
        <v>40601</v>
      </c>
      <c r="S48" t="s">
        <v>92</v>
      </c>
      <c r="U48" t="b">
        <f t="shared" si="1"/>
        <v>1</v>
      </c>
    </row>
    <row r="49" spans="1:21" ht="25">
      <c r="B49" s="95" t="s">
        <v>50</v>
      </c>
      <c r="C49" s="180" t="s">
        <v>283</v>
      </c>
      <c r="D49" s="96" t="s">
        <v>552</v>
      </c>
      <c r="E49" s="204" t="s">
        <v>554</v>
      </c>
      <c r="F49" s="205" t="s">
        <v>130</v>
      </c>
      <c r="G49" s="96" t="s">
        <v>284</v>
      </c>
      <c r="H49" s="205" t="s">
        <v>283</v>
      </c>
      <c r="I49" s="114" t="s">
        <v>283</v>
      </c>
      <c r="J49" s="230" t="s">
        <v>283</v>
      </c>
      <c r="K49" s="230" t="s">
        <v>283</v>
      </c>
      <c r="L49" s="231" t="s">
        <v>284</v>
      </c>
      <c r="M49" s="215" t="s">
        <v>283</v>
      </c>
      <c r="N49" s="232" t="s">
        <v>286</v>
      </c>
      <c r="O49" s="218" t="s">
        <v>283</v>
      </c>
      <c r="Q49" t="str">
        <f>Weights!B48</f>
        <v>Puerto Rico</v>
      </c>
      <c r="R49" s="28">
        <f>Weights!Y48</f>
        <v>3600</v>
      </c>
      <c r="S49" s="25" t="s">
        <v>93</v>
      </c>
      <c r="U49" t="b">
        <f t="shared" si="1"/>
        <v>1</v>
      </c>
    </row>
    <row r="50" spans="1:21" ht="25">
      <c r="B50" s="95" t="s">
        <v>51</v>
      </c>
      <c r="C50" s="180" t="s">
        <v>283</v>
      </c>
      <c r="D50" s="96" t="s">
        <v>552</v>
      </c>
      <c r="E50" s="204" t="s">
        <v>554</v>
      </c>
      <c r="F50" s="205" t="s">
        <v>283</v>
      </c>
      <c r="G50" s="96" t="s">
        <v>284</v>
      </c>
      <c r="H50" s="205" t="s">
        <v>283</v>
      </c>
      <c r="I50" s="114" t="s">
        <v>283</v>
      </c>
      <c r="J50" s="230" t="s">
        <v>283</v>
      </c>
      <c r="K50" s="230" t="s">
        <v>283</v>
      </c>
      <c r="L50" s="231" t="s">
        <v>284</v>
      </c>
      <c r="M50" s="215" t="s">
        <v>283</v>
      </c>
      <c r="N50" s="232" t="s">
        <v>284</v>
      </c>
      <c r="O50" s="218" t="s">
        <v>283</v>
      </c>
      <c r="Q50" t="str">
        <f>Weights!B49</f>
        <v>Rhode Island</v>
      </c>
      <c r="R50" s="28">
        <f>Weights!Y49</f>
        <v>1600</v>
      </c>
      <c r="S50" t="s">
        <v>92</v>
      </c>
      <c r="U50" t="b">
        <f t="shared" si="1"/>
        <v>1</v>
      </c>
    </row>
    <row r="51" spans="1:21" ht="25">
      <c r="B51" s="95" t="s">
        <v>52</v>
      </c>
      <c r="C51" s="180" t="s">
        <v>283</v>
      </c>
      <c r="D51" s="96" t="s">
        <v>552</v>
      </c>
      <c r="E51" s="204" t="s">
        <v>554</v>
      </c>
      <c r="F51" s="205" t="s">
        <v>283</v>
      </c>
      <c r="G51" s="96" t="s">
        <v>284</v>
      </c>
      <c r="H51" s="205" t="s">
        <v>283</v>
      </c>
      <c r="I51" s="114" t="s">
        <v>283</v>
      </c>
      <c r="J51" s="230" t="s">
        <v>283</v>
      </c>
      <c r="K51" s="230" t="s">
        <v>283</v>
      </c>
      <c r="L51" s="230" t="s">
        <v>283</v>
      </c>
      <c r="M51" s="215" t="s">
        <v>283</v>
      </c>
      <c r="N51" s="232" t="s">
        <v>284</v>
      </c>
      <c r="O51" s="218" t="s">
        <v>283</v>
      </c>
      <c r="Q51" t="str">
        <f>Weights!B50</f>
        <v>South Carolina</v>
      </c>
      <c r="R51" s="28">
        <f>Weights!Y50</f>
        <v>8314</v>
      </c>
      <c r="S51" t="s">
        <v>92</v>
      </c>
      <c r="U51" t="b">
        <f t="shared" si="1"/>
        <v>1</v>
      </c>
    </row>
    <row r="52" spans="1:21" ht="25">
      <c r="B52" s="95" t="s">
        <v>53</v>
      </c>
      <c r="C52" s="180" t="s">
        <v>283</v>
      </c>
      <c r="D52" s="96" t="s">
        <v>552</v>
      </c>
      <c r="E52" s="204" t="s">
        <v>556</v>
      </c>
      <c r="F52" s="205" t="s">
        <v>284</v>
      </c>
      <c r="G52" s="96" t="s">
        <v>284</v>
      </c>
      <c r="H52" s="205" t="s">
        <v>283</v>
      </c>
      <c r="I52" s="114" t="s">
        <v>284</v>
      </c>
      <c r="J52" s="230" t="s">
        <v>283</v>
      </c>
      <c r="K52" s="230" t="s">
        <v>283</v>
      </c>
      <c r="L52" s="231" t="s">
        <v>284</v>
      </c>
      <c r="M52" s="215" t="s">
        <v>283</v>
      </c>
      <c r="N52" s="232" t="s">
        <v>284</v>
      </c>
      <c r="O52" s="218" t="s">
        <v>283</v>
      </c>
      <c r="Q52" t="str">
        <f>Weights!B51</f>
        <v>South Dakota</v>
      </c>
      <c r="R52" s="28">
        <f>Weights!Y51</f>
        <v>1572</v>
      </c>
      <c r="S52" t="s">
        <v>92</v>
      </c>
      <c r="U52" t="b">
        <f t="shared" si="1"/>
        <v>1</v>
      </c>
    </row>
    <row r="53" spans="1:21" ht="25">
      <c r="B53" s="95" t="s">
        <v>54</v>
      </c>
      <c r="C53" s="180" t="s">
        <v>283</v>
      </c>
      <c r="D53" s="96" t="s">
        <v>552</v>
      </c>
      <c r="E53" s="204" t="s">
        <v>554</v>
      </c>
      <c r="F53" s="205" t="s">
        <v>283</v>
      </c>
      <c r="G53" s="96" t="s">
        <v>284</v>
      </c>
      <c r="H53" s="205" t="s">
        <v>283</v>
      </c>
      <c r="I53" s="114" t="s">
        <v>283</v>
      </c>
      <c r="J53" s="230" t="s">
        <v>283</v>
      </c>
      <c r="K53" s="231" t="s">
        <v>284</v>
      </c>
      <c r="L53" s="231" t="s">
        <v>284</v>
      </c>
      <c r="M53" s="215" t="s">
        <v>283</v>
      </c>
      <c r="N53" s="232" t="s">
        <v>284</v>
      </c>
      <c r="O53" s="218" t="s">
        <v>283</v>
      </c>
      <c r="Q53" t="str">
        <f>Weights!B52</f>
        <v>Tennessee</v>
      </c>
      <c r="R53" s="28">
        <f>Weights!Y52</f>
        <v>43000</v>
      </c>
      <c r="S53" t="s">
        <v>92</v>
      </c>
      <c r="U53" t="b">
        <f t="shared" si="1"/>
        <v>1</v>
      </c>
    </row>
    <row r="54" spans="1:21" ht="25">
      <c r="B54" s="95" t="s">
        <v>55</v>
      </c>
      <c r="C54" s="180" t="s">
        <v>283</v>
      </c>
      <c r="D54" s="96" t="s">
        <v>555</v>
      </c>
      <c r="E54" s="204" t="s">
        <v>554</v>
      </c>
      <c r="F54" s="205" t="s">
        <v>283</v>
      </c>
      <c r="G54" s="96" t="s">
        <v>284</v>
      </c>
      <c r="H54" s="205" t="s">
        <v>283</v>
      </c>
      <c r="I54" s="114" t="s">
        <v>284</v>
      </c>
      <c r="J54" s="230" t="s">
        <v>283</v>
      </c>
      <c r="K54" s="230" t="s">
        <v>283</v>
      </c>
      <c r="L54" s="230" t="s">
        <v>283</v>
      </c>
      <c r="M54" s="215" t="s">
        <v>283</v>
      </c>
      <c r="N54" s="232" t="s">
        <v>283</v>
      </c>
      <c r="O54" s="218" t="s">
        <v>283</v>
      </c>
      <c r="Q54" t="str">
        <f>Weights!B53</f>
        <v>Texas</v>
      </c>
      <c r="R54" s="28">
        <f>Weights!Y53</f>
        <v>63176</v>
      </c>
      <c r="S54" t="s">
        <v>92</v>
      </c>
      <c r="U54" t="b">
        <f t="shared" si="1"/>
        <v>1</v>
      </c>
    </row>
    <row r="55" spans="1:21" ht="37.5">
      <c r="B55" s="95" t="s">
        <v>56</v>
      </c>
      <c r="C55" s="180" t="s">
        <v>283</v>
      </c>
      <c r="D55" s="96" t="s">
        <v>552</v>
      </c>
      <c r="E55" s="204" t="s">
        <v>553</v>
      </c>
      <c r="F55" s="205" t="s">
        <v>284</v>
      </c>
      <c r="G55" s="96" t="s">
        <v>283</v>
      </c>
      <c r="H55" s="205" t="s">
        <v>283</v>
      </c>
      <c r="I55" s="114" t="s">
        <v>283</v>
      </c>
      <c r="J55" s="230" t="s">
        <v>283</v>
      </c>
      <c r="K55" s="230" t="s">
        <v>283</v>
      </c>
      <c r="L55" s="231" t="s">
        <v>284</v>
      </c>
      <c r="M55" s="215" t="s">
        <v>284</v>
      </c>
      <c r="N55" s="232" t="s">
        <v>284</v>
      </c>
      <c r="O55" s="218" t="s">
        <v>284</v>
      </c>
      <c r="Q55" t="str">
        <f>Weights!B54</f>
        <v>Utah</v>
      </c>
      <c r="R55" s="28">
        <f>Weights!Y54</f>
        <v>6399</v>
      </c>
      <c r="S55" t="s">
        <v>92</v>
      </c>
      <c r="U55" t="b">
        <f t="shared" si="1"/>
        <v>1</v>
      </c>
    </row>
    <row r="56" spans="1:21" ht="25">
      <c r="B56" s="95" t="s">
        <v>57</v>
      </c>
      <c r="C56" s="180" t="s">
        <v>283</v>
      </c>
      <c r="D56" s="96" t="s">
        <v>555</v>
      </c>
      <c r="E56" s="204" t="s">
        <v>554</v>
      </c>
      <c r="F56" s="205" t="s">
        <v>284</v>
      </c>
      <c r="G56" s="96" t="s">
        <v>283</v>
      </c>
      <c r="H56" s="205" t="s">
        <v>283</v>
      </c>
      <c r="I56" s="114" t="s">
        <v>283</v>
      </c>
      <c r="J56" s="230" t="s">
        <v>283</v>
      </c>
      <c r="K56" s="230" t="s">
        <v>283</v>
      </c>
      <c r="L56" s="230" t="s">
        <v>283</v>
      </c>
      <c r="M56" s="215" t="s">
        <v>283</v>
      </c>
      <c r="N56" s="232" t="s">
        <v>283</v>
      </c>
      <c r="O56" s="218" t="s">
        <v>283</v>
      </c>
      <c r="Q56" t="str">
        <f>Weights!B55</f>
        <v>Vermont</v>
      </c>
      <c r="R56" s="28">
        <f>Weights!Y55</f>
        <v>1659</v>
      </c>
      <c r="S56" t="s">
        <v>92</v>
      </c>
      <c r="U56" t="b">
        <f t="shared" si="1"/>
        <v>1</v>
      </c>
    </row>
    <row r="57" spans="1:21" ht="25">
      <c r="B57" s="93" t="s">
        <v>58</v>
      </c>
      <c r="C57" s="191" t="s">
        <v>283</v>
      </c>
      <c r="D57" s="94" t="s">
        <v>552</v>
      </c>
      <c r="E57" s="202" t="s">
        <v>554</v>
      </c>
      <c r="F57" s="203" t="s">
        <v>284</v>
      </c>
      <c r="G57" s="94" t="s">
        <v>284</v>
      </c>
      <c r="H57" s="203" t="s">
        <v>283</v>
      </c>
      <c r="I57" s="113" t="s">
        <v>283</v>
      </c>
      <c r="J57" s="230" t="s">
        <v>283</v>
      </c>
      <c r="K57" s="230" t="s">
        <v>283</v>
      </c>
      <c r="L57" s="231" t="s">
        <v>284</v>
      </c>
      <c r="M57" s="215" t="s">
        <v>283</v>
      </c>
      <c r="N57" s="232" t="s">
        <v>283</v>
      </c>
      <c r="O57" s="218" t="s">
        <v>283</v>
      </c>
      <c r="Q57" t="str">
        <f>Weights!B56</f>
        <v>Virgin Islands</v>
      </c>
      <c r="R57" s="28" t="e">
        <f>Weights!Y56</f>
        <v>#VALUE!</v>
      </c>
      <c r="S57" s="25" t="s">
        <v>93</v>
      </c>
      <c r="U57" t="b">
        <f t="shared" si="1"/>
        <v>1</v>
      </c>
    </row>
    <row r="58" spans="1:21" ht="37.5">
      <c r="B58" s="95" t="s">
        <v>59</v>
      </c>
      <c r="C58" s="180" t="s">
        <v>283</v>
      </c>
      <c r="D58" s="96" t="s">
        <v>555</v>
      </c>
      <c r="E58" s="204" t="s">
        <v>553</v>
      </c>
      <c r="F58" s="205" t="s">
        <v>283</v>
      </c>
      <c r="G58" s="96" t="s">
        <v>284</v>
      </c>
      <c r="H58" s="205" t="s">
        <v>283</v>
      </c>
      <c r="I58" s="114" t="s">
        <v>283</v>
      </c>
      <c r="J58" s="230" t="s">
        <v>283</v>
      </c>
      <c r="K58" s="230" t="s">
        <v>283</v>
      </c>
      <c r="L58" s="230" t="s">
        <v>283</v>
      </c>
      <c r="M58" s="215" t="s">
        <v>283</v>
      </c>
      <c r="N58" s="232" t="s">
        <v>283</v>
      </c>
      <c r="O58" s="218" t="s">
        <v>283</v>
      </c>
      <c r="Q58" t="str">
        <f>Weights!B57</f>
        <v>Virginia</v>
      </c>
      <c r="R58" s="28">
        <f>Weights!Y57</f>
        <v>9600</v>
      </c>
      <c r="S58" t="s">
        <v>92</v>
      </c>
      <c r="U58" t="b">
        <f t="shared" si="1"/>
        <v>1</v>
      </c>
    </row>
    <row r="59" spans="1:21" ht="37.5">
      <c r="B59" s="95" t="s">
        <v>60</v>
      </c>
      <c r="C59" s="180" t="s">
        <v>283</v>
      </c>
      <c r="D59" s="96" t="s">
        <v>552</v>
      </c>
      <c r="E59" s="204" t="s">
        <v>553</v>
      </c>
      <c r="F59" s="205" t="s">
        <v>283</v>
      </c>
      <c r="G59" s="96" t="s">
        <v>283</v>
      </c>
      <c r="H59" s="205" t="s">
        <v>283</v>
      </c>
      <c r="I59" s="114" t="s">
        <v>283</v>
      </c>
      <c r="J59" s="230" t="s">
        <v>283</v>
      </c>
      <c r="K59" s="230" t="s">
        <v>283</v>
      </c>
      <c r="L59" s="231" t="s">
        <v>284</v>
      </c>
      <c r="M59" s="215" t="s">
        <v>284</v>
      </c>
      <c r="N59" s="232" t="s">
        <v>284</v>
      </c>
      <c r="O59" s="218" t="s">
        <v>283</v>
      </c>
      <c r="Q59" t="str">
        <f>Weights!B58</f>
        <v>Washington</v>
      </c>
      <c r="R59" s="28">
        <f>Weights!Y58</f>
        <v>14100</v>
      </c>
      <c r="S59" t="s">
        <v>92</v>
      </c>
      <c r="U59" t="b">
        <f t="shared" si="1"/>
        <v>1</v>
      </c>
    </row>
    <row r="60" spans="1:21" ht="25">
      <c r="B60" s="95" t="s">
        <v>61</v>
      </c>
      <c r="C60" s="180" t="s">
        <v>283</v>
      </c>
      <c r="D60" s="96" t="s">
        <v>555</v>
      </c>
      <c r="E60" s="204" t="s">
        <v>554</v>
      </c>
      <c r="F60" s="205" t="s">
        <v>284</v>
      </c>
      <c r="G60" s="96" t="s">
        <v>284</v>
      </c>
      <c r="H60" s="205" t="s">
        <v>283</v>
      </c>
      <c r="I60" s="114" t="s">
        <v>284</v>
      </c>
      <c r="J60" s="230" t="s">
        <v>283</v>
      </c>
      <c r="K60" s="230" t="s">
        <v>283</v>
      </c>
      <c r="L60" s="230" t="s">
        <v>283</v>
      </c>
      <c r="M60" s="215" t="s">
        <v>283</v>
      </c>
      <c r="N60" s="232" t="s">
        <v>283</v>
      </c>
      <c r="O60" s="218" t="s">
        <v>283</v>
      </c>
      <c r="Q60" t="str">
        <f>Weights!B59</f>
        <v>West Virginia</v>
      </c>
      <c r="R60" s="28">
        <f>Weights!Y59</f>
        <v>8000</v>
      </c>
      <c r="S60" t="s">
        <v>92</v>
      </c>
      <c r="U60" t="b">
        <f t="shared" si="1"/>
        <v>1</v>
      </c>
    </row>
    <row r="61" spans="1:21" ht="25">
      <c r="B61" s="95" t="s">
        <v>62</v>
      </c>
      <c r="C61" s="180" t="s">
        <v>283</v>
      </c>
      <c r="D61" s="96" t="s">
        <v>552</v>
      </c>
      <c r="E61" s="204" t="s">
        <v>554</v>
      </c>
      <c r="F61" s="205" t="s">
        <v>283</v>
      </c>
      <c r="G61" s="96" t="s">
        <v>284</v>
      </c>
      <c r="H61" s="205" t="s">
        <v>283</v>
      </c>
      <c r="I61" s="114" t="s">
        <v>283</v>
      </c>
      <c r="J61" s="230" t="s">
        <v>283</v>
      </c>
      <c r="K61" s="230" t="s">
        <v>283</v>
      </c>
      <c r="L61" s="231" t="s">
        <v>284</v>
      </c>
      <c r="M61" s="215" t="s">
        <v>283</v>
      </c>
      <c r="N61" s="232" t="s">
        <v>284</v>
      </c>
      <c r="O61" s="218" t="s">
        <v>284</v>
      </c>
      <c r="Q61" t="str">
        <f>Weights!B60</f>
        <v>Wisconsin</v>
      </c>
      <c r="R61" s="28">
        <f>Weights!Y60</f>
        <v>7996</v>
      </c>
      <c r="S61" t="s">
        <v>92</v>
      </c>
      <c r="U61" t="b">
        <f t="shared" si="1"/>
        <v>1</v>
      </c>
    </row>
    <row r="62" spans="1:21" ht="25">
      <c r="B62" s="97" t="s">
        <v>63</v>
      </c>
      <c r="C62" s="220" t="s">
        <v>283</v>
      </c>
      <c r="D62" s="98" t="s">
        <v>555</v>
      </c>
      <c r="E62" s="221" t="s">
        <v>554</v>
      </c>
      <c r="F62" s="222" t="s">
        <v>283</v>
      </c>
      <c r="G62" s="98" t="s">
        <v>284</v>
      </c>
      <c r="H62" s="222" t="s">
        <v>283</v>
      </c>
      <c r="I62" s="115" t="s">
        <v>283</v>
      </c>
      <c r="J62" s="98" t="s">
        <v>283</v>
      </c>
      <c r="K62" s="98" t="s">
        <v>283</v>
      </c>
      <c r="L62" s="98" t="s">
        <v>284</v>
      </c>
      <c r="M62" s="98" t="s">
        <v>283</v>
      </c>
      <c r="N62" s="98" t="s">
        <v>283</v>
      </c>
      <c r="O62" s="235" t="s">
        <v>283</v>
      </c>
      <c r="Q62" t="str">
        <f>Weights!B61</f>
        <v>Wyoming</v>
      </c>
      <c r="R62" s="28">
        <f>Weights!Y61</f>
        <v>1500</v>
      </c>
      <c r="S62" t="s">
        <v>92</v>
      </c>
      <c r="U62" t="b">
        <f t="shared" si="1"/>
        <v>1</v>
      </c>
    </row>
    <row r="64" spans="1:21">
      <c r="A64" t="s">
        <v>92</v>
      </c>
      <c r="B64" s="174" t="s">
        <v>283</v>
      </c>
      <c r="C64">
        <f>SUMIFS($R$7:$R$62,C$7:C$62,$B64,$S$7:$S$62,$A$64)</f>
        <v>740090</v>
      </c>
      <c r="F64">
        <f t="shared" ref="F64:O66" si="2">SUMIFS($R$7:$R$62,F$7:F$62,$B64,$S$7:$S$62,$A$64)</f>
        <v>372217</v>
      </c>
      <c r="G64">
        <f t="shared" si="2"/>
        <v>346240</v>
      </c>
      <c r="H64">
        <f t="shared" si="2"/>
        <v>737290</v>
      </c>
      <c r="I64">
        <f t="shared" si="2"/>
        <v>530011</v>
      </c>
      <c r="J64">
        <f t="shared" si="2"/>
        <v>717395</v>
      </c>
      <c r="K64">
        <f t="shared" si="2"/>
        <v>674395</v>
      </c>
      <c r="L64">
        <f t="shared" si="2"/>
        <v>499285</v>
      </c>
      <c r="M64">
        <f t="shared" si="2"/>
        <v>658835</v>
      </c>
      <c r="N64">
        <f t="shared" si="2"/>
        <v>505171</v>
      </c>
      <c r="O64">
        <f t="shared" si="2"/>
        <v>655838</v>
      </c>
    </row>
    <row r="65" spans="2:15">
      <c r="B65" s="178" t="s">
        <v>284</v>
      </c>
      <c r="C65">
        <f>SUMIFS($R$7:$R$62,C$7:C$62,$B65,$S$7:$S$62,$A$64)</f>
        <v>0</v>
      </c>
      <c r="F65">
        <f t="shared" si="2"/>
        <v>203833</v>
      </c>
      <c r="G65">
        <f t="shared" si="2"/>
        <v>377805</v>
      </c>
      <c r="H65">
        <f t="shared" si="2"/>
        <v>2800</v>
      </c>
      <c r="I65">
        <f t="shared" si="2"/>
        <v>210079</v>
      </c>
      <c r="J65">
        <f t="shared" si="2"/>
        <v>22695</v>
      </c>
      <c r="K65">
        <f t="shared" si="2"/>
        <v>65695</v>
      </c>
      <c r="L65">
        <f t="shared" si="2"/>
        <v>240805</v>
      </c>
      <c r="M65">
        <f t="shared" si="2"/>
        <v>81255</v>
      </c>
      <c r="N65">
        <f t="shared" si="2"/>
        <v>234919</v>
      </c>
      <c r="O65">
        <f t="shared" si="2"/>
        <v>84252</v>
      </c>
    </row>
    <row r="66" spans="2:15">
      <c r="B66" s="178" t="s">
        <v>130</v>
      </c>
      <c r="C66">
        <f>SUMIFS($R$7:$R$62,C$7:C$62,$B66,$S$7:$S$62,$A$64)</f>
        <v>0</v>
      </c>
      <c r="F66">
        <f t="shared" si="2"/>
        <v>164040</v>
      </c>
      <c r="G66">
        <f t="shared" si="2"/>
        <v>0</v>
      </c>
      <c r="H66">
        <f t="shared" si="2"/>
        <v>0</v>
      </c>
      <c r="I66">
        <f t="shared" si="2"/>
        <v>0</v>
      </c>
      <c r="J66">
        <f t="shared" si="2"/>
        <v>0</v>
      </c>
      <c r="K66">
        <f t="shared" si="2"/>
        <v>0</v>
      </c>
      <c r="L66">
        <f t="shared" si="2"/>
        <v>0</v>
      </c>
      <c r="M66">
        <f t="shared" si="2"/>
        <v>0</v>
      </c>
      <c r="N66">
        <f t="shared" si="2"/>
        <v>0</v>
      </c>
      <c r="O66">
        <f t="shared" si="2"/>
        <v>0</v>
      </c>
    </row>
    <row r="67" spans="2:15">
      <c r="B67" s="238"/>
    </row>
    <row r="68" spans="2:15">
      <c r="B68" s="238" t="s">
        <v>552</v>
      </c>
      <c r="D68">
        <f t="shared" ref="D68:E83" si="3">SUMIFS($R$7:$R$62,D$7:D$62,$B68,$S$7:$S$62,$A$64)</f>
        <v>380305</v>
      </c>
    </row>
    <row r="69" spans="2:15">
      <c r="B69" s="239" t="s">
        <v>555</v>
      </c>
      <c r="D69">
        <f t="shared" si="3"/>
        <v>359785</v>
      </c>
    </row>
    <row r="70" spans="2:15">
      <c r="B70" s="178"/>
    </row>
    <row r="71" spans="2:15">
      <c r="B71" s="239" t="s">
        <v>553</v>
      </c>
      <c r="E71">
        <f t="shared" si="3"/>
        <v>168279</v>
      </c>
    </row>
    <row r="72" spans="2:15">
      <c r="B72" s="239" t="s">
        <v>557</v>
      </c>
      <c r="E72">
        <f t="shared" si="3"/>
        <v>33450</v>
      </c>
    </row>
    <row r="73" spans="2:15">
      <c r="B73" s="239" t="s">
        <v>554</v>
      </c>
      <c r="E73">
        <f t="shared" si="3"/>
        <v>269366</v>
      </c>
    </row>
    <row r="74" spans="2:15">
      <c r="B74" s="239" t="s">
        <v>556</v>
      </c>
      <c r="E74">
        <f t="shared" si="3"/>
        <v>104309</v>
      </c>
    </row>
    <row r="75" spans="2:15">
      <c r="B75" s="240" t="s">
        <v>563</v>
      </c>
      <c r="E75">
        <f t="shared" si="3"/>
        <v>3025</v>
      </c>
    </row>
    <row r="76" spans="2:15">
      <c r="B76" s="239" t="s">
        <v>558</v>
      </c>
      <c r="E76">
        <f t="shared" si="3"/>
        <v>29800</v>
      </c>
    </row>
    <row r="77" spans="2:15">
      <c r="B77" s="129" t="s">
        <v>560</v>
      </c>
      <c r="E77">
        <f t="shared" si="3"/>
        <v>2800</v>
      </c>
    </row>
    <row r="78" spans="2:15">
      <c r="B78" s="129" t="s">
        <v>562</v>
      </c>
      <c r="E78">
        <f t="shared" si="3"/>
        <v>9501</v>
      </c>
    </row>
    <row r="79" spans="2:15">
      <c r="B79" s="241" t="s">
        <v>564</v>
      </c>
      <c r="E79">
        <f t="shared" si="3"/>
        <v>42918</v>
      </c>
    </row>
    <row r="80" spans="2:15">
      <c r="B80" s="239" t="s">
        <v>559</v>
      </c>
      <c r="E80">
        <f t="shared" si="3"/>
        <v>14200</v>
      </c>
    </row>
    <row r="81" spans="2:15">
      <c r="B81" s="241" t="s">
        <v>566</v>
      </c>
      <c r="E81">
        <f t="shared" si="3"/>
        <v>18000</v>
      </c>
    </row>
    <row r="82" spans="2:15">
      <c r="B82" s="129" t="s">
        <v>561</v>
      </c>
      <c r="E82">
        <f t="shared" si="3"/>
        <v>12193</v>
      </c>
    </row>
    <row r="83" spans="2:15">
      <c r="B83" s="241" t="s">
        <v>565</v>
      </c>
      <c r="E83">
        <f t="shared" si="3"/>
        <v>32249</v>
      </c>
    </row>
    <row r="84" spans="2:15">
      <c r="B84" s="239" t="s">
        <v>429</v>
      </c>
      <c r="E84">
        <f t="shared" ref="E84" si="4">SUMIFS($R$7:$R$62,E$7:E$62,$B84,$S$7:$S$62,$A$64)</f>
        <v>0</v>
      </c>
    </row>
    <row r="86" spans="2:15">
      <c r="B86" s="129" t="s">
        <v>1399</v>
      </c>
      <c r="C86">
        <f>SUM(C64:C66)</f>
        <v>740090</v>
      </c>
      <c r="D86">
        <f>SUM(D68:D69)</f>
        <v>740090</v>
      </c>
      <c r="E86">
        <f>SUM(E71:E84)</f>
        <v>740090</v>
      </c>
      <c r="F86">
        <f t="shared" ref="F86:O86" si="5">SUM(F64:F66)</f>
        <v>740090</v>
      </c>
      <c r="G86">
        <f t="shared" si="5"/>
        <v>724045</v>
      </c>
      <c r="H86">
        <f t="shared" si="5"/>
        <v>740090</v>
      </c>
      <c r="I86">
        <f t="shared" si="5"/>
        <v>740090</v>
      </c>
      <c r="J86">
        <f t="shared" si="5"/>
        <v>740090</v>
      </c>
      <c r="K86">
        <f t="shared" si="5"/>
        <v>740090</v>
      </c>
      <c r="L86">
        <f t="shared" si="5"/>
        <v>740090</v>
      </c>
      <c r="M86">
        <f t="shared" si="5"/>
        <v>740090</v>
      </c>
      <c r="N86">
        <f t="shared" si="5"/>
        <v>740090</v>
      </c>
      <c r="O86">
        <f t="shared" si="5"/>
        <v>740090</v>
      </c>
    </row>
    <row r="89" spans="2:15">
      <c r="B89" t="s">
        <v>131</v>
      </c>
    </row>
    <row r="90" spans="2:15">
      <c r="B90" s="43"/>
      <c r="C90" s="38"/>
    </row>
    <row r="91" spans="2:15">
      <c r="B91" s="43" t="s">
        <v>567</v>
      </c>
      <c r="C91" s="38"/>
    </row>
    <row r="92" spans="2:15">
      <c r="B92" s="100" t="s">
        <v>568</v>
      </c>
      <c r="C92" s="38"/>
    </row>
    <row r="93" spans="2:15">
      <c r="B93" s="100" t="s">
        <v>569</v>
      </c>
      <c r="C93" s="38"/>
    </row>
    <row r="94" spans="2:15">
      <c r="B94" s="100" t="s">
        <v>570</v>
      </c>
      <c r="C94" s="38"/>
    </row>
    <row r="95" spans="2:15">
      <c r="B95" s="43" t="s">
        <v>136</v>
      </c>
      <c r="C95" s="38"/>
    </row>
    <row r="96" spans="2:15">
      <c r="B96" s="101" t="s">
        <v>571</v>
      </c>
      <c r="C96" s="38"/>
    </row>
    <row r="97" spans="2:3">
      <c r="B97" s="43" t="s">
        <v>138</v>
      </c>
      <c r="C97" s="38"/>
    </row>
    <row r="98" spans="2:3">
      <c r="B98" s="101" t="s">
        <v>572</v>
      </c>
      <c r="C98" s="38"/>
    </row>
    <row r="99" spans="2:3">
      <c r="B99" s="43" t="s">
        <v>291</v>
      </c>
      <c r="C99" s="38"/>
    </row>
    <row r="100" spans="2:3">
      <c r="B100" s="101" t="s">
        <v>573</v>
      </c>
      <c r="C100" s="38"/>
    </row>
    <row r="101" spans="2:3">
      <c r="B101" s="101" t="s">
        <v>574</v>
      </c>
      <c r="C101" s="38"/>
    </row>
    <row r="102" spans="2:3">
      <c r="B102" s="101" t="s">
        <v>575</v>
      </c>
      <c r="C102" s="38"/>
    </row>
    <row r="103" spans="2:3">
      <c r="B103" s="46" t="s">
        <v>143</v>
      </c>
      <c r="C103" s="38"/>
    </row>
    <row r="104" spans="2:3">
      <c r="B104" s="101" t="s">
        <v>576</v>
      </c>
      <c r="C104" s="38"/>
    </row>
    <row r="105" spans="2:3">
      <c r="B105" s="101" t="s">
        <v>577</v>
      </c>
      <c r="C105" s="38"/>
    </row>
    <row r="106" spans="2:3">
      <c r="B106" s="46" t="s">
        <v>145</v>
      </c>
      <c r="C106" s="38"/>
    </row>
    <row r="107" spans="2:3">
      <c r="B107" s="101" t="s">
        <v>576</v>
      </c>
      <c r="C107" s="38"/>
    </row>
    <row r="108" spans="2:3">
      <c r="B108" s="101" t="s">
        <v>578</v>
      </c>
      <c r="C108" s="38"/>
    </row>
    <row r="109" spans="2:3">
      <c r="B109" s="101" t="s">
        <v>579</v>
      </c>
      <c r="C109" s="38"/>
    </row>
    <row r="110" spans="2:3">
      <c r="B110" s="101" t="s">
        <v>580</v>
      </c>
      <c r="C110" s="38"/>
    </row>
    <row r="111" spans="2:3">
      <c r="B111" s="46" t="s">
        <v>147</v>
      </c>
      <c r="C111" s="38"/>
    </row>
    <row r="112" spans="2:3">
      <c r="B112" s="101" t="s">
        <v>581</v>
      </c>
      <c r="C112" s="38"/>
    </row>
    <row r="113" spans="2:3">
      <c r="B113" s="46" t="s">
        <v>149</v>
      </c>
      <c r="C113" s="38"/>
    </row>
    <row r="114" spans="2:3">
      <c r="B114" s="101" t="s">
        <v>582</v>
      </c>
      <c r="C114" s="38"/>
    </row>
    <row r="115" spans="2:3">
      <c r="B115" s="101" t="s">
        <v>583</v>
      </c>
      <c r="C115" s="38"/>
    </row>
    <row r="116" spans="2:3">
      <c r="B116" s="46" t="s">
        <v>153</v>
      </c>
      <c r="C116" s="38"/>
    </row>
    <row r="117" spans="2:3">
      <c r="B117" s="101" t="s">
        <v>584</v>
      </c>
      <c r="C117" s="38"/>
    </row>
    <row r="118" spans="2:3">
      <c r="B118" s="101" t="s">
        <v>576</v>
      </c>
      <c r="C118" s="38"/>
    </row>
    <row r="119" spans="2:3">
      <c r="B119" s="101" t="s">
        <v>585</v>
      </c>
      <c r="C119" s="38"/>
    </row>
    <row r="120" spans="2:3">
      <c r="B120" s="46" t="s">
        <v>155</v>
      </c>
      <c r="C120" s="38"/>
    </row>
    <row r="121" spans="2:3">
      <c r="B121" s="101" t="s">
        <v>586</v>
      </c>
      <c r="C121" s="38"/>
    </row>
    <row r="122" spans="2:3">
      <c r="B122" s="101" t="s">
        <v>587</v>
      </c>
      <c r="C122" s="38"/>
    </row>
    <row r="123" spans="2:3">
      <c r="B123" s="101" t="s">
        <v>588</v>
      </c>
      <c r="C123" s="38"/>
    </row>
    <row r="124" spans="2:3">
      <c r="B124" s="46" t="s">
        <v>315</v>
      </c>
      <c r="C124" s="38"/>
    </row>
    <row r="125" spans="2:3">
      <c r="B125" s="101" t="s">
        <v>589</v>
      </c>
      <c r="C125" s="38"/>
    </row>
    <row r="126" spans="2:3">
      <c r="B126" s="46" t="s">
        <v>157</v>
      </c>
      <c r="C126" s="38"/>
    </row>
    <row r="127" spans="2:3">
      <c r="B127" s="101" t="s">
        <v>590</v>
      </c>
      <c r="C127" s="38"/>
    </row>
    <row r="128" spans="2:3">
      <c r="B128" s="101" t="s">
        <v>591</v>
      </c>
      <c r="C128" s="38"/>
    </row>
    <row r="129" spans="2:3">
      <c r="B129" s="223" t="s">
        <v>592</v>
      </c>
      <c r="C129" s="38"/>
    </row>
    <row r="130" spans="2:3">
      <c r="B130" s="101" t="s">
        <v>593</v>
      </c>
      <c r="C130" s="38"/>
    </row>
    <row r="131" spans="2:3">
      <c r="B131" s="101" t="s">
        <v>594</v>
      </c>
      <c r="C131" s="38"/>
    </row>
    <row r="132" spans="2:3">
      <c r="B132" s="46" t="s">
        <v>161</v>
      </c>
      <c r="C132" s="38"/>
    </row>
    <row r="133" spans="2:3">
      <c r="B133" s="101" t="s">
        <v>595</v>
      </c>
      <c r="C133" s="38"/>
    </row>
    <row r="134" spans="2:3">
      <c r="B134" s="101" t="s">
        <v>596</v>
      </c>
      <c r="C134" s="38"/>
    </row>
    <row r="135" spans="2:3" ht="15">
      <c r="B135" s="48" t="s">
        <v>163</v>
      </c>
      <c r="C135" s="38"/>
    </row>
    <row r="136" spans="2:3">
      <c r="B136" s="101" t="s">
        <v>597</v>
      </c>
      <c r="C136" s="38"/>
    </row>
    <row r="137" spans="2:3">
      <c r="B137" s="101" t="s">
        <v>598</v>
      </c>
      <c r="C137" s="38"/>
    </row>
    <row r="138" spans="2:3" ht="15">
      <c r="B138" s="48" t="s">
        <v>165</v>
      </c>
      <c r="C138" s="38"/>
    </row>
    <row r="139" spans="2:3">
      <c r="B139" s="101" t="s">
        <v>599</v>
      </c>
      <c r="C139" s="38"/>
    </row>
    <row r="140" spans="2:3" ht="15">
      <c r="B140" s="48" t="s">
        <v>167</v>
      </c>
      <c r="C140" s="38"/>
    </row>
    <row r="141" spans="2:3">
      <c r="B141" s="101" t="s">
        <v>600</v>
      </c>
      <c r="C141" s="38"/>
    </row>
    <row r="142" spans="2:3">
      <c r="B142" s="101" t="s">
        <v>601</v>
      </c>
      <c r="C142" s="38"/>
    </row>
    <row r="143" spans="2:3" ht="15">
      <c r="B143" s="48" t="s">
        <v>169</v>
      </c>
      <c r="C143" s="38"/>
    </row>
    <row r="144" spans="2:3">
      <c r="B144" s="101" t="s">
        <v>602</v>
      </c>
      <c r="C144" s="38"/>
    </row>
    <row r="145" spans="2:3" ht="15">
      <c r="B145" s="48" t="s">
        <v>171</v>
      </c>
      <c r="C145" s="38"/>
    </row>
    <row r="146" spans="2:3">
      <c r="B146" s="101" t="s">
        <v>603</v>
      </c>
      <c r="C146" s="38"/>
    </row>
    <row r="147" spans="2:3">
      <c r="B147" s="101" t="s">
        <v>604</v>
      </c>
      <c r="C147" s="38"/>
    </row>
    <row r="148" spans="2:3">
      <c r="B148" s="101" t="s">
        <v>605</v>
      </c>
      <c r="C148" s="38"/>
    </row>
    <row r="149" spans="2:3" ht="15">
      <c r="B149" s="48" t="s">
        <v>173</v>
      </c>
      <c r="C149" s="38"/>
    </row>
    <row r="150" spans="2:3">
      <c r="B150" s="101" t="s">
        <v>606</v>
      </c>
      <c r="C150" s="38"/>
    </row>
    <row r="151" spans="2:3">
      <c r="B151" s="101" t="s">
        <v>607</v>
      </c>
      <c r="C151" s="38"/>
    </row>
    <row r="152" spans="2:3" ht="15">
      <c r="B152" s="48" t="s">
        <v>175</v>
      </c>
      <c r="C152" s="38"/>
    </row>
    <row r="153" spans="2:3">
      <c r="B153" s="101" t="s">
        <v>608</v>
      </c>
      <c r="C153" s="38"/>
    </row>
    <row r="154" spans="2:3">
      <c r="B154" s="101" t="s">
        <v>609</v>
      </c>
      <c r="C154" s="38"/>
    </row>
    <row r="155" spans="2:3" ht="15">
      <c r="B155" s="48" t="s">
        <v>177</v>
      </c>
      <c r="C155" s="38"/>
    </row>
    <row r="156" spans="2:3">
      <c r="B156" s="101" t="s">
        <v>610</v>
      </c>
      <c r="C156" s="38"/>
    </row>
    <row r="157" spans="2:3">
      <c r="B157" s="101" t="s">
        <v>611</v>
      </c>
      <c r="C157" s="38"/>
    </row>
    <row r="158" spans="2:3">
      <c r="B158" s="101" t="s">
        <v>612</v>
      </c>
      <c r="C158" s="38"/>
    </row>
    <row r="159" spans="2:3">
      <c r="B159" s="43" t="s">
        <v>179</v>
      </c>
      <c r="C159" s="38"/>
    </row>
    <row r="160" spans="2:3">
      <c r="B160" s="101" t="s">
        <v>613</v>
      </c>
      <c r="C160" s="38"/>
    </row>
    <row r="161" spans="2:3">
      <c r="B161" s="101" t="s">
        <v>614</v>
      </c>
      <c r="C161" s="38"/>
    </row>
    <row r="162" spans="2:3">
      <c r="B162" s="43" t="s">
        <v>181</v>
      </c>
      <c r="C162" s="38"/>
    </row>
    <row r="163" spans="2:3">
      <c r="B163" s="101" t="s">
        <v>615</v>
      </c>
      <c r="C163" s="38"/>
    </row>
    <row r="164" spans="2:3">
      <c r="B164" s="101" t="s">
        <v>616</v>
      </c>
      <c r="C164" s="38"/>
    </row>
    <row r="165" spans="2:3">
      <c r="B165" s="101" t="s">
        <v>617</v>
      </c>
      <c r="C165" s="38"/>
    </row>
    <row r="166" spans="2:3">
      <c r="B166" s="43" t="s">
        <v>183</v>
      </c>
      <c r="C166" s="38"/>
    </row>
    <row r="167" spans="2:3">
      <c r="B167" s="101" t="s">
        <v>618</v>
      </c>
      <c r="C167" s="38"/>
    </row>
    <row r="168" spans="2:3">
      <c r="B168" s="101" t="s">
        <v>619</v>
      </c>
      <c r="C168" s="38"/>
    </row>
    <row r="169" spans="2:3">
      <c r="B169" s="43" t="s">
        <v>185</v>
      </c>
      <c r="C169" s="38"/>
    </row>
    <row r="170" spans="2:3">
      <c r="B170" s="101" t="s">
        <v>620</v>
      </c>
      <c r="C170" s="38"/>
    </row>
    <row r="171" spans="2:3">
      <c r="B171" s="101" t="s">
        <v>621</v>
      </c>
      <c r="C171" s="38"/>
    </row>
    <row r="172" spans="2:3">
      <c r="B172" s="101" t="s">
        <v>622</v>
      </c>
      <c r="C172" s="38"/>
    </row>
    <row r="173" spans="2:3">
      <c r="B173" s="101" t="s">
        <v>623</v>
      </c>
      <c r="C173" s="38"/>
    </row>
    <row r="174" spans="2:3">
      <c r="B174" s="43" t="s">
        <v>187</v>
      </c>
      <c r="C174" s="38"/>
    </row>
    <row r="175" spans="2:3">
      <c r="B175" s="101" t="s">
        <v>624</v>
      </c>
      <c r="C175" s="38"/>
    </row>
    <row r="176" spans="2:3">
      <c r="B176" s="101" t="s">
        <v>625</v>
      </c>
      <c r="C176" s="38"/>
    </row>
    <row r="177" spans="2:3">
      <c r="B177" s="101" t="s">
        <v>626</v>
      </c>
      <c r="C177" s="38"/>
    </row>
    <row r="178" spans="2:3">
      <c r="B178" s="101" t="s">
        <v>627</v>
      </c>
      <c r="C178" s="38"/>
    </row>
    <row r="179" spans="2:3">
      <c r="B179" s="43" t="s">
        <v>189</v>
      </c>
      <c r="C179" s="38"/>
    </row>
    <row r="180" spans="2:3">
      <c r="B180" s="101" t="s">
        <v>628</v>
      </c>
      <c r="C180" s="38"/>
    </row>
    <row r="181" spans="2:3">
      <c r="B181" s="101" t="s">
        <v>629</v>
      </c>
      <c r="C181" s="38"/>
    </row>
    <row r="182" spans="2:3">
      <c r="B182" s="43" t="s">
        <v>191</v>
      </c>
      <c r="C182" s="38"/>
    </row>
    <row r="183" spans="2:3">
      <c r="B183" s="104" t="s">
        <v>630</v>
      </c>
      <c r="C183" s="38"/>
    </row>
    <row r="184" spans="2:3">
      <c r="B184" s="101" t="s">
        <v>631</v>
      </c>
      <c r="C184" s="38"/>
    </row>
    <row r="185" spans="2:3">
      <c r="B185" s="101" t="s">
        <v>632</v>
      </c>
      <c r="C185" s="38"/>
    </row>
    <row r="186" spans="2:3">
      <c r="B186" s="101" t="s">
        <v>633</v>
      </c>
      <c r="C186" s="38"/>
    </row>
    <row r="187" spans="2:3">
      <c r="B187" s="43" t="s">
        <v>193</v>
      </c>
      <c r="C187" s="38"/>
    </row>
    <row r="188" spans="2:3">
      <c r="B188" s="101" t="s">
        <v>634</v>
      </c>
      <c r="C188" s="38"/>
    </row>
    <row r="189" spans="2:3">
      <c r="B189" s="101" t="s">
        <v>635</v>
      </c>
      <c r="C189" s="38"/>
    </row>
    <row r="190" spans="2:3">
      <c r="B190" s="101" t="s">
        <v>636</v>
      </c>
      <c r="C190" s="38"/>
    </row>
    <row r="191" spans="2:3">
      <c r="B191" s="43" t="s">
        <v>195</v>
      </c>
      <c r="C191" s="38"/>
    </row>
    <row r="192" spans="2:3">
      <c r="B192" s="101" t="s">
        <v>637</v>
      </c>
      <c r="C192" s="38"/>
    </row>
    <row r="193" spans="2:3">
      <c r="B193" s="101" t="s">
        <v>576</v>
      </c>
      <c r="C193" s="38"/>
    </row>
    <row r="194" spans="2:3">
      <c r="B194" s="43" t="s">
        <v>197</v>
      </c>
      <c r="C194" s="38"/>
    </row>
    <row r="195" spans="2:3">
      <c r="B195" s="101" t="s">
        <v>638</v>
      </c>
      <c r="C195" s="38"/>
    </row>
    <row r="196" spans="2:3">
      <c r="B196" s="43" t="s">
        <v>199</v>
      </c>
      <c r="C196" s="38"/>
    </row>
    <row r="197" spans="2:3">
      <c r="B197" s="101" t="s">
        <v>639</v>
      </c>
      <c r="C197" s="38"/>
    </row>
    <row r="198" spans="2:3">
      <c r="B198" s="101" t="s">
        <v>640</v>
      </c>
      <c r="C198" s="38"/>
    </row>
    <row r="199" spans="2:3">
      <c r="B199" s="101" t="s">
        <v>641</v>
      </c>
      <c r="C199" s="38"/>
    </row>
    <row r="200" spans="2:3">
      <c r="B200" s="101" t="s">
        <v>642</v>
      </c>
      <c r="C200" s="38"/>
    </row>
    <row r="201" spans="2:3">
      <c r="B201" s="43" t="s">
        <v>200</v>
      </c>
      <c r="C201" s="38"/>
    </row>
    <row r="202" spans="2:3">
      <c r="B202" s="101" t="s">
        <v>643</v>
      </c>
      <c r="C202" s="38"/>
    </row>
    <row r="203" spans="2:3">
      <c r="B203" s="43" t="s">
        <v>345</v>
      </c>
      <c r="C203" s="38"/>
    </row>
    <row r="204" spans="2:3">
      <c r="B204" s="101" t="s">
        <v>644</v>
      </c>
      <c r="C204" s="38"/>
    </row>
    <row r="205" spans="2:3">
      <c r="B205" s="101" t="s">
        <v>645</v>
      </c>
      <c r="C205" s="38"/>
    </row>
    <row r="206" spans="2:3">
      <c r="B206" s="101" t="s">
        <v>646</v>
      </c>
      <c r="C206" s="38"/>
    </row>
    <row r="207" spans="2:3">
      <c r="B207" s="101" t="s">
        <v>647</v>
      </c>
      <c r="C207" s="38"/>
    </row>
    <row r="208" spans="2:3" ht="15">
      <c r="B208" s="48" t="s">
        <v>202</v>
      </c>
      <c r="C208" s="38"/>
    </row>
    <row r="209" spans="2:3">
      <c r="B209" s="104" t="s">
        <v>648</v>
      </c>
      <c r="C209" s="38"/>
    </row>
    <row r="210" spans="2:3">
      <c r="B210" s="224" t="s">
        <v>649</v>
      </c>
      <c r="C210" s="38"/>
    </row>
    <row r="211" spans="2:3">
      <c r="B211" s="101" t="s">
        <v>575</v>
      </c>
      <c r="C211" s="38"/>
    </row>
    <row r="212" spans="2:3" ht="15">
      <c r="B212" s="48" t="s">
        <v>204</v>
      </c>
      <c r="C212" s="38"/>
    </row>
    <row r="213" spans="2:3">
      <c r="B213" s="101" t="s">
        <v>650</v>
      </c>
      <c r="C213" s="38"/>
    </row>
    <row r="214" spans="2:3">
      <c r="B214" s="101" t="s">
        <v>651</v>
      </c>
      <c r="C214" s="38"/>
    </row>
    <row r="215" spans="2:3">
      <c r="B215" s="101" t="s">
        <v>652</v>
      </c>
      <c r="C215" s="38"/>
    </row>
    <row r="216" spans="2:3" ht="15">
      <c r="B216" s="48" t="s">
        <v>209</v>
      </c>
      <c r="C216" s="38"/>
    </row>
    <row r="217" spans="2:3">
      <c r="B217" s="101" t="s">
        <v>653</v>
      </c>
      <c r="C217" s="38"/>
    </row>
    <row r="218" spans="2:3">
      <c r="B218" s="101" t="s">
        <v>654</v>
      </c>
      <c r="C218" s="38"/>
    </row>
    <row r="219" spans="2:3" ht="15">
      <c r="B219" s="48" t="s">
        <v>211</v>
      </c>
      <c r="C219" s="38"/>
    </row>
    <row r="220" spans="2:3">
      <c r="B220" s="101" t="s">
        <v>655</v>
      </c>
      <c r="C220" s="38"/>
    </row>
    <row r="221" spans="2:3">
      <c r="B221" s="101" t="s">
        <v>656</v>
      </c>
      <c r="C221" s="38"/>
    </row>
    <row r="222" spans="2:3" ht="15">
      <c r="B222" s="48" t="s">
        <v>213</v>
      </c>
      <c r="C222" s="38"/>
    </row>
    <row r="223" spans="2:3">
      <c r="B223" s="101" t="s">
        <v>574</v>
      </c>
      <c r="C223" s="38"/>
    </row>
    <row r="224" spans="2:3">
      <c r="B224" s="101" t="s">
        <v>657</v>
      </c>
      <c r="C224" s="38"/>
    </row>
    <row r="225" spans="2:3" ht="15">
      <c r="B225" s="48" t="s">
        <v>215</v>
      </c>
      <c r="C225" s="38"/>
    </row>
    <row r="226" spans="2:3">
      <c r="B226" s="101" t="s">
        <v>658</v>
      </c>
      <c r="C226" s="38"/>
    </row>
    <row r="227" spans="2:3">
      <c r="B227" s="101" t="s">
        <v>659</v>
      </c>
      <c r="C227" s="38"/>
    </row>
    <row r="228" spans="2:3">
      <c r="B228" s="101" t="s">
        <v>660</v>
      </c>
      <c r="C228" s="38"/>
    </row>
    <row r="229" spans="2:3" ht="15">
      <c r="B229" s="48" t="s">
        <v>217</v>
      </c>
      <c r="C229" s="38"/>
    </row>
    <row r="230" spans="2:3">
      <c r="B230" s="101" t="s">
        <v>661</v>
      </c>
      <c r="C230" s="38"/>
    </row>
    <row r="231" spans="2:3">
      <c r="B231" s="101" t="s">
        <v>662</v>
      </c>
      <c r="C231" s="38"/>
    </row>
    <row r="232" spans="2:3" ht="15">
      <c r="B232" s="48" t="s">
        <v>219</v>
      </c>
      <c r="C232" s="38"/>
    </row>
    <row r="233" spans="2:3">
      <c r="B233" s="101" t="s">
        <v>663</v>
      </c>
      <c r="C233" s="38"/>
    </row>
    <row r="234" spans="2:3">
      <c r="B234" s="101" t="s">
        <v>664</v>
      </c>
      <c r="C234" s="38"/>
    </row>
    <row r="235" spans="2:3" ht="15">
      <c r="B235" s="48" t="s">
        <v>358</v>
      </c>
      <c r="C235" s="38"/>
    </row>
    <row r="236" spans="2:3">
      <c r="B236" s="104" t="s">
        <v>665</v>
      </c>
      <c r="C236" s="38"/>
    </row>
    <row r="237" spans="2:3">
      <c r="B237" s="101" t="s">
        <v>666</v>
      </c>
      <c r="C237" s="38"/>
    </row>
    <row r="238" spans="2:3">
      <c r="B238" s="101" t="s">
        <v>667</v>
      </c>
      <c r="C238" s="38"/>
    </row>
    <row r="239" spans="2:3" ht="15">
      <c r="B239" s="48" t="s">
        <v>223</v>
      </c>
      <c r="C239" s="38"/>
    </row>
    <row r="240" spans="2:3">
      <c r="B240" s="101" t="s">
        <v>668</v>
      </c>
      <c r="C240" s="38"/>
    </row>
    <row r="241" spans="2:3" ht="15">
      <c r="B241" s="48" t="s">
        <v>225</v>
      </c>
      <c r="C241" s="38"/>
    </row>
    <row r="242" spans="2:3">
      <c r="B242" s="101" t="s">
        <v>669</v>
      </c>
      <c r="C242" s="38"/>
    </row>
    <row r="243" spans="2:3" ht="15">
      <c r="B243" s="48" t="s">
        <v>362</v>
      </c>
      <c r="C243" s="38"/>
    </row>
    <row r="244" spans="2:3">
      <c r="B244" s="101" t="s">
        <v>670</v>
      </c>
      <c r="C244" s="38"/>
    </row>
    <row r="245" spans="2:3">
      <c r="B245" s="101" t="s">
        <v>671</v>
      </c>
      <c r="C245" s="38"/>
    </row>
    <row r="246" spans="2:3" ht="15">
      <c r="B246" s="48" t="s">
        <v>227</v>
      </c>
      <c r="C246" s="38"/>
    </row>
    <row r="247" spans="2:3">
      <c r="B247" s="101" t="s">
        <v>672</v>
      </c>
      <c r="C247" s="38"/>
    </row>
    <row r="248" spans="2:3" ht="15">
      <c r="B248" s="101" t="s">
        <v>673</v>
      </c>
      <c r="C248" s="38"/>
    </row>
    <row r="249" spans="2:3">
      <c r="B249" s="101" t="s">
        <v>584</v>
      </c>
      <c r="C249" s="38"/>
    </row>
    <row r="250" spans="2:3">
      <c r="B250" s="101" t="s">
        <v>674</v>
      </c>
      <c r="C250" s="38"/>
    </row>
    <row r="251" spans="2:3">
      <c r="B251" s="101" t="s">
        <v>675</v>
      </c>
      <c r="C251" s="38"/>
    </row>
    <row r="252" spans="2:3">
      <c r="B252" s="101" t="s">
        <v>676</v>
      </c>
      <c r="C252" s="38"/>
    </row>
    <row r="253" spans="2:3" ht="15">
      <c r="B253" s="48" t="s">
        <v>232</v>
      </c>
      <c r="C253" s="38"/>
    </row>
    <row r="254" spans="2:3">
      <c r="B254" s="101" t="s">
        <v>677</v>
      </c>
      <c r="C254" s="38"/>
    </row>
    <row r="255" spans="2:3">
      <c r="B255" s="101" t="s">
        <v>678</v>
      </c>
      <c r="C255" s="38"/>
    </row>
    <row r="256" spans="2:3" ht="15">
      <c r="B256" s="48" t="s">
        <v>234</v>
      </c>
      <c r="C256" s="38"/>
    </row>
    <row r="257" spans="2:3">
      <c r="B257" s="101" t="s">
        <v>679</v>
      </c>
      <c r="C257" s="38"/>
    </row>
    <row r="258" spans="2:3">
      <c r="B258" s="101" t="s">
        <v>680</v>
      </c>
    </row>
    <row r="259" spans="2:3">
      <c r="B259" s="101" t="s">
        <v>681</v>
      </c>
    </row>
    <row r="260" spans="2:3">
      <c r="B260" s="43" t="s">
        <v>236</v>
      </c>
    </row>
    <row r="261" spans="2:3">
      <c r="B261" s="101" t="s">
        <v>682</v>
      </c>
    </row>
    <row r="262" spans="2:3">
      <c r="B262" s="43" t="s">
        <v>691</v>
      </c>
      <c r="C262" s="38"/>
    </row>
    <row r="263" spans="2:3">
      <c r="B263" s="100" t="s">
        <v>568</v>
      </c>
      <c r="C263" s="38"/>
    </row>
    <row r="264" spans="2:3">
      <c r="B264" s="100" t="s">
        <v>569</v>
      </c>
      <c r="C264" s="38"/>
    </row>
    <row r="265" spans="2:3">
      <c r="B265" s="100" t="s">
        <v>692</v>
      </c>
      <c r="C265" s="38"/>
    </row>
    <row r="266" spans="2:3">
      <c r="B266" s="43" t="s">
        <v>136</v>
      </c>
      <c r="C266" s="38"/>
    </row>
    <row r="267" spans="2:3">
      <c r="B267" s="101" t="s">
        <v>693</v>
      </c>
      <c r="C267" s="38"/>
    </row>
    <row r="268" spans="2:3">
      <c r="B268" s="101" t="s">
        <v>694</v>
      </c>
      <c r="C268" s="38"/>
    </row>
    <row r="269" spans="2:3">
      <c r="B269" s="101" t="s">
        <v>695</v>
      </c>
      <c r="C269" s="38"/>
    </row>
    <row r="270" spans="2:3">
      <c r="B270" s="43" t="s">
        <v>291</v>
      </c>
      <c r="C270" s="38"/>
    </row>
    <row r="271" spans="2:3">
      <c r="B271" s="101" t="s">
        <v>696</v>
      </c>
      <c r="C271" s="38"/>
    </row>
    <row r="272" spans="2:3">
      <c r="B272" s="101" t="s">
        <v>697</v>
      </c>
      <c r="C272" s="38"/>
    </row>
    <row r="273" spans="2:3">
      <c r="B273" s="43" t="s">
        <v>386</v>
      </c>
      <c r="C273" s="38"/>
    </row>
    <row r="274" spans="2:3">
      <c r="B274" s="101" t="s">
        <v>698</v>
      </c>
      <c r="C274" s="38"/>
    </row>
    <row r="275" spans="2:3">
      <c r="B275" s="101" t="s">
        <v>699</v>
      </c>
      <c r="C275" s="38"/>
    </row>
    <row r="276" spans="2:3">
      <c r="B276" s="101" t="s">
        <v>700</v>
      </c>
      <c r="C276" s="38"/>
    </row>
    <row r="277" spans="2:3">
      <c r="B277" s="43" t="s">
        <v>145</v>
      </c>
      <c r="C277" s="38"/>
    </row>
    <row r="278" spans="2:3">
      <c r="B278" s="101" t="s">
        <v>701</v>
      </c>
      <c r="C278" s="38"/>
    </row>
    <row r="279" spans="2:3">
      <c r="B279" s="101" t="s">
        <v>702</v>
      </c>
      <c r="C279" s="38"/>
    </row>
    <row r="280" spans="2:3">
      <c r="B280" s="43" t="s">
        <v>147</v>
      </c>
      <c r="C280" s="38"/>
    </row>
    <row r="281" spans="2:3">
      <c r="B281" s="101" t="s">
        <v>703</v>
      </c>
      <c r="C281" s="38"/>
    </row>
    <row r="282" spans="2:3">
      <c r="B282" s="101" t="s">
        <v>704</v>
      </c>
      <c r="C282" s="38"/>
    </row>
    <row r="283" spans="2:3">
      <c r="B283" s="46" t="s">
        <v>149</v>
      </c>
      <c r="C283" s="38"/>
    </row>
    <row r="284" spans="2:3">
      <c r="B284" s="104" t="s">
        <v>705</v>
      </c>
      <c r="C284" s="38"/>
    </row>
    <row r="285" spans="2:3">
      <c r="B285" s="101" t="s">
        <v>706</v>
      </c>
      <c r="C285" s="38"/>
    </row>
    <row r="286" spans="2:3">
      <c r="B286" s="46" t="s">
        <v>151</v>
      </c>
      <c r="C286" s="38"/>
    </row>
    <row r="287" spans="2:3">
      <c r="B287" s="101" t="s">
        <v>707</v>
      </c>
      <c r="C287" s="38"/>
    </row>
    <row r="288" spans="2:3">
      <c r="B288" s="46" t="s">
        <v>153</v>
      </c>
      <c r="C288" s="38"/>
    </row>
    <row r="289" spans="2:3">
      <c r="B289" s="101" t="s">
        <v>708</v>
      </c>
      <c r="C289" s="38"/>
    </row>
    <row r="290" spans="2:3">
      <c r="B290" s="101" t="s">
        <v>709</v>
      </c>
      <c r="C290" s="38"/>
    </row>
    <row r="291" spans="2:3">
      <c r="B291" s="46" t="s">
        <v>155</v>
      </c>
      <c r="C291" s="38"/>
    </row>
    <row r="292" spans="2:3">
      <c r="B292" s="101" t="s">
        <v>710</v>
      </c>
      <c r="C292" s="38"/>
    </row>
    <row r="293" spans="2:3">
      <c r="B293" s="101" t="s">
        <v>711</v>
      </c>
      <c r="C293" s="38"/>
    </row>
    <row r="294" spans="2:3">
      <c r="B294" s="101" t="s">
        <v>712</v>
      </c>
      <c r="C294" s="38"/>
    </row>
    <row r="295" spans="2:3">
      <c r="B295" s="101" t="s">
        <v>713</v>
      </c>
      <c r="C295" s="38"/>
    </row>
    <row r="296" spans="2:3">
      <c r="B296" s="101" t="s">
        <v>714</v>
      </c>
      <c r="C296" s="38"/>
    </row>
    <row r="297" spans="2:3">
      <c r="B297" s="46" t="s">
        <v>157</v>
      </c>
      <c r="C297" s="38"/>
    </row>
    <row r="298" spans="2:3">
      <c r="B298" s="101" t="s">
        <v>715</v>
      </c>
      <c r="C298" s="38"/>
    </row>
    <row r="299" spans="2:3">
      <c r="B299" s="46" t="s">
        <v>159</v>
      </c>
      <c r="C299" s="38"/>
    </row>
    <row r="300" spans="2:3">
      <c r="B300" s="101" t="s">
        <v>716</v>
      </c>
      <c r="C300" s="38"/>
    </row>
    <row r="301" spans="2:3">
      <c r="B301" s="46" t="s">
        <v>161</v>
      </c>
      <c r="C301" s="38"/>
    </row>
    <row r="302" spans="2:3">
      <c r="B302" s="101" t="s">
        <v>717</v>
      </c>
      <c r="C302" s="38"/>
    </row>
    <row r="303" spans="2:3">
      <c r="B303" s="101" t="s">
        <v>718</v>
      </c>
      <c r="C303" s="38"/>
    </row>
    <row r="304" spans="2:3">
      <c r="B304" s="101" t="s">
        <v>719</v>
      </c>
      <c r="C304" s="38"/>
    </row>
    <row r="305" spans="2:3">
      <c r="B305" s="101" t="s">
        <v>720</v>
      </c>
      <c r="C305" s="38"/>
    </row>
    <row r="306" spans="2:3">
      <c r="B306" s="46" t="s">
        <v>163</v>
      </c>
      <c r="C306" s="38"/>
    </row>
    <row r="307" spans="2:3">
      <c r="B307" s="101" t="s">
        <v>721</v>
      </c>
      <c r="C307" s="38"/>
    </row>
    <row r="308" spans="2:3">
      <c r="B308" s="101" t="s">
        <v>722</v>
      </c>
    </row>
    <row r="309" spans="2:3" ht="15">
      <c r="B309" s="48" t="s">
        <v>165</v>
      </c>
    </row>
    <row r="310" spans="2:3">
      <c r="B310" s="101" t="s">
        <v>723</v>
      </c>
    </row>
    <row r="311" spans="2:3">
      <c r="B311" s="101" t="s">
        <v>724</v>
      </c>
    </row>
    <row r="312" spans="2:3" ht="15">
      <c r="B312" s="48" t="s">
        <v>167</v>
      </c>
    </row>
    <row r="313" spans="2:3">
      <c r="B313" s="101" t="s">
        <v>725</v>
      </c>
    </row>
    <row r="314" spans="2:3">
      <c r="B314" s="101" t="s">
        <v>726</v>
      </c>
    </row>
    <row r="315" spans="2:3">
      <c r="B315" s="101" t="s">
        <v>727</v>
      </c>
    </row>
    <row r="316" spans="2:3">
      <c r="B316" s="101" t="s">
        <v>728</v>
      </c>
    </row>
    <row r="317" spans="2:3" ht="15">
      <c r="B317" s="48" t="s">
        <v>169</v>
      </c>
    </row>
    <row r="318" spans="2:3">
      <c r="B318" s="101" t="s">
        <v>729</v>
      </c>
    </row>
    <row r="319" spans="2:3">
      <c r="B319" s="101" t="s">
        <v>730</v>
      </c>
    </row>
    <row r="320" spans="2:3" ht="15">
      <c r="B320" s="48" t="s">
        <v>175</v>
      </c>
    </row>
    <row r="321" spans="2:2">
      <c r="B321" s="101" t="s">
        <v>731</v>
      </c>
    </row>
    <row r="322" spans="2:2">
      <c r="B322" s="101" t="s">
        <v>732</v>
      </c>
    </row>
    <row r="323" spans="2:2" ht="15">
      <c r="B323" s="48" t="s">
        <v>177</v>
      </c>
    </row>
    <row r="324" spans="2:2">
      <c r="B324" s="101" t="s">
        <v>733</v>
      </c>
    </row>
    <row r="325" spans="2:2" ht="15">
      <c r="B325" s="48" t="s">
        <v>179</v>
      </c>
    </row>
    <row r="326" spans="2:2">
      <c r="B326" s="101" t="s">
        <v>734</v>
      </c>
    </row>
    <row r="327" spans="2:2" ht="15">
      <c r="B327" s="48" t="s">
        <v>181</v>
      </c>
    </row>
    <row r="328" spans="2:2">
      <c r="B328" s="101" t="s">
        <v>735</v>
      </c>
    </row>
    <row r="329" spans="2:2" ht="15">
      <c r="B329" s="48" t="s">
        <v>185</v>
      </c>
    </row>
    <row r="330" spans="2:2">
      <c r="B330" s="101" t="s">
        <v>736</v>
      </c>
    </row>
    <row r="331" spans="2:2" ht="15">
      <c r="B331" s="48" t="s">
        <v>187</v>
      </c>
    </row>
    <row r="332" spans="2:2">
      <c r="B332" s="101" t="s">
        <v>737</v>
      </c>
    </row>
    <row r="333" spans="2:2">
      <c r="B333" s="101" t="s">
        <v>738</v>
      </c>
    </row>
    <row r="334" spans="2:2">
      <c r="B334" s="101" t="s">
        <v>739</v>
      </c>
    </row>
    <row r="335" spans="2:2">
      <c r="B335" s="47" t="s">
        <v>740</v>
      </c>
    </row>
    <row r="336" spans="2:2">
      <c r="B336" s="43" t="s">
        <v>189</v>
      </c>
    </row>
    <row r="337" spans="2:2">
      <c r="B337" s="101" t="s">
        <v>741</v>
      </c>
    </row>
    <row r="338" spans="2:2">
      <c r="B338" s="43" t="s">
        <v>191</v>
      </c>
    </row>
    <row r="339" spans="2:2">
      <c r="B339" s="101" t="s">
        <v>742</v>
      </c>
    </row>
    <row r="340" spans="2:2">
      <c r="B340" s="101" t="s">
        <v>743</v>
      </c>
    </row>
    <row r="341" spans="2:2">
      <c r="B341" s="101" t="s">
        <v>744</v>
      </c>
    </row>
    <row r="342" spans="2:2">
      <c r="B342" s="101" t="s">
        <v>745</v>
      </c>
    </row>
    <row r="343" spans="2:2">
      <c r="B343" s="43" t="s">
        <v>193</v>
      </c>
    </row>
    <row r="344" spans="2:2">
      <c r="B344" s="101" t="s">
        <v>746</v>
      </c>
    </row>
    <row r="345" spans="2:2">
      <c r="B345" s="101" t="s">
        <v>747</v>
      </c>
    </row>
    <row r="346" spans="2:2">
      <c r="B346" s="43" t="s">
        <v>195</v>
      </c>
    </row>
    <row r="347" spans="2:2">
      <c r="B347" s="101" t="s">
        <v>748</v>
      </c>
    </row>
    <row r="348" spans="2:2">
      <c r="B348" s="43" t="s">
        <v>197</v>
      </c>
    </row>
    <row r="349" spans="2:2">
      <c r="B349" s="101" t="s">
        <v>749</v>
      </c>
    </row>
    <row r="350" spans="2:2">
      <c r="B350" s="43" t="s">
        <v>199</v>
      </c>
    </row>
    <row r="351" spans="2:2">
      <c r="B351" s="101" t="s">
        <v>750</v>
      </c>
    </row>
    <row r="352" spans="2:2">
      <c r="B352" s="101" t="s">
        <v>751</v>
      </c>
    </row>
    <row r="353" spans="2:3">
      <c r="B353" s="101" t="s">
        <v>752</v>
      </c>
    </row>
    <row r="354" spans="2:3">
      <c r="B354" s="101" t="s">
        <v>753</v>
      </c>
    </row>
    <row r="355" spans="2:3">
      <c r="B355" s="43" t="s">
        <v>200</v>
      </c>
    </row>
    <row r="356" spans="2:3">
      <c r="B356" s="101" t="s">
        <v>754</v>
      </c>
    </row>
    <row r="357" spans="2:3">
      <c r="B357" s="43" t="s">
        <v>345</v>
      </c>
    </row>
    <row r="358" spans="2:3">
      <c r="B358" s="101" t="s">
        <v>755</v>
      </c>
    </row>
    <row r="359" spans="2:3">
      <c r="B359" s="101" t="s">
        <v>756</v>
      </c>
    </row>
    <row r="360" spans="2:3">
      <c r="B360" s="46" t="s">
        <v>204</v>
      </c>
      <c r="C360" s="38"/>
    </row>
    <row r="361" spans="2:3">
      <c r="B361" s="104" t="s">
        <v>757</v>
      </c>
      <c r="C361" s="38"/>
    </row>
    <row r="362" spans="2:3">
      <c r="B362" s="242" t="s">
        <v>758</v>
      </c>
      <c r="C362" s="38"/>
    </row>
    <row r="363" spans="2:3">
      <c r="B363" s="101" t="s">
        <v>759</v>
      </c>
      <c r="C363" s="38"/>
    </row>
    <row r="364" spans="2:3">
      <c r="B364" s="46" t="s">
        <v>206</v>
      </c>
      <c r="C364" s="38"/>
    </row>
    <row r="365" spans="2:3">
      <c r="B365" s="101" t="s">
        <v>760</v>
      </c>
      <c r="C365" s="38"/>
    </row>
    <row r="366" spans="2:3">
      <c r="B366" s="101" t="s">
        <v>761</v>
      </c>
      <c r="C366" s="38"/>
    </row>
    <row r="367" spans="2:3">
      <c r="B367" s="101" t="s">
        <v>762</v>
      </c>
      <c r="C367" s="38"/>
    </row>
    <row r="368" spans="2:3">
      <c r="B368" s="46" t="s">
        <v>209</v>
      </c>
      <c r="C368" s="38"/>
    </row>
    <row r="369" spans="2:3">
      <c r="B369" s="101" t="s">
        <v>763</v>
      </c>
      <c r="C369" s="38"/>
    </row>
    <row r="370" spans="2:3">
      <c r="B370" s="46" t="s">
        <v>211</v>
      </c>
      <c r="C370" s="38"/>
    </row>
    <row r="371" spans="2:3">
      <c r="B371" s="101" t="s">
        <v>764</v>
      </c>
      <c r="C371" s="38"/>
    </row>
    <row r="372" spans="2:3">
      <c r="B372" s="101" t="s">
        <v>765</v>
      </c>
      <c r="C372" s="38"/>
    </row>
    <row r="373" spans="2:3">
      <c r="B373" s="101" t="s">
        <v>766</v>
      </c>
      <c r="C373" s="38"/>
    </row>
    <row r="374" spans="2:3">
      <c r="B374" s="101" t="s">
        <v>767</v>
      </c>
      <c r="C374" s="38"/>
    </row>
    <row r="375" spans="2:3">
      <c r="B375" s="101" t="s">
        <v>768</v>
      </c>
      <c r="C375" s="38"/>
    </row>
    <row r="376" spans="2:3">
      <c r="B376" s="101" t="s">
        <v>697</v>
      </c>
      <c r="C376" s="38"/>
    </row>
    <row r="377" spans="2:3">
      <c r="B377" s="101" t="s">
        <v>769</v>
      </c>
      <c r="C377" s="38"/>
    </row>
    <row r="378" spans="2:3">
      <c r="B378" s="46" t="s">
        <v>215</v>
      </c>
      <c r="C378" s="38"/>
    </row>
    <row r="379" spans="2:3">
      <c r="B379" s="101" t="s">
        <v>770</v>
      </c>
      <c r="C379" s="38"/>
    </row>
    <row r="380" spans="2:3">
      <c r="B380" s="101" t="s">
        <v>771</v>
      </c>
      <c r="C380" s="38"/>
    </row>
    <row r="381" spans="2:3">
      <c r="B381" s="101" t="s">
        <v>772</v>
      </c>
      <c r="C381" s="38"/>
    </row>
    <row r="382" spans="2:3">
      <c r="B382" s="101" t="s">
        <v>773</v>
      </c>
      <c r="C382" s="38"/>
    </row>
    <row r="383" spans="2:3">
      <c r="B383" s="46" t="s">
        <v>217</v>
      </c>
      <c r="C383" s="38"/>
    </row>
    <row r="384" spans="2:3">
      <c r="B384" s="101" t="s">
        <v>774</v>
      </c>
      <c r="C384" s="38"/>
    </row>
    <row r="385" spans="2:3">
      <c r="B385" s="223" t="s">
        <v>775</v>
      </c>
      <c r="C385" s="38"/>
    </row>
    <row r="386" spans="2:3">
      <c r="B386" s="101" t="s">
        <v>776</v>
      </c>
      <c r="C386" s="38"/>
    </row>
    <row r="387" spans="2:3">
      <c r="B387" s="101" t="s">
        <v>727</v>
      </c>
      <c r="C387" s="38"/>
    </row>
    <row r="388" spans="2:3">
      <c r="B388" s="46" t="s">
        <v>358</v>
      </c>
      <c r="C388" s="38"/>
    </row>
    <row r="389" spans="2:3">
      <c r="B389" s="101" t="s">
        <v>777</v>
      </c>
      <c r="C389" s="38"/>
    </row>
    <row r="390" spans="2:3">
      <c r="B390" s="43" t="s">
        <v>223</v>
      </c>
      <c r="C390" s="38"/>
    </row>
    <row r="391" spans="2:3">
      <c r="B391" s="104" t="s">
        <v>757</v>
      </c>
      <c r="C391" s="38"/>
    </row>
    <row r="392" spans="2:3">
      <c r="B392" s="242" t="s">
        <v>778</v>
      </c>
      <c r="C392" s="38"/>
    </row>
    <row r="393" spans="2:3">
      <c r="B393" s="101" t="s">
        <v>779</v>
      </c>
      <c r="C393" s="38"/>
    </row>
    <row r="394" spans="2:3">
      <c r="B394" s="101" t="s">
        <v>780</v>
      </c>
      <c r="C394" s="38"/>
    </row>
    <row r="395" spans="2:3">
      <c r="B395" s="43" t="s">
        <v>225</v>
      </c>
      <c r="C395" s="38"/>
    </row>
    <row r="396" spans="2:3">
      <c r="B396" s="101" t="s">
        <v>781</v>
      </c>
      <c r="C396" s="38"/>
    </row>
    <row r="397" spans="2:3">
      <c r="B397" s="43" t="s">
        <v>229</v>
      </c>
      <c r="C397" s="38"/>
    </row>
    <row r="398" spans="2:3">
      <c r="B398" s="101" t="s">
        <v>782</v>
      </c>
      <c r="C398" s="38"/>
    </row>
    <row r="399" spans="2:3">
      <c r="B399" s="101" t="s">
        <v>783</v>
      </c>
      <c r="C399" s="38"/>
    </row>
    <row r="400" spans="2:3">
      <c r="B400" s="43" t="s">
        <v>232</v>
      </c>
      <c r="C400" s="38"/>
    </row>
    <row r="401" spans="2:3">
      <c r="B401" s="101" t="s">
        <v>784</v>
      </c>
      <c r="C401" s="38"/>
    </row>
    <row r="402" spans="2:3">
      <c r="B402" s="43" t="s">
        <v>234</v>
      </c>
      <c r="C402" s="38"/>
    </row>
    <row r="403" spans="2:3">
      <c r="B403" s="101" t="s">
        <v>785</v>
      </c>
      <c r="C403" s="38"/>
    </row>
    <row r="404" spans="2:3">
      <c r="B404" s="101" t="s">
        <v>786</v>
      </c>
      <c r="C404" s="38"/>
    </row>
    <row r="405" spans="2:3">
      <c r="B405" s="101" t="s">
        <v>787</v>
      </c>
      <c r="C405" s="38"/>
    </row>
    <row r="406" spans="2:3">
      <c r="B406" s="101" t="s">
        <v>788</v>
      </c>
      <c r="C406" s="38"/>
    </row>
    <row r="407" spans="2:3">
      <c r="B407" s="101" t="s">
        <v>789</v>
      </c>
      <c r="C407" s="38"/>
    </row>
    <row r="408" spans="2:3">
      <c r="B408" s="43" t="s">
        <v>236</v>
      </c>
      <c r="C408" s="38"/>
    </row>
    <row r="409" spans="2:3">
      <c r="B409" s="101" t="s">
        <v>790</v>
      </c>
      <c r="C409" s="38"/>
    </row>
  </sheetData>
  <conditionalFormatting sqref="C73:C80 C64:C66">
    <cfRule type="colorScale" priority="51">
      <colorScale>
        <cfvo type="min"/>
        <cfvo type="max"/>
        <color theme="0"/>
        <color theme="5"/>
      </colorScale>
    </cfRule>
    <cfRule type="top10" priority="52" rank="10"/>
  </conditionalFormatting>
  <conditionalFormatting sqref="D68:D69">
    <cfRule type="colorScale" priority="3">
      <colorScale>
        <cfvo type="min"/>
        <cfvo type="max"/>
        <color theme="0"/>
        <color theme="5"/>
      </colorScale>
    </cfRule>
    <cfRule type="top10" priority="4" rank="10"/>
  </conditionalFormatting>
  <conditionalFormatting sqref="E71:E84">
    <cfRule type="colorScale" priority="1">
      <colorScale>
        <cfvo type="min"/>
        <cfvo type="max"/>
        <color theme="0"/>
        <color theme="5"/>
      </colorScale>
    </cfRule>
    <cfRule type="top10" priority="2" rank="10"/>
  </conditionalFormatting>
  <conditionalFormatting sqref="F64:F66">
    <cfRule type="colorScale" priority="23">
      <colorScale>
        <cfvo type="min"/>
        <cfvo type="max"/>
        <color theme="0"/>
        <color theme="5"/>
      </colorScale>
    </cfRule>
    <cfRule type="top10" priority="24" rank="10"/>
  </conditionalFormatting>
  <conditionalFormatting sqref="G64:G66">
    <cfRule type="colorScale" priority="21">
      <colorScale>
        <cfvo type="min"/>
        <cfvo type="max"/>
        <color theme="0"/>
        <color theme="5"/>
      </colorScale>
    </cfRule>
    <cfRule type="top10" priority="22" rank="10"/>
  </conditionalFormatting>
  <conditionalFormatting sqref="H64:H66">
    <cfRule type="colorScale" priority="19">
      <colorScale>
        <cfvo type="min"/>
        <cfvo type="max"/>
        <color theme="0"/>
        <color theme="5"/>
      </colorScale>
    </cfRule>
    <cfRule type="top10" priority="20" rank="10"/>
  </conditionalFormatting>
  <conditionalFormatting sqref="I64:I66">
    <cfRule type="colorScale" priority="17">
      <colorScale>
        <cfvo type="min"/>
        <cfvo type="max"/>
        <color theme="0"/>
        <color theme="5"/>
      </colorScale>
    </cfRule>
    <cfRule type="top10" priority="18" rank="10"/>
  </conditionalFormatting>
  <conditionalFormatting sqref="J64:J66">
    <cfRule type="colorScale" priority="15">
      <colorScale>
        <cfvo type="min"/>
        <cfvo type="max"/>
        <color theme="0"/>
        <color theme="5"/>
      </colorScale>
    </cfRule>
    <cfRule type="top10" priority="16" rank="10"/>
  </conditionalFormatting>
  <conditionalFormatting sqref="K64:K66">
    <cfRule type="colorScale" priority="13">
      <colorScale>
        <cfvo type="min"/>
        <cfvo type="max"/>
        <color theme="0"/>
        <color theme="5"/>
      </colorScale>
    </cfRule>
    <cfRule type="top10" priority="14" rank="10"/>
  </conditionalFormatting>
  <conditionalFormatting sqref="K74:O78">
    <cfRule type="colorScale" priority="59">
      <colorScale>
        <cfvo type="min"/>
        <cfvo type="max"/>
        <color theme="0"/>
        <color theme="5"/>
      </colorScale>
    </cfRule>
    <cfRule type="top10" priority="60" rank="10"/>
  </conditionalFormatting>
  <conditionalFormatting sqref="K79:O80">
    <cfRule type="colorScale" priority="55">
      <colorScale>
        <cfvo type="min"/>
        <cfvo type="max"/>
        <color theme="0"/>
        <color theme="5"/>
      </colorScale>
    </cfRule>
    <cfRule type="top10" priority="56" rank="10"/>
  </conditionalFormatting>
  <conditionalFormatting sqref="L64:L66">
    <cfRule type="colorScale" priority="11">
      <colorScale>
        <cfvo type="min"/>
        <cfvo type="max"/>
        <color theme="0"/>
        <color theme="5"/>
      </colorScale>
    </cfRule>
    <cfRule type="top10" priority="12" rank="10"/>
  </conditionalFormatting>
  <conditionalFormatting sqref="M64:M66">
    <cfRule type="colorScale" priority="9">
      <colorScale>
        <cfvo type="min"/>
        <cfvo type="max"/>
        <color theme="0"/>
        <color theme="5"/>
      </colorScale>
    </cfRule>
    <cfRule type="top10" priority="10" rank="10"/>
  </conditionalFormatting>
  <conditionalFormatting sqref="N64:N66">
    <cfRule type="colorScale" priority="7">
      <colorScale>
        <cfvo type="min"/>
        <cfvo type="max"/>
        <color theme="0"/>
        <color theme="5"/>
      </colorScale>
    </cfRule>
    <cfRule type="top10" priority="8" rank="10"/>
  </conditionalFormatting>
  <conditionalFormatting sqref="O64:O66">
    <cfRule type="colorScale" priority="5">
      <colorScale>
        <cfvo type="min"/>
        <cfvo type="max"/>
        <color theme="0"/>
        <color theme="5"/>
      </colorScale>
    </cfRule>
    <cfRule type="top10" priority="6" rank="10"/>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66D4-FDA4-43E7-8B2B-57EB8E2B8F13}">
  <sheetPr codeName="Sheet12"/>
  <dimension ref="A1:L247"/>
  <sheetViews>
    <sheetView workbookViewId="0">
      <pane xSplit="2" ySplit="5" topLeftCell="C54" activePane="bottomRight" state="frozen"/>
      <selection activeCell="P3" sqref="P3:Q4"/>
      <selection pane="topRight" activeCell="P3" sqref="P3:Q4"/>
      <selection pane="bottomLeft" activeCell="P3" sqref="P3:Q4"/>
      <selection pane="bottomRight" activeCell="A72" sqref="A72:XFD72"/>
    </sheetView>
  </sheetViews>
  <sheetFormatPr defaultRowHeight="14.5"/>
  <cols>
    <col min="2" max="2" width="23.7265625" customWidth="1"/>
    <col min="3" max="3" width="16.26953125" customWidth="1"/>
    <col min="4" max="4" width="22.26953125" customWidth="1"/>
    <col min="5" max="5" width="19.54296875" customWidth="1"/>
    <col min="6" max="6" width="22.26953125" customWidth="1"/>
  </cols>
  <sheetData>
    <row r="1" spans="1:12">
      <c r="A1" s="35" t="s">
        <v>123</v>
      </c>
    </row>
    <row r="3" spans="1:12">
      <c r="A3" t="s">
        <v>873</v>
      </c>
      <c r="K3" t="b">
        <v>1</v>
      </c>
      <c r="L3">
        <f>COUNTIF(L$6:L$61,K3)</f>
        <v>56</v>
      </c>
    </row>
    <row r="4" spans="1:12">
      <c r="K4" t="b">
        <v>0</v>
      </c>
      <c r="L4">
        <f>COUNTIF(L$6:L$61,K4)</f>
        <v>0</v>
      </c>
    </row>
    <row r="5" spans="1:12" ht="43.5">
      <c r="B5" s="194" t="s">
        <v>4</v>
      </c>
      <c r="C5" s="257" t="s">
        <v>874</v>
      </c>
      <c r="D5" s="197" t="s">
        <v>875</v>
      </c>
      <c r="E5" s="198" t="s">
        <v>876</v>
      </c>
      <c r="F5" s="199" t="s">
        <v>877</v>
      </c>
      <c r="J5" t="s">
        <v>91</v>
      </c>
      <c r="L5" s="30" t="s">
        <v>419</v>
      </c>
    </row>
    <row r="6" spans="1:12" ht="17.25" customHeight="1">
      <c r="B6" s="93" t="s">
        <v>7</v>
      </c>
      <c r="C6" s="202" t="s">
        <v>878</v>
      </c>
      <c r="D6" s="258" t="s">
        <v>429</v>
      </c>
      <c r="E6" s="94" t="s">
        <v>429</v>
      </c>
      <c r="F6" s="94" t="s">
        <v>429</v>
      </c>
      <c r="H6" t="str">
        <f>Weights!B6</f>
        <v>Alabama</v>
      </c>
      <c r="I6" s="28">
        <f>Weights!Y6</f>
        <v>19300</v>
      </c>
      <c r="J6" t="s">
        <v>92</v>
      </c>
      <c r="L6" t="b">
        <f t="shared" ref="L6:L37" si="0">B6=H6</f>
        <v>1</v>
      </c>
    </row>
    <row r="7" spans="1:12" ht="25">
      <c r="B7" s="95" t="s">
        <v>8</v>
      </c>
      <c r="C7" s="204" t="s">
        <v>878</v>
      </c>
      <c r="D7" s="207" t="s">
        <v>878</v>
      </c>
      <c r="E7" s="96" t="s">
        <v>429</v>
      </c>
      <c r="F7" s="204" t="s">
        <v>878</v>
      </c>
      <c r="H7" t="str">
        <f>Weights!B7</f>
        <v>Alaska</v>
      </c>
      <c r="I7" s="28">
        <f>Weights!Y7</f>
        <v>1312</v>
      </c>
      <c r="J7" t="s">
        <v>92</v>
      </c>
      <c r="L7" t="b">
        <f t="shared" si="0"/>
        <v>1</v>
      </c>
    </row>
    <row r="8" spans="1:12" ht="25">
      <c r="B8" s="95" t="s">
        <v>9</v>
      </c>
      <c r="C8" s="96" t="s">
        <v>130</v>
      </c>
      <c r="D8" s="259" t="s">
        <v>429</v>
      </c>
      <c r="E8" s="207" t="s">
        <v>879</v>
      </c>
      <c r="F8" s="207" t="s">
        <v>879</v>
      </c>
      <c r="H8" t="str">
        <f>Weights!B8</f>
        <v>American Samoa</v>
      </c>
      <c r="I8" s="28" t="e">
        <f>Weights!Y8</f>
        <v>#VALUE!</v>
      </c>
      <c r="J8" s="25" t="s">
        <v>93</v>
      </c>
      <c r="L8" t="b">
        <f t="shared" si="0"/>
        <v>1</v>
      </c>
    </row>
    <row r="9" spans="1:12">
      <c r="B9" s="95" t="s">
        <v>11</v>
      </c>
      <c r="C9" s="96" t="s">
        <v>429</v>
      </c>
      <c r="D9" s="259" t="s">
        <v>429</v>
      </c>
      <c r="E9" s="96" t="s">
        <v>429</v>
      </c>
      <c r="F9" s="96" t="s">
        <v>429</v>
      </c>
      <c r="H9" t="str">
        <f>Weights!B9</f>
        <v>Arizona</v>
      </c>
      <c r="I9" s="28">
        <f>Weights!Y9</f>
        <v>12655</v>
      </c>
      <c r="J9" t="s">
        <v>92</v>
      </c>
      <c r="L9" t="b">
        <f t="shared" si="0"/>
        <v>1</v>
      </c>
    </row>
    <row r="10" spans="1:12" ht="25">
      <c r="B10" s="95" t="s">
        <v>12</v>
      </c>
      <c r="C10" s="204" t="s">
        <v>878</v>
      </c>
      <c r="D10" s="207" t="s">
        <v>879</v>
      </c>
      <c r="E10" s="96" t="s">
        <v>429</v>
      </c>
      <c r="F10" s="96" t="s">
        <v>429</v>
      </c>
      <c r="H10" t="str">
        <f>Weights!B10</f>
        <v>Arkansas</v>
      </c>
      <c r="I10" s="28">
        <f>Weights!Y10</f>
        <v>16406</v>
      </c>
      <c r="J10" t="s">
        <v>92</v>
      </c>
      <c r="L10" t="b">
        <f t="shared" si="0"/>
        <v>1</v>
      </c>
    </row>
    <row r="11" spans="1:12" ht="25">
      <c r="B11" s="95" t="s">
        <v>13</v>
      </c>
      <c r="C11" s="96" t="s">
        <v>429</v>
      </c>
      <c r="D11" s="207" t="s">
        <v>879</v>
      </c>
      <c r="E11" s="207" t="s">
        <v>879</v>
      </c>
      <c r="F11" s="204" t="s">
        <v>878</v>
      </c>
      <c r="H11" t="str">
        <f>Weights!B11</f>
        <v>California</v>
      </c>
      <c r="I11" s="28">
        <f>Weights!Y11</f>
        <v>91086</v>
      </c>
      <c r="J11" t="s">
        <v>92</v>
      </c>
      <c r="L11" t="b">
        <f t="shared" si="0"/>
        <v>1</v>
      </c>
    </row>
    <row r="12" spans="1:12" ht="25">
      <c r="B12" s="95" t="s">
        <v>14</v>
      </c>
      <c r="C12" s="204" t="s">
        <v>878</v>
      </c>
      <c r="D12" s="207" t="s">
        <v>879</v>
      </c>
      <c r="E12" s="207" t="s">
        <v>879</v>
      </c>
      <c r="F12" s="96" t="s">
        <v>429</v>
      </c>
      <c r="H12" t="str">
        <f>Weights!B12</f>
        <v>Colorado</v>
      </c>
      <c r="I12" s="28">
        <f>Weights!Y12</f>
        <v>9101</v>
      </c>
      <c r="J12" t="s">
        <v>92</v>
      </c>
      <c r="L12" t="b">
        <f t="shared" si="0"/>
        <v>1</v>
      </c>
    </row>
    <row r="13" spans="1:12" ht="25">
      <c r="B13" s="95" t="s">
        <v>15</v>
      </c>
      <c r="C13" s="204" t="s">
        <v>878</v>
      </c>
      <c r="D13" s="207" t="s">
        <v>878</v>
      </c>
      <c r="E13" s="207" t="s">
        <v>878</v>
      </c>
      <c r="F13" s="204" t="s">
        <v>878</v>
      </c>
      <c r="H13" t="str">
        <f>Weights!B13</f>
        <v>Connecticut</v>
      </c>
      <c r="I13" s="28">
        <f>Weights!Y13</f>
        <v>7200</v>
      </c>
      <c r="J13" t="s">
        <v>92</v>
      </c>
      <c r="L13" t="b">
        <f t="shared" si="0"/>
        <v>1</v>
      </c>
    </row>
    <row r="14" spans="1:12" ht="25">
      <c r="B14" s="95" t="s">
        <v>16</v>
      </c>
      <c r="C14" s="204" t="s">
        <v>878</v>
      </c>
      <c r="D14" s="207" t="s">
        <v>879</v>
      </c>
      <c r="E14" s="207" t="s">
        <v>879</v>
      </c>
      <c r="F14" s="204" t="s">
        <v>878</v>
      </c>
      <c r="H14" t="str">
        <f>Weights!B14</f>
        <v>Delaware</v>
      </c>
      <c r="I14" s="28">
        <f>Weights!Y14</f>
        <v>2900</v>
      </c>
      <c r="J14" t="s">
        <v>92</v>
      </c>
      <c r="L14" t="b">
        <f t="shared" si="0"/>
        <v>1</v>
      </c>
    </row>
    <row r="15" spans="1:12" ht="25">
      <c r="B15" s="95" t="s">
        <v>17</v>
      </c>
      <c r="C15" s="204" t="s">
        <v>878</v>
      </c>
      <c r="D15" s="207" t="s">
        <v>879</v>
      </c>
      <c r="E15" s="207" t="s">
        <v>879</v>
      </c>
      <c r="F15" s="204" t="s">
        <v>878</v>
      </c>
      <c r="H15" t="str">
        <f>Weights!B15</f>
        <v>District of Columbia</v>
      </c>
      <c r="I15" s="28">
        <f>Weights!Y15</f>
        <v>700</v>
      </c>
      <c r="J15" t="s">
        <v>92</v>
      </c>
      <c r="L15" t="b">
        <f t="shared" si="0"/>
        <v>1</v>
      </c>
    </row>
    <row r="16" spans="1:12" ht="25">
      <c r="B16" s="95" t="s">
        <v>18</v>
      </c>
      <c r="C16" s="204" t="s">
        <v>878</v>
      </c>
      <c r="D16" s="207" t="s">
        <v>879</v>
      </c>
      <c r="E16" s="96" t="s">
        <v>429</v>
      </c>
      <c r="F16" s="96" t="s">
        <v>429</v>
      </c>
      <c r="H16" t="str">
        <f>Weights!B16</f>
        <v>Florida</v>
      </c>
      <c r="I16" s="28">
        <f>Weights!Y16</f>
        <v>48658</v>
      </c>
      <c r="J16" t="s">
        <v>92</v>
      </c>
      <c r="L16" t="b">
        <f t="shared" si="0"/>
        <v>1</v>
      </c>
    </row>
    <row r="17" spans="2:12" ht="25">
      <c r="B17" s="95" t="s">
        <v>19</v>
      </c>
      <c r="C17" s="96" t="s">
        <v>429</v>
      </c>
      <c r="D17" s="259" t="s">
        <v>429</v>
      </c>
      <c r="E17" s="207" t="s">
        <v>879</v>
      </c>
      <c r="F17" s="207" t="s">
        <v>879</v>
      </c>
      <c r="H17" t="str">
        <f>Weights!B17</f>
        <v>Georgia</v>
      </c>
      <c r="I17" s="28">
        <f>Weights!Y17</f>
        <v>24349</v>
      </c>
      <c r="J17" t="s">
        <v>92</v>
      </c>
      <c r="L17" t="b">
        <f t="shared" si="0"/>
        <v>1</v>
      </c>
    </row>
    <row r="18" spans="2:12" ht="25">
      <c r="B18" s="95" t="s">
        <v>20</v>
      </c>
      <c r="C18" s="204" t="s">
        <v>878</v>
      </c>
      <c r="D18" s="207" t="s">
        <v>878</v>
      </c>
      <c r="E18" s="96" t="s">
        <v>429</v>
      </c>
      <c r="F18" s="96" t="s">
        <v>429</v>
      </c>
      <c r="H18" t="str">
        <f>Weights!B18</f>
        <v>Guam</v>
      </c>
      <c r="I18" s="28">
        <f>Weights!Y18</f>
        <v>287</v>
      </c>
      <c r="J18" s="25" t="s">
        <v>93</v>
      </c>
      <c r="L18" t="b">
        <f t="shared" si="0"/>
        <v>1</v>
      </c>
    </row>
    <row r="19" spans="2:12" ht="25">
      <c r="B19" s="95" t="s">
        <v>21</v>
      </c>
      <c r="C19" s="204" t="s">
        <v>878</v>
      </c>
      <c r="D19" s="207" t="s">
        <v>878</v>
      </c>
      <c r="E19" s="96" t="s">
        <v>429</v>
      </c>
      <c r="F19" s="204" t="s">
        <v>878</v>
      </c>
      <c r="H19" t="str">
        <f>Weights!B19</f>
        <v>Hawaii</v>
      </c>
      <c r="I19" s="28">
        <f>Weights!Y19</f>
        <v>3200</v>
      </c>
      <c r="J19" t="s">
        <v>92</v>
      </c>
      <c r="L19" t="b">
        <f t="shared" si="0"/>
        <v>1</v>
      </c>
    </row>
    <row r="20" spans="2:12" ht="25">
      <c r="B20" s="95" t="s">
        <v>22</v>
      </c>
      <c r="C20" s="204" t="s">
        <v>878</v>
      </c>
      <c r="D20" s="259" t="s">
        <v>429</v>
      </c>
      <c r="E20" s="207" t="s">
        <v>878</v>
      </c>
      <c r="F20" s="204" t="s">
        <v>878</v>
      </c>
      <c r="H20" t="str">
        <f>Weights!B20</f>
        <v>Idaho</v>
      </c>
      <c r="I20" s="28">
        <f>Weights!Y20</f>
        <v>3700</v>
      </c>
      <c r="J20" t="s">
        <v>92</v>
      </c>
      <c r="L20" t="b">
        <f t="shared" si="0"/>
        <v>1</v>
      </c>
    </row>
    <row r="21" spans="2:12" ht="25">
      <c r="B21" s="95" t="s">
        <v>23</v>
      </c>
      <c r="C21" s="204" t="s">
        <v>878</v>
      </c>
      <c r="D21" s="207" t="s">
        <v>879</v>
      </c>
      <c r="E21" s="96" t="s">
        <v>880</v>
      </c>
      <c r="F21" s="96" t="s">
        <v>880</v>
      </c>
      <c r="H21" t="str">
        <f>Weights!B21</f>
        <v>Illinois</v>
      </c>
      <c r="I21" s="28">
        <f>Weights!Y21</f>
        <v>35900</v>
      </c>
      <c r="J21" t="s">
        <v>92</v>
      </c>
      <c r="L21" t="b">
        <f t="shared" si="0"/>
        <v>1</v>
      </c>
    </row>
    <row r="22" spans="2:12" ht="25">
      <c r="B22" s="95" t="s">
        <v>24</v>
      </c>
      <c r="C22" s="204" t="s">
        <v>878</v>
      </c>
      <c r="D22" s="207" t="s">
        <v>878</v>
      </c>
      <c r="E22" s="96" t="s">
        <v>881</v>
      </c>
      <c r="F22" s="204" t="s">
        <v>878</v>
      </c>
      <c r="H22" t="str">
        <f>Weights!B22</f>
        <v>Indiana</v>
      </c>
      <c r="I22" s="28">
        <f>Weights!Y22</f>
        <v>14200</v>
      </c>
      <c r="J22" t="s">
        <v>92</v>
      </c>
      <c r="L22" t="b">
        <f t="shared" si="0"/>
        <v>1</v>
      </c>
    </row>
    <row r="23" spans="2:12" ht="25">
      <c r="B23" s="95" t="s">
        <v>25</v>
      </c>
      <c r="C23" s="204" t="s">
        <v>878</v>
      </c>
      <c r="D23" s="207" t="s">
        <v>878</v>
      </c>
      <c r="E23" s="96" t="s">
        <v>429</v>
      </c>
      <c r="F23" s="204" t="s">
        <v>878</v>
      </c>
      <c r="H23" t="str">
        <f>Weights!B23</f>
        <v>Iowa</v>
      </c>
      <c r="I23" s="28">
        <f>Weights!Y23</f>
        <v>8400</v>
      </c>
      <c r="J23" t="s">
        <v>92</v>
      </c>
      <c r="L23" t="b">
        <f t="shared" si="0"/>
        <v>1</v>
      </c>
    </row>
    <row r="24" spans="2:12">
      <c r="B24" s="95" t="s">
        <v>26</v>
      </c>
      <c r="C24" s="96" t="s">
        <v>429</v>
      </c>
      <c r="D24" s="207" t="s">
        <v>878</v>
      </c>
      <c r="E24" s="96" t="s">
        <v>429</v>
      </c>
      <c r="F24" s="204" t="s">
        <v>878</v>
      </c>
      <c r="H24" t="str">
        <f>Weights!B24</f>
        <v>Kansas</v>
      </c>
      <c r="I24" s="28">
        <f>Weights!Y24</f>
        <v>6201</v>
      </c>
      <c r="J24" t="s">
        <v>92</v>
      </c>
      <c r="L24" t="b">
        <f t="shared" si="0"/>
        <v>1</v>
      </c>
    </row>
    <row r="25" spans="2:12" ht="25">
      <c r="B25" s="95" t="s">
        <v>27</v>
      </c>
      <c r="C25" s="204" t="s">
        <v>878</v>
      </c>
      <c r="D25" s="259" t="s">
        <v>429</v>
      </c>
      <c r="E25" s="96" t="s">
        <v>429</v>
      </c>
      <c r="F25" s="96" t="s">
        <v>880</v>
      </c>
      <c r="H25" t="str">
        <f>Weights!B25</f>
        <v>Kentucky</v>
      </c>
      <c r="I25" s="28">
        <f>Weights!Y25</f>
        <v>8901</v>
      </c>
      <c r="J25" t="s">
        <v>92</v>
      </c>
      <c r="L25" t="b">
        <f t="shared" si="0"/>
        <v>1</v>
      </c>
    </row>
    <row r="26" spans="2:12" ht="62.5">
      <c r="B26" s="81" t="s">
        <v>28</v>
      </c>
      <c r="C26" s="82" t="s">
        <v>882</v>
      </c>
      <c r="D26" s="90" t="s">
        <v>879</v>
      </c>
      <c r="E26" s="82" t="s">
        <v>429</v>
      </c>
      <c r="F26" s="90" t="s">
        <v>879</v>
      </c>
      <c r="H26" t="str">
        <f>Weights!B26</f>
        <v>Louisiana</v>
      </c>
      <c r="I26" s="28">
        <f>Weights!Y26</f>
        <v>11549</v>
      </c>
      <c r="J26" t="s">
        <v>92</v>
      </c>
      <c r="L26" t="b">
        <f t="shared" si="0"/>
        <v>1</v>
      </c>
    </row>
    <row r="27" spans="2:12" ht="25">
      <c r="B27" s="86" t="s">
        <v>29</v>
      </c>
      <c r="C27" s="87" t="s">
        <v>130</v>
      </c>
      <c r="D27" s="92" t="s">
        <v>878</v>
      </c>
      <c r="E27" s="92" t="s">
        <v>878</v>
      </c>
      <c r="F27" s="118" t="s">
        <v>878</v>
      </c>
      <c r="H27" t="str">
        <f>Weights!B27</f>
        <v>Maine</v>
      </c>
      <c r="I27" s="28">
        <f>Weights!Y27</f>
        <v>2800</v>
      </c>
      <c r="J27" t="s">
        <v>92</v>
      </c>
      <c r="L27" t="b">
        <f t="shared" si="0"/>
        <v>1</v>
      </c>
    </row>
    <row r="28" spans="2:12" ht="25">
      <c r="B28" s="86" t="s">
        <v>30</v>
      </c>
      <c r="C28" s="92" t="s">
        <v>878</v>
      </c>
      <c r="D28" s="227" t="s">
        <v>429</v>
      </c>
      <c r="E28" s="87" t="s">
        <v>880</v>
      </c>
      <c r="F28" s="87" t="s">
        <v>880</v>
      </c>
      <c r="H28" t="str">
        <f>Weights!B28</f>
        <v>Maryland</v>
      </c>
      <c r="I28" s="28">
        <f>Weights!Y28</f>
        <v>10299</v>
      </c>
      <c r="J28" t="s">
        <v>92</v>
      </c>
      <c r="L28" t="b">
        <f t="shared" si="0"/>
        <v>1</v>
      </c>
    </row>
    <row r="29" spans="2:12" ht="25">
      <c r="B29" s="86" t="s">
        <v>31</v>
      </c>
      <c r="C29" s="92" t="s">
        <v>878</v>
      </c>
      <c r="D29" s="92" t="s">
        <v>879</v>
      </c>
      <c r="E29" s="87" t="s">
        <v>429</v>
      </c>
      <c r="F29" s="118" t="s">
        <v>878</v>
      </c>
      <c r="H29" t="str">
        <f>Weights!B29</f>
        <v>Massachusetts</v>
      </c>
      <c r="I29" s="28">
        <f>Weights!Y29</f>
        <v>12193</v>
      </c>
      <c r="J29" t="s">
        <v>92</v>
      </c>
      <c r="L29" t="b">
        <f t="shared" si="0"/>
        <v>1</v>
      </c>
    </row>
    <row r="30" spans="2:12" ht="25">
      <c r="B30" s="86" t="s">
        <v>32</v>
      </c>
      <c r="C30" s="92" t="s">
        <v>878</v>
      </c>
      <c r="D30" s="92" t="s">
        <v>878</v>
      </c>
      <c r="E30" s="87" t="s">
        <v>429</v>
      </c>
      <c r="F30" s="118" t="s">
        <v>878</v>
      </c>
      <c r="H30" t="str">
        <f>Weights!B30</f>
        <v>Michigan</v>
      </c>
      <c r="I30" s="28">
        <f>Weights!Y30</f>
        <v>12599</v>
      </c>
      <c r="J30" t="s">
        <v>92</v>
      </c>
      <c r="L30" t="b">
        <f t="shared" si="0"/>
        <v>1</v>
      </c>
    </row>
    <row r="31" spans="2:12" ht="25">
      <c r="B31" s="86" t="s">
        <v>33</v>
      </c>
      <c r="C31" s="92" t="s">
        <v>878</v>
      </c>
      <c r="D31" s="92" t="s">
        <v>879</v>
      </c>
      <c r="E31" s="87" t="s">
        <v>880</v>
      </c>
      <c r="F31" s="87" t="s">
        <v>880</v>
      </c>
      <c r="H31" t="str">
        <f>Weights!B31</f>
        <v>Minnesota</v>
      </c>
      <c r="I31" s="28">
        <f>Weights!Y31</f>
        <v>9501</v>
      </c>
      <c r="J31" t="s">
        <v>92</v>
      </c>
      <c r="L31" t="b">
        <f t="shared" si="0"/>
        <v>1</v>
      </c>
    </row>
    <row r="32" spans="2:12" ht="25">
      <c r="B32" s="86" t="s">
        <v>34</v>
      </c>
      <c r="C32" s="87" t="s">
        <v>429</v>
      </c>
      <c r="D32" s="92" t="s">
        <v>879</v>
      </c>
      <c r="E32" s="92" t="s">
        <v>879</v>
      </c>
      <c r="F32" s="92" t="s">
        <v>879</v>
      </c>
      <c r="H32" t="str">
        <f>Weights!B32</f>
        <v>Mississippi</v>
      </c>
      <c r="I32" s="28">
        <f>Weights!Y32</f>
        <v>13195</v>
      </c>
      <c r="J32" t="s">
        <v>92</v>
      </c>
      <c r="L32" t="b">
        <f t="shared" si="0"/>
        <v>1</v>
      </c>
    </row>
    <row r="33" spans="2:12" ht="25">
      <c r="B33" s="86" t="s">
        <v>35</v>
      </c>
      <c r="C33" s="92" t="s">
        <v>878</v>
      </c>
      <c r="D33" s="227" t="s">
        <v>429</v>
      </c>
      <c r="E33" s="92" t="s">
        <v>879</v>
      </c>
      <c r="F33" s="92" t="s">
        <v>879</v>
      </c>
      <c r="H33" t="str">
        <f>Weights!B33</f>
        <v>Missouri</v>
      </c>
      <c r="I33" s="28">
        <f>Weights!Y33</f>
        <v>10028</v>
      </c>
      <c r="J33" t="s">
        <v>92</v>
      </c>
      <c r="L33" t="b">
        <f t="shared" si="0"/>
        <v>1</v>
      </c>
    </row>
    <row r="34" spans="2:12" ht="25">
      <c r="B34" s="86" t="s">
        <v>36</v>
      </c>
      <c r="C34" s="92" t="s">
        <v>878</v>
      </c>
      <c r="D34" s="227" t="s">
        <v>429</v>
      </c>
      <c r="E34" s="87" t="s">
        <v>429</v>
      </c>
      <c r="F34" s="87" t="s">
        <v>429</v>
      </c>
      <c r="H34" t="str">
        <f>Weights!B34</f>
        <v>Montana</v>
      </c>
      <c r="I34" s="28">
        <f>Weights!Y34</f>
        <v>1175</v>
      </c>
      <c r="J34" t="s">
        <v>92</v>
      </c>
      <c r="L34" t="b">
        <f t="shared" si="0"/>
        <v>1</v>
      </c>
    </row>
    <row r="35" spans="2:12" ht="25">
      <c r="B35" s="86" t="s">
        <v>37</v>
      </c>
      <c r="C35" s="92" t="s">
        <v>878</v>
      </c>
      <c r="D35" s="92" t="s">
        <v>878</v>
      </c>
      <c r="E35" s="92" t="s">
        <v>878</v>
      </c>
      <c r="F35" s="118" t="s">
        <v>878</v>
      </c>
      <c r="H35" t="str">
        <f>Weights!B35</f>
        <v>Nebraska</v>
      </c>
      <c r="I35" s="28">
        <f>Weights!Y35</f>
        <v>3800</v>
      </c>
      <c r="J35" t="s">
        <v>92</v>
      </c>
      <c r="L35" t="b">
        <f t="shared" si="0"/>
        <v>1</v>
      </c>
    </row>
    <row r="36" spans="2:12" ht="25">
      <c r="B36" s="86" t="s">
        <v>38</v>
      </c>
      <c r="C36" s="92" t="s">
        <v>878</v>
      </c>
      <c r="D36" s="227" t="s">
        <v>429</v>
      </c>
      <c r="E36" s="87" t="s">
        <v>429</v>
      </c>
      <c r="F36" s="87" t="s">
        <v>429</v>
      </c>
      <c r="H36" t="str">
        <f>Weights!B36</f>
        <v>Nevada</v>
      </c>
      <c r="I36" s="28">
        <f>Weights!Y36</f>
        <v>3025</v>
      </c>
      <c r="J36" t="s">
        <v>92</v>
      </c>
      <c r="L36" t="b">
        <f t="shared" si="0"/>
        <v>1</v>
      </c>
    </row>
    <row r="37" spans="2:12" ht="37.5">
      <c r="B37" s="86" t="s">
        <v>39</v>
      </c>
      <c r="C37" s="92" t="s">
        <v>878</v>
      </c>
      <c r="D37" s="227" t="s">
        <v>429</v>
      </c>
      <c r="E37" s="87" t="s">
        <v>881</v>
      </c>
      <c r="F37" s="118" t="s">
        <v>878</v>
      </c>
      <c r="H37" t="str">
        <f>Weights!B37</f>
        <v>New Hampshire</v>
      </c>
      <c r="I37" s="28">
        <f>Weights!Y37</f>
        <v>2317</v>
      </c>
      <c r="J37" t="s">
        <v>92</v>
      </c>
      <c r="L37" t="b">
        <f t="shared" si="0"/>
        <v>1</v>
      </c>
    </row>
    <row r="38" spans="2:12" ht="25">
      <c r="B38" s="86" t="s">
        <v>40</v>
      </c>
      <c r="C38" s="87" t="s">
        <v>429</v>
      </c>
      <c r="D38" s="92" t="s">
        <v>879</v>
      </c>
      <c r="E38" s="92" t="s">
        <v>879</v>
      </c>
      <c r="F38" s="92" t="s">
        <v>879</v>
      </c>
      <c r="H38" t="str">
        <f>Weights!B38</f>
        <v>New Jersey</v>
      </c>
      <c r="I38" s="28">
        <f>Weights!Y38</f>
        <v>15195</v>
      </c>
      <c r="J38" t="s">
        <v>92</v>
      </c>
      <c r="L38" t="b">
        <f t="shared" ref="L38:L61" si="1">B38=H38</f>
        <v>1</v>
      </c>
    </row>
    <row r="39" spans="2:12" ht="25">
      <c r="B39" s="86" t="s">
        <v>41</v>
      </c>
      <c r="C39" s="92" t="s">
        <v>878</v>
      </c>
      <c r="D39" s="92" t="s">
        <v>879</v>
      </c>
      <c r="E39" s="87" t="s">
        <v>429</v>
      </c>
      <c r="F39" s="87" t="s">
        <v>429</v>
      </c>
      <c r="H39" t="str">
        <f>Weights!B39</f>
        <v>New Mexico</v>
      </c>
      <c r="I39" s="28">
        <f>Weights!Y39</f>
        <v>6101</v>
      </c>
      <c r="J39" t="s">
        <v>92</v>
      </c>
      <c r="L39" t="b">
        <f t="shared" si="1"/>
        <v>1</v>
      </c>
    </row>
    <row r="40" spans="2:12" ht="25">
      <c r="B40" s="86" t="s">
        <v>42</v>
      </c>
      <c r="C40" s="87" t="s">
        <v>429</v>
      </c>
      <c r="D40" s="227" t="s">
        <v>429</v>
      </c>
      <c r="E40" s="92" t="s">
        <v>879</v>
      </c>
      <c r="F40" s="87" t="s">
        <v>429</v>
      </c>
      <c r="H40" t="str">
        <f>Weights!B40</f>
        <v>New York</v>
      </c>
      <c r="I40" s="28">
        <f>Weights!Y40</f>
        <v>32249</v>
      </c>
      <c r="J40" t="s">
        <v>92</v>
      </c>
      <c r="L40" t="b">
        <f t="shared" si="1"/>
        <v>1</v>
      </c>
    </row>
    <row r="41" spans="2:12" ht="37.5">
      <c r="B41" s="86" t="s">
        <v>43</v>
      </c>
      <c r="C41" s="87" t="s">
        <v>429</v>
      </c>
      <c r="D41" s="92" t="s">
        <v>878</v>
      </c>
      <c r="E41" s="87" t="s">
        <v>881</v>
      </c>
      <c r="F41" s="92" t="s">
        <v>879</v>
      </c>
      <c r="H41" t="str">
        <f>Weights!B41</f>
        <v>North Carolina</v>
      </c>
      <c r="I41" s="28">
        <f>Weights!Y41</f>
        <v>27679</v>
      </c>
      <c r="J41" t="s">
        <v>92</v>
      </c>
      <c r="L41" t="b">
        <f t="shared" si="1"/>
        <v>1</v>
      </c>
    </row>
    <row r="42" spans="2:12" ht="25">
      <c r="B42" s="86" t="s">
        <v>44</v>
      </c>
      <c r="C42" s="92" t="s">
        <v>878</v>
      </c>
      <c r="D42" s="92" t="s">
        <v>878</v>
      </c>
      <c r="E42" s="87" t="s">
        <v>880</v>
      </c>
      <c r="F42" s="87" t="s">
        <v>429</v>
      </c>
      <c r="H42" t="str">
        <f>Weights!B42</f>
        <v>North Dakota</v>
      </c>
      <c r="I42" s="28">
        <f>Weights!Y42</f>
        <v>1500</v>
      </c>
      <c r="J42" t="s">
        <v>92</v>
      </c>
      <c r="L42" t="b">
        <f t="shared" si="1"/>
        <v>1</v>
      </c>
    </row>
    <row r="43" spans="2:12" ht="25">
      <c r="B43" s="86" t="s">
        <v>45</v>
      </c>
      <c r="C43" s="87" t="s">
        <v>130</v>
      </c>
      <c r="D43" s="92" t="s">
        <v>878</v>
      </c>
      <c r="E43" s="92" t="s">
        <v>878</v>
      </c>
      <c r="F43" s="118" t="s">
        <v>878</v>
      </c>
      <c r="H43" t="str">
        <f>Weights!B43</f>
        <v>Northern Mariana Islands</v>
      </c>
      <c r="I43" s="28">
        <f>Weights!Y43</f>
        <v>199</v>
      </c>
      <c r="J43" s="25" t="s">
        <v>93</v>
      </c>
      <c r="L43" t="b">
        <f t="shared" si="1"/>
        <v>1</v>
      </c>
    </row>
    <row r="44" spans="2:12" ht="25">
      <c r="B44" s="93" t="s">
        <v>46</v>
      </c>
      <c r="C44" s="94" t="s">
        <v>429</v>
      </c>
      <c r="D44" s="200" t="s">
        <v>879</v>
      </c>
      <c r="E44" s="94" t="s">
        <v>881</v>
      </c>
      <c r="F44" s="202" t="s">
        <v>878</v>
      </c>
      <c r="H44" t="str">
        <f>Weights!B44</f>
        <v>Ohio</v>
      </c>
      <c r="I44" s="28">
        <f>Weights!Y44</f>
        <v>18000</v>
      </c>
      <c r="J44" t="s">
        <v>92</v>
      </c>
      <c r="L44" t="b">
        <f t="shared" si="1"/>
        <v>1</v>
      </c>
    </row>
    <row r="45" spans="2:12" ht="25">
      <c r="B45" s="95" t="s">
        <v>47</v>
      </c>
      <c r="C45" s="205" t="s">
        <v>878</v>
      </c>
      <c r="D45" s="207" t="s">
        <v>879</v>
      </c>
      <c r="E45" s="96" t="s">
        <v>429</v>
      </c>
      <c r="F45" s="204" t="s">
        <v>878</v>
      </c>
      <c r="H45" t="str">
        <f>Weights!B45</f>
        <v>Oklahoma</v>
      </c>
      <c r="I45" s="28">
        <f>Weights!Y45</f>
        <v>17699</v>
      </c>
      <c r="J45" t="s">
        <v>92</v>
      </c>
      <c r="L45" t="b">
        <f t="shared" si="1"/>
        <v>1</v>
      </c>
    </row>
    <row r="46" spans="2:12" ht="25">
      <c r="B46" s="95" t="s">
        <v>48</v>
      </c>
      <c r="C46" s="205" t="s">
        <v>878</v>
      </c>
      <c r="D46" s="207" t="s">
        <v>878</v>
      </c>
      <c r="E46" s="207" t="s">
        <v>878</v>
      </c>
      <c r="F46" s="204" t="s">
        <v>878</v>
      </c>
      <c r="H46" t="str">
        <f>Weights!B46</f>
        <v>Oregon</v>
      </c>
      <c r="I46" s="28">
        <f>Weights!Y46</f>
        <v>7500</v>
      </c>
      <c r="J46" t="s">
        <v>92</v>
      </c>
      <c r="L46" t="b">
        <f t="shared" si="1"/>
        <v>1</v>
      </c>
    </row>
    <row r="47" spans="2:12" ht="25">
      <c r="B47" s="95" t="s">
        <v>49</v>
      </c>
      <c r="C47" s="96" t="s">
        <v>429</v>
      </c>
      <c r="D47" s="259" t="s">
        <v>429</v>
      </c>
      <c r="E47" s="207" t="s">
        <v>878</v>
      </c>
      <c r="F47" s="204" t="s">
        <v>878</v>
      </c>
      <c r="H47" t="str">
        <f>Weights!B47</f>
        <v>Pennsylvania</v>
      </c>
      <c r="I47" s="28">
        <f>Weights!Y47</f>
        <v>40601</v>
      </c>
      <c r="J47" t="s">
        <v>92</v>
      </c>
      <c r="L47" t="b">
        <f t="shared" si="1"/>
        <v>1</v>
      </c>
    </row>
    <row r="48" spans="2:12" ht="25">
      <c r="B48" s="95" t="s">
        <v>50</v>
      </c>
      <c r="C48" s="205" t="s">
        <v>878</v>
      </c>
      <c r="D48" s="207" t="s">
        <v>879</v>
      </c>
      <c r="E48" s="207" t="s">
        <v>879</v>
      </c>
      <c r="F48" s="207" t="s">
        <v>879</v>
      </c>
      <c r="H48" t="str">
        <f>Weights!B48</f>
        <v>Puerto Rico</v>
      </c>
      <c r="I48" s="28">
        <f>Weights!Y48</f>
        <v>3600</v>
      </c>
      <c r="J48" s="25" t="s">
        <v>93</v>
      </c>
      <c r="L48" t="b">
        <f t="shared" si="1"/>
        <v>1</v>
      </c>
    </row>
    <row r="49" spans="1:12" ht="25">
      <c r="B49" s="95" t="s">
        <v>51</v>
      </c>
      <c r="C49" s="205" t="s">
        <v>878</v>
      </c>
      <c r="D49" s="207" t="s">
        <v>878</v>
      </c>
      <c r="E49" s="207" t="s">
        <v>878</v>
      </c>
      <c r="F49" s="96" t="s">
        <v>429</v>
      </c>
      <c r="H49" t="str">
        <f>Weights!B49</f>
        <v>Rhode Island</v>
      </c>
      <c r="I49" s="28">
        <f>Weights!Y49</f>
        <v>1600</v>
      </c>
      <c r="J49" t="s">
        <v>92</v>
      </c>
      <c r="L49" t="b">
        <f t="shared" si="1"/>
        <v>1</v>
      </c>
    </row>
    <row r="50" spans="1:12" ht="25">
      <c r="B50" s="95" t="s">
        <v>52</v>
      </c>
      <c r="C50" s="205" t="s">
        <v>878</v>
      </c>
      <c r="D50" s="207" t="s">
        <v>878</v>
      </c>
      <c r="E50" s="96" t="s">
        <v>429</v>
      </c>
      <c r="F50" s="96" t="s">
        <v>429</v>
      </c>
      <c r="H50" t="str">
        <f>Weights!B50</f>
        <v>South Carolina</v>
      </c>
      <c r="I50" s="28">
        <f>Weights!Y50</f>
        <v>8314</v>
      </c>
      <c r="J50" t="s">
        <v>92</v>
      </c>
      <c r="L50" t="b">
        <f t="shared" si="1"/>
        <v>1</v>
      </c>
    </row>
    <row r="51" spans="1:12" ht="25">
      <c r="B51" s="95" t="s">
        <v>53</v>
      </c>
      <c r="C51" s="205" t="s">
        <v>878</v>
      </c>
      <c r="D51" s="207" t="s">
        <v>878</v>
      </c>
      <c r="E51" s="96" t="s">
        <v>429</v>
      </c>
      <c r="F51" s="96" t="s">
        <v>429</v>
      </c>
      <c r="H51" t="str">
        <f>Weights!B51</f>
        <v>South Dakota</v>
      </c>
      <c r="I51" s="28">
        <f>Weights!Y51</f>
        <v>1572</v>
      </c>
      <c r="J51" t="s">
        <v>92</v>
      </c>
      <c r="L51" t="b">
        <f t="shared" si="1"/>
        <v>1</v>
      </c>
    </row>
    <row r="52" spans="1:12" ht="25">
      <c r="B52" s="95" t="s">
        <v>54</v>
      </c>
      <c r="C52" s="205" t="s">
        <v>878</v>
      </c>
      <c r="D52" s="207" t="s">
        <v>878</v>
      </c>
      <c r="E52" s="207" t="s">
        <v>879</v>
      </c>
      <c r="F52" s="207" t="s">
        <v>879</v>
      </c>
      <c r="H52" t="str">
        <f>Weights!B52</f>
        <v>Tennessee</v>
      </c>
      <c r="I52" s="28">
        <f>Weights!Y52</f>
        <v>43000</v>
      </c>
      <c r="J52" t="s">
        <v>92</v>
      </c>
      <c r="L52" t="b">
        <f t="shared" si="1"/>
        <v>1</v>
      </c>
    </row>
    <row r="53" spans="1:12" ht="25">
      <c r="B53" s="95" t="s">
        <v>55</v>
      </c>
      <c r="C53" s="205" t="s">
        <v>878</v>
      </c>
      <c r="D53" s="207" t="s">
        <v>879</v>
      </c>
      <c r="E53" s="96" t="s">
        <v>429</v>
      </c>
      <c r="F53" s="96" t="s">
        <v>429</v>
      </c>
      <c r="H53" t="str">
        <f>Weights!B53</f>
        <v>Texas</v>
      </c>
      <c r="I53" s="28">
        <f>Weights!Y53</f>
        <v>63176</v>
      </c>
      <c r="J53" t="s">
        <v>92</v>
      </c>
      <c r="L53" t="b">
        <f t="shared" si="1"/>
        <v>1</v>
      </c>
    </row>
    <row r="54" spans="1:12" ht="25">
      <c r="B54" s="95" t="s">
        <v>56</v>
      </c>
      <c r="C54" s="205" t="s">
        <v>878</v>
      </c>
      <c r="D54" s="259" t="s">
        <v>429</v>
      </c>
      <c r="E54" s="207" t="s">
        <v>878</v>
      </c>
      <c r="F54" s="204" t="s">
        <v>878</v>
      </c>
      <c r="H54" t="str">
        <f>Weights!B54</f>
        <v>Utah</v>
      </c>
      <c r="I54" s="28">
        <f>Weights!Y54</f>
        <v>6399</v>
      </c>
      <c r="J54" t="s">
        <v>92</v>
      </c>
      <c r="L54" t="b">
        <f t="shared" si="1"/>
        <v>1</v>
      </c>
    </row>
    <row r="55" spans="1:12" ht="25">
      <c r="B55" s="95" t="s">
        <v>57</v>
      </c>
      <c r="C55" s="205" t="s">
        <v>878</v>
      </c>
      <c r="D55" s="259" t="s">
        <v>429</v>
      </c>
      <c r="E55" s="96" t="s">
        <v>429</v>
      </c>
      <c r="F55" s="96" t="s">
        <v>429</v>
      </c>
      <c r="H55" t="str">
        <f>Weights!B55</f>
        <v>Vermont</v>
      </c>
      <c r="I55" s="28">
        <f>Weights!Y55</f>
        <v>1659</v>
      </c>
      <c r="J55" t="s">
        <v>92</v>
      </c>
      <c r="L55" t="b">
        <f t="shared" si="1"/>
        <v>1</v>
      </c>
    </row>
    <row r="56" spans="1:12" ht="25">
      <c r="B56" s="95" t="s">
        <v>58</v>
      </c>
      <c r="C56" s="205" t="s">
        <v>878</v>
      </c>
      <c r="D56" s="207" t="s">
        <v>878</v>
      </c>
      <c r="E56" s="96" t="s">
        <v>429</v>
      </c>
      <c r="F56" s="207" t="s">
        <v>879</v>
      </c>
      <c r="H56" t="str">
        <f>Weights!B56</f>
        <v>Virgin Islands</v>
      </c>
      <c r="I56" s="28" t="e">
        <f>Weights!Y56</f>
        <v>#VALUE!</v>
      </c>
      <c r="J56" s="25" t="s">
        <v>93</v>
      </c>
      <c r="L56" t="b">
        <f t="shared" si="1"/>
        <v>1</v>
      </c>
    </row>
    <row r="57" spans="1:12">
      <c r="B57" s="95" t="s">
        <v>59</v>
      </c>
      <c r="C57" s="96" t="s">
        <v>429</v>
      </c>
      <c r="D57" s="207" t="s">
        <v>878</v>
      </c>
      <c r="E57" s="96" t="s">
        <v>429</v>
      </c>
      <c r="F57" s="204" t="s">
        <v>878</v>
      </c>
      <c r="H57" t="str">
        <f>Weights!B57</f>
        <v>Virginia</v>
      </c>
      <c r="I57" s="28">
        <f>Weights!Y57</f>
        <v>9600</v>
      </c>
      <c r="J57" t="s">
        <v>92</v>
      </c>
      <c r="L57" t="b">
        <f t="shared" si="1"/>
        <v>1</v>
      </c>
    </row>
    <row r="58" spans="1:12" ht="25">
      <c r="B58" s="95" t="s">
        <v>60</v>
      </c>
      <c r="C58" s="96" t="s">
        <v>130</v>
      </c>
      <c r="D58" s="207" t="s">
        <v>879</v>
      </c>
      <c r="E58" s="207" t="s">
        <v>879</v>
      </c>
      <c r="F58" s="204" t="s">
        <v>878</v>
      </c>
      <c r="H58" t="str">
        <f>Weights!B58</f>
        <v>Washington</v>
      </c>
      <c r="I58" s="28">
        <f>Weights!Y58</f>
        <v>14100</v>
      </c>
      <c r="J58" t="s">
        <v>92</v>
      </c>
      <c r="L58" t="b">
        <f t="shared" si="1"/>
        <v>1</v>
      </c>
    </row>
    <row r="59" spans="1:12" ht="25">
      <c r="B59" s="95" t="s">
        <v>61</v>
      </c>
      <c r="C59" s="205" t="s">
        <v>878</v>
      </c>
      <c r="D59" s="207" t="s">
        <v>878</v>
      </c>
      <c r="E59" s="96" t="s">
        <v>429</v>
      </c>
      <c r="F59" s="204" t="s">
        <v>878</v>
      </c>
      <c r="H59" t="str">
        <f>Weights!B59</f>
        <v>West Virginia</v>
      </c>
      <c r="I59" s="28">
        <f>Weights!Y59</f>
        <v>8000</v>
      </c>
      <c r="J59" t="s">
        <v>92</v>
      </c>
      <c r="L59" t="b">
        <f t="shared" si="1"/>
        <v>1</v>
      </c>
    </row>
    <row r="60" spans="1:12" ht="25">
      <c r="B60" s="95" t="s">
        <v>62</v>
      </c>
      <c r="C60" s="205" t="s">
        <v>878</v>
      </c>
      <c r="D60" s="207" t="s">
        <v>878</v>
      </c>
      <c r="E60" s="207" t="s">
        <v>878</v>
      </c>
      <c r="F60" s="204" t="s">
        <v>878</v>
      </c>
      <c r="H60" t="str">
        <f>Weights!B60</f>
        <v>Wisconsin</v>
      </c>
      <c r="I60" s="28">
        <f>Weights!Y60</f>
        <v>7996</v>
      </c>
      <c r="J60" t="s">
        <v>92</v>
      </c>
      <c r="L60" t="b">
        <f t="shared" si="1"/>
        <v>1</v>
      </c>
    </row>
    <row r="61" spans="1:12" ht="25">
      <c r="B61" s="97" t="s">
        <v>63</v>
      </c>
      <c r="C61" s="222" t="s">
        <v>878</v>
      </c>
      <c r="D61" s="260" t="s">
        <v>878</v>
      </c>
      <c r="E61" s="260" t="s">
        <v>878</v>
      </c>
      <c r="F61" s="221" t="s">
        <v>878</v>
      </c>
      <c r="H61" t="str">
        <f>Weights!B61</f>
        <v>Wyoming</v>
      </c>
      <c r="I61" s="28">
        <f>Weights!Y61</f>
        <v>1500</v>
      </c>
      <c r="J61" t="s">
        <v>92</v>
      </c>
      <c r="L61" t="b">
        <f t="shared" si="1"/>
        <v>1</v>
      </c>
    </row>
    <row r="63" spans="1:12">
      <c r="A63" t="s">
        <v>92</v>
      </c>
      <c r="B63" s="263" t="s">
        <v>878</v>
      </c>
      <c r="C63">
        <f>SUMIFS($I$6:$I$61,C$6:C$61,$B63,$J$6:$J$61,$A$63)</f>
        <v>420831</v>
      </c>
      <c r="D63">
        <f>SUMIFS($I$6:$I$61,D$6:D$61,$B63,$J$6:$J$61,$A$63)</f>
        <v>177973</v>
      </c>
      <c r="E63">
        <f>SUMIFS($I$6:$I$61,E$6:E$61,$B63,$J$6:$J$61,$A$63)</f>
        <v>83096</v>
      </c>
      <c r="F63">
        <f>SUMIFS($I$6:$I$61,F$6:F$61,$B63,$J$6:$J$61,$A$63)</f>
        <v>304003</v>
      </c>
    </row>
    <row r="64" spans="1:12">
      <c r="B64" s="263" t="s">
        <v>879</v>
      </c>
      <c r="C64">
        <f t="shared" ref="C64:F69" si="2">SUMIFS($I$6:$I$61,C$6:C$61,$B64,$J$6:$J$61,$A$63)</f>
        <v>0</v>
      </c>
      <c r="D64">
        <f t="shared" si="2"/>
        <v>385460</v>
      </c>
      <c r="E64">
        <f t="shared" si="2"/>
        <v>255903</v>
      </c>
      <c r="F64">
        <f t="shared" si="2"/>
        <v>144995</v>
      </c>
    </row>
    <row r="65" spans="2:6">
      <c r="B65" s="264" t="s">
        <v>880</v>
      </c>
      <c r="C65">
        <f t="shared" si="2"/>
        <v>0</v>
      </c>
      <c r="D65">
        <f t="shared" si="2"/>
        <v>0</v>
      </c>
      <c r="E65">
        <f t="shared" si="2"/>
        <v>57200</v>
      </c>
      <c r="F65">
        <f t="shared" si="2"/>
        <v>64601</v>
      </c>
    </row>
    <row r="66" spans="2:6">
      <c r="B66" s="265" t="s">
        <v>882</v>
      </c>
      <c r="C66">
        <f t="shared" si="2"/>
        <v>11549</v>
      </c>
      <c r="D66">
        <f t="shared" si="2"/>
        <v>0</v>
      </c>
      <c r="E66">
        <f t="shared" si="2"/>
        <v>0</v>
      </c>
      <c r="F66">
        <f t="shared" si="2"/>
        <v>0</v>
      </c>
    </row>
    <row r="67" spans="2:6">
      <c r="B67" s="264" t="s">
        <v>881</v>
      </c>
      <c r="C67">
        <f t="shared" si="2"/>
        <v>0</v>
      </c>
      <c r="D67">
        <f t="shared" si="2"/>
        <v>0</v>
      </c>
      <c r="E67">
        <f t="shared" si="2"/>
        <v>62196</v>
      </c>
      <c r="F67">
        <f t="shared" si="2"/>
        <v>0</v>
      </c>
    </row>
    <row r="68" spans="2:6">
      <c r="B68" s="264" t="s">
        <v>429</v>
      </c>
      <c r="C68">
        <f t="shared" si="2"/>
        <v>290810</v>
      </c>
      <c r="D68">
        <f t="shared" si="2"/>
        <v>176657</v>
      </c>
      <c r="E68">
        <f t="shared" si="2"/>
        <v>281695</v>
      </c>
      <c r="F68">
        <f t="shared" si="2"/>
        <v>226491</v>
      </c>
    </row>
    <row r="69" spans="2:6">
      <c r="B69" s="264" t="s">
        <v>130</v>
      </c>
      <c r="C69">
        <f t="shared" si="2"/>
        <v>16900</v>
      </c>
      <c r="D69">
        <f t="shared" si="2"/>
        <v>0</v>
      </c>
      <c r="E69">
        <f t="shared" si="2"/>
        <v>0</v>
      </c>
      <c r="F69">
        <f t="shared" si="2"/>
        <v>0</v>
      </c>
    </row>
    <row r="71" spans="2:6">
      <c r="B71" s="129" t="s">
        <v>1399</v>
      </c>
      <c r="C71">
        <f>SUM(C63:C69)</f>
        <v>740090</v>
      </c>
      <c r="D71">
        <f t="shared" ref="D71:F71" si="3">SUM(D63:D69)</f>
        <v>740090</v>
      </c>
      <c r="E71">
        <f t="shared" si="3"/>
        <v>740090</v>
      </c>
      <c r="F71">
        <f t="shared" si="3"/>
        <v>740090</v>
      </c>
    </row>
    <row r="73" spans="2:6">
      <c r="B73" t="s">
        <v>131</v>
      </c>
    </row>
    <row r="74" spans="2:6">
      <c r="B74" s="43"/>
      <c r="C74" s="38"/>
    </row>
    <row r="75" spans="2:6">
      <c r="B75" s="43" t="s">
        <v>883</v>
      </c>
      <c r="C75" s="38"/>
    </row>
    <row r="76" spans="2:6">
      <c r="B76" s="100" t="s">
        <v>568</v>
      </c>
      <c r="C76" s="38"/>
    </row>
    <row r="77" spans="2:6">
      <c r="B77" s="100" t="s">
        <v>569</v>
      </c>
      <c r="C77" s="38"/>
    </row>
    <row r="78" spans="2:6">
      <c r="B78" s="100" t="s">
        <v>884</v>
      </c>
      <c r="C78" s="38"/>
    </row>
    <row r="79" spans="2:6">
      <c r="B79" s="43" t="s">
        <v>136</v>
      </c>
      <c r="C79" s="38"/>
    </row>
    <row r="80" spans="2:6">
      <c r="B80" s="101" t="s">
        <v>885</v>
      </c>
      <c r="C80" s="38"/>
    </row>
    <row r="81" spans="2:3">
      <c r="B81" s="101" t="s">
        <v>886</v>
      </c>
      <c r="C81" s="38"/>
    </row>
    <row r="82" spans="2:3">
      <c r="B82" s="101" t="s">
        <v>887</v>
      </c>
      <c r="C82" s="38"/>
    </row>
    <row r="83" spans="2:3">
      <c r="B83" s="101" t="s">
        <v>888</v>
      </c>
      <c r="C83" s="38"/>
    </row>
    <row r="84" spans="2:3">
      <c r="B84" s="43" t="s">
        <v>138</v>
      </c>
      <c r="C84" s="38"/>
    </row>
    <row r="85" spans="2:3">
      <c r="B85" s="101" t="s">
        <v>889</v>
      </c>
      <c r="C85" s="38"/>
    </row>
    <row r="86" spans="2:3">
      <c r="B86" s="43" t="s">
        <v>291</v>
      </c>
      <c r="C86" s="38"/>
    </row>
    <row r="87" spans="2:3">
      <c r="B87" s="101" t="s">
        <v>890</v>
      </c>
      <c r="C87" s="38"/>
    </row>
    <row r="88" spans="2:3">
      <c r="B88" s="101" t="s">
        <v>891</v>
      </c>
      <c r="C88" s="38"/>
    </row>
    <row r="89" spans="2:3">
      <c r="B89" s="101" t="s">
        <v>892</v>
      </c>
      <c r="C89" s="38"/>
    </row>
    <row r="90" spans="2:3">
      <c r="B90" s="101" t="s">
        <v>893</v>
      </c>
      <c r="C90" s="38"/>
    </row>
    <row r="91" spans="2:3">
      <c r="B91" s="43" t="s">
        <v>386</v>
      </c>
      <c r="C91" s="38"/>
    </row>
    <row r="92" spans="2:3">
      <c r="B92" s="101" t="s">
        <v>894</v>
      </c>
      <c r="C92" s="38"/>
    </row>
    <row r="93" spans="2:3">
      <c r="B93" s="101" t="s">
        <v>895</v>
      </c>
      <c r="C93" s="38"/>
    </row>
    <row r="94" spans="2:3">
      <c r="B94" s="101" t="s">
        <v>896</v>
      </c>
      <c r="C94" s="38"/>
    </row>
    <row r="95" spans="2:3">
      <c r="B95" s="43" t="s">
        <v>141</v>
      </c>
      <c r="C95" s="38"/>
    </row>
    <row r="96" spans="2:3">
      <c r="B96" s="101" t="s">
        <v>897</v>
      </c>
      <c r="C96" s="38"/>
    </row>
    <row r="97" spans="2:3">
      <c r="B97" s="43" t="s">
        <v>143</v>
      </c>
      <c r="C97" s="38"/>
    </row>
    <row r="98" spans="2:3">
      <c r="B98" s="101" t="s">
        <v>898</v>
      </c>
      <c r="C98" s="38"/>
    </row>
    <row r="99" spans="2:3">
      <c r="B99" s="101" t="s">
        <v>899</v>
      </c>
      <c r="C99" s="38"/>
    </row>
    <row r="100" spans="2:3">
      <c r="B100" s="101" t="s">
        <v>900</v>
      </c>
      <c r="C100" s="38"/>
    </row>
    <row r="101" spans="2:3">
      <c r="B101" s="43" t="s">
        <v>145</v>
      </c>
      <c r="C101" s="38"/>
    </row>
    <row r="102" spans="2:3">
      <c r="B102" s="101" t="s">
        <v>901</v>
      </c>
      <c r="C102" s="38"/>
    </row>
    <row r="103" spans="2:3">
      <c r="B103" s="101" t="s">
        <v>902</v>
      </c>
      <c r="C103" s="38"/>
    </row>
    <row r="104" spans="2:3">
      <c r="B104" s="101" t="s">
        <v>903</v>
      </c>
      <c r="C104" s="38"/>
    </row>
    <row r="105" spans="2:3">
      <c r="B105" s="43" t="s">
        <v>147</v>
      </c>
      <c r="C105" s="38"/>
    </row>
    <row r="106" spans="2:3">
      <c r="B106" s="101" t="s">
        <v>904</v>
      </c>
      <c r="C106" s="38"/>
    </row>
    <row r="107" spans="2:3">
      <c r="B107" s="46" t="s">
        <v>149</v>
      </c>
      <c r="C107" s="38"/>
    </row>
    <row r="108" spans="2:3">
      <c r="B108" s="104" t="s">
        <v>905</v>
      </c>
      <c r="C108" s="38"/>
    </row>
    <row r="109" spans="2:3">
      <c r="B109" s="101" t="s">
        <v>906</v>
      </c>
      <c r="C109" s="38"/>
    </row>
    <row r="110" spans="2:3">
      <c r="B110" s="101" t="s">
        <v>907</v>
      </c>
      <c r="C110" s="38"/>
    </row>
    <row r="111" spans="2:3">
      <c r="B111" s="46" t="s">
        <v>151</v>
      </c>
      <c r="C111" s="38"/>
    </row>
    <row r="112" spans="2:3">
      <c r="B112" s="101" t="s">
        <v>908</v>
      </c>
      <c r="C112" s="38"/>
    </row>
    <row r="113" spans="2:3">
      <c r="B113" s="101" t="s">
        <v>909</v>
      </c>
      <c r="C113" s="38"/>
    </row>
    <row r="114" spans="2:3">
      <c r="B114" s="46" t="s">
        <v>153</v>
      </c>
      <c r="C114" s="38"/>
    </row>
    <row r="115" spans="2:3">
      <c r="B115" s="101" t="s">
        <v>910</v>
      </c>
      <c r="C115" s="38"/>
    </row>
    <row r="116" spans="2:3">
      <c r="B116" s="101" t="s">
        <v>911</v>
      </c>
      <c r="C116" s="38"/>
    </row>
    <row r="117" spans="2:3">
      <c r="B117" s="46" t="s">
        <v>155</v>
      </c>
      <c r="C117" s="38"/>
    </row>
    <row r="118" spans="2:3">
      <c r="B118" s="101" t="s">
        <v>912</v>
      </c>
      <c r="C118" s="38"/>
    </row>
    <row r="119" spans="2:3">
      <c r="B119" s="101" t="s">
        <v>913</v>
      </c>
      <c r="C119" s="38"/>
    </row>
    <row r="120" spans="2:3">
      <c r="B120" s="101" t="s">
        <v>914</v>
      </c>
      <c r="C120" s="38"/>
    </row>
    <row r="121" spans="2:3">
      <c r="B121" s="46" t="s">
        <v>315</v>
      </c>
      <c r="C121" s="38"/>
    </row>
    <row r="122" spans="2:3">
      <c r="B122" s="101" t="s">
        <v>915</v>
      </c>
      <c r="C122" s="38"/>
    </row>
    <row r="123" spans="2:3">
      <c r="B123" s="101" t="s">
        <v>916</v>
      </c>
      <c r="C123" s="38"/>
    </row>
    <row r="124" spans="2:3">
      <c r="B124" s="101" t="s">
        <v>917</v>
      </c>
      <c r="C124" s="38"/>
    </row>
    <row r="125" spans="2:3">
      <c r="B125" s="46" t="s">
        <v>159</v>
      </c>
      <c r="C125" s="38"/>
    </row>
    <row r="126" spans="2:3">
      <c r="B126" s="101" t="s">
        <v>918</v>
      </c>
      <c r="C126" s="38"/>
    </row>
    <row r="127" spans="2:3">
      <c r="B127" s="46" t="s">
        <v>161</v>
      </c>
      <c r="C127" s="38"/>
    </row>
    <row r="128" spans="2:3">
      <c r="B128" s="101" t="s">
        <v>919</v>
      </c>
      <c r="C128" s="38"/>
    </row>
    <row r="129" spans="2:3">
      <c r="B129" s="101" t="s">
        <v>920</v>
      </c>
      <c r="C129" s="38"/>
    </row>
    <row r="130" spans="2:3">
      <c r="B130" s="101" t="s">
        <v>921</v>
      </c>
      <c r="C130" s="38"/>
    </row>
    <row r="131" spans="2:3">
      <c r="B131" s="46" t="s">
        <v>163</v>
      </c>
      <c r="C131" s="38"/>
    </row>
    <row r="132" spans="2:3">
      <c r="B132" s="101" t="s">
        <v>922</v>
      </c>
      <c r="C132" s="38"/>
    </row>
    <row r="133" spans="2:3">
      <c r="B133" s="101" t="s">
        <v>923</v>
      </c>
      <c r="C133" s="38"/>
    </row>
    <row r="134" spans="2:3">
      <c r="B134" s="101" t="s">
        <v>924</v>
      </c>
      <c r="C134" s="38"/>
    </row>
    <row r="135" spans="2:3" ht="15">
      <c r="B135" s="101" t="s">
        <v>925</v>
      </c>
      <c r="C135" s="38"/>
    </row>
    <row r="136" spans="2:3">
      <c r="B136" s="43" t="s">
        <v>167</v>
      </c>
      <c r="C136" s="38"/>
    </row>
    <row r="137" spans="2:3" ht="15">
      <c r="B137" s="101" t="s">
        <v>926</v>
      </c>
      <c r="C137" s="38"/>
    </row>
    <row r="138" spans="2:3" ht="15">
      <c r="B138" s="101" t="s">
        <v>927</v>
      </c>
      <c r="C138" s="38"/>
    </row>
    <row r="139" spans="2:3">
      <c r="B139" s="43" t="s">
        <v>169</v>
      </c>
      <c r="C139" s="38"/>
    </row>
    <row r="140" spans="2:3" ht="15">
      <c r="B140" s="101" t="s">
        <v>928</v>
      </c>
      <c r="C140" s="38"/>
    </row>
    <row r="141" spans="2:3" ht="15">
      <c r="B141" s="101" t="s">
        <v>929</v>
      </c>
      <c r="C141" s="38"/>
    </row>
    <row r="142" spans="2:3">
      <c r="B142" s="43" t="s">
        <v>171</v>
      </c>
      <c r="C142" s="38"/>
    </row>
    <row r="143" spans="2:3" ht="15">
      <c r="B143" s="101" t="s">
        <v>930</v>
      </c>
      <c r="C143" s="38"/>
    </row>
    <row r="144" spans="2:3" ht="15">
      <c r="B144" s="101" t="s">
        <v>931</v>
      </c>
      <c r="C144" s="38"/>
    </row>
    <row r="145" spans="2:3" ht="15">
      <c r="B145" s="101" t="s">
        <v>932</v>
      </c>
      <c r="C145" s="38"/>
    </row>
    <row r="146" spans="2:3">
      <c r="B146" s="43" t="s">
        <v>173</v>
      </c>
      <c r="C146" s="38"/>
    </row>
    <row r="147" spans="2:3" ht="15">
      <c r="B147" s="101" t="s">
        <v>933</v>
      </c>
      <c r="C147" s="38"/>
    </row>
    <row r="148" spans="2:3">
      <c r="B148" s="43" t="s">
        <v>175</v>
      </c>
      <c r="C148" s="38"/>
    </row>
    <row r="149" spans="2:3" ht="15">
      <c r="B149" s="101" t="s">
        <v>934</v>
      </c>
      <c r="C149" s="38"/>
    </row>
    <row r="150" spans="2:3">
      <c r="B150" s="43" t="s">
        <v>177</v>
      </c>
      <c r="C150" s="38"/>
    </row>
    <row r="151" spans="2:3" ht="15">
      <c r="B151" s="101" t="s">
        <v>935</v>
      </c>
      <c r="C151" s="38"/>
    </row>
    <row r="152" spans="2:3" ht="15">
      <c r="B152" s="101" t="s">
        <v>936</v>
      </c>
      <c r="C152" s="38"/>
    </row>
    <row r="153" spans="2:3" ht="15">
      <c r="B153" s="101" t="s">
        <v>937</v>
      </c>
      <c r="C153" s="38"/>
    </row>
    <row r="154" spans="2:3">
      <c r="B154" s="43" t="s">
        <v>179</v>
      </c>
      <c r="C154" s="38"/>
    </row>
    <row r="155" spans="2:3" ht="15">
      <c r="B155" s="101" t="s">
        <v>938</v>
      </c>
      <c r="C155" s="38"/>
    </row>
    <row r="156" spans="2:3" ht="15">
      <c r="B156" s="101" t="s">
        <v>939</v>
      </c>
      <c r="C156" s="38"/>
    </row>
    <row r="157" spans="2:3" ht="15">
      <c r="B157" s="101" t="s">
        <v>940</v>
      </c>
      <c r="C157" s="38"/>
    </row>
    <row r="158" spans="2:3">
      <c r="B158" s="43" t="s">
        <v>181</v>
      </c>
      <c r="C158" s="38"/>
    </row>
    <row r="159" spans="2:3" ht="15">
      <c r="B159" s="101" t="s">
        <v>941</v>
      </c>
      <c r="C159" s="38"/>
    </row>
    <row r="160" spans="2:3">
      <c r="B160" s="43" t="s">
        <v>183</v>
      </c>
      <c r="C160" s="38"/>
    </row>
    <row r="161" spans="2:3" ht="15">
      <c r="B161" s="101" t="s">
        <v>942</v>
      </c>
      <c r="C161" s="38"/>
    </row>
    <row r="162" spans="2:3">
      <c r="B162" s="43" t="s">
        <v>185</v>
      </c>
      <c r="C162" s="38"/>
    </row>
    <row r="163" spans="2:3">
      <c r="B163" s="104" t="s">
        <v>943</v>
      </c>
      <c r="C163" s="38"/>
    </row>
    <row r="164" spans="2:3">
      <c r="B164" s="101" t="s">
        <v>944</v>
      </c>
      <c r="C164" s="38"/>
    </row>
    <row r="165" spans="2:3">
      <c r="B165" s="43" t="s">
        <v>187</v>
      </c>
      <c r="C165" s="38"/>
    </row>
    <row r="166" spans="2:3">
      <c r="B166" s="101" t="s">
        <v>945</v>
      </c>
      <c r="C166" s="38"/>
    </row>
    <row r="167" spans="2:3">
      <c r="B167" s="101" t="s">
        <v>946</v>
      </c>
      <c r="C167" s="38"/>
    </row>
    <row r="168" spans="2:3">
      <c r="B168" s="101" t="s">
        <v>947</v>
      </c>
      <c r="C168" s="38"/>
    </row>
    <row r="169" spans="2:3">
      <c r="B169" s="43" t="s">
        <v>189</v>
      </c>
      <c r="C169" s="38"/>
    </row>
    <row r="170" spans="2:3">
      <c r="B170" s="101" t="s">
        <v>948</v>
      </c>
      <c r="C170" s="38"/>
    </row>
    <row r="171" spans="2:3">
      <c r="B171" s="101" t="s">
        <v>949</v>
      </c>
      <c r="C171" s="38"/>
    </row>
    <row r="172" spans="2:3">
      <c r="B172" s="43" t="s">
        <v>191</v>
      </c>
      <c r="C172" s="38"/>
    </row>
    <row r="173" spans="2:3">
      <c r="B173" s="101" t="s">
        <v>950</v>
      </c>
      <c r="C173" s="38"/>
    </row>
    <row r="174" spans="2:3">
      <c r="B174" s="101" t="s">
        <v>951</v>
      </c>
      <c r="C174" s="38"/>
    </row>
    <row r="175" spans="2:3">
      <c r="B175" s="101" t="s">
        <v>952</v>
      </c>
      <c r="C175" s="38"/>
    </row>
    <row r="176" spans="2:3">
      <c r="B176" s="43" t="s">
        <v>193</v>
      </c>
      <c r="C176" s="38"/>
    </row>
    <row r="177" spans="2:3">
      <c r="B177" s="101" t="s">
        <v>953</v>
      </c>
      <c r="C177" s="38"/>
    </row>
    <row r="178" spans="2:3">
      <c r="B178" s="101" t="s">
        <v>954</v>
      </c>
      <c r="C178" s="38"/>
    </row>
    <row r="179" spans="2:3">
      <c r="B179" s="43" t="s">
        <v>195</v>
      </c>
      <c r="C179" s="38"/>
    </row>
    <row r="180" spans="2:3">
      <c r="B180" s="101" t="s">
        <v>955</v>
      </c>
      <c r="C180" s="38"/>
    </row>
    <row r="181" spans="2:3">
      <c r="B181" s="101" t="s">
        <v>956</v>
      </c>
      <c r="C181" s="38"/>
    </row>
    <row r="182" spans="2:3">
      <c r="B182" s="101" t="s">
        <v>957</v>
      </c>
      <c r="C182" s="38"/>
    </row>
    <row r="183" spans="2:3">
      <c r="B183" s="43" t="s">
        <v>197</v>
      </c>
      <c r="C183" s="38"/>
    </row>
    <row r="184" spans="2:3">
      <c r="B184" s="101" t="s">
        <v>958</v>
      </c>
      <c r="C184" s="38"/>
    </row>
    <row r="185" spans="2:3">
      <c r="B185" s="43" t="s">
        <v>199</v>
      </c>
      <c r="C185" s="38"/>
    </row>
    <row r="186" spans="2:3">
      <c r="B186" s="101" t="s">
        <v>959</v>
      </c>
      <c r="C186" s="38"/>
    </row>
    <row r="187" spans="2:3">
      <c r="B187" s="101" t="s">
        <v>960</v>
      </c>
      <c r="C187" s="38"/>
    </row>
    <row r="188" spans="2:3">
      <c r="B188" s="101" t="s">
        <v>961</v>
      </c>
      <c r="C188" s="38"/>
    </row>
    <row r="189" spans="2:3">
      <c r="B189" s="101" t="s">
        <v>962</v>
      </c>
      <c r="C189" s="38"/>
    </row>
    <row r="190" spans="2:3">
      <c r="B190" s="103" t="s">
        <v>200</v>
      </c>
      <c r="C190" s="38"/>
    </row>
    <row r="191" spans="2:3">
      <c r="B191" s="104" t="s">
        <v>963</v>
      </c>
      <c r="C191" s="38"/>
    </row>
    <row r="192" spans="2:3">
      <c r="B192" s="101" t="s">
        <v>964</v>
      </c>
      <c r="C192" s="38"/>
    </row>
    <row r="193" spans="2:3">
      <c r="B193" s="101" t="s">
        <v>965</v>
      </c>
      <c r="C193" s="38"/>
    </row>
    <row r="194" spans="2:3">
      <c r="B194" s="101" t="s">
        <v>966</v>
      </c>
      <c r="C194" s="38"/>
    </row>
    <row r="195" spans="2:3">
      <c r="B195" s="101" t="s">
        <v>967</v>
      </c>
      <c r="C195" s="38"/>
    </row>
    <row r="196" spans="2:3">
      <c r="B196" s="103" t="s">
        <v>345</v>
      </c>
      <c r="C196" s="38"/>
    </row>
    <row r="197" spans="2:3">
      <c r="B197" s="101" t="s">
        <v>968</v>
      </c>
      <c r="C197" s="38"/>
    </row>
    <row r="198" spans="2:3">
      <c r="B198" s="103" t="s">
        <v>202</v>
      </c>
      <c r="C198" s="38"/>
    </row>
    <row r="199" spans="2:3">
      <c r="B199" s="101" t="s">
        <v>890</v>
      </c>
      <c r="C199" s="38"/>
    </row>
    <row r="200" spans="2:3">
      <c r="B200" s="103" t="s">
        <v>204</v>
      </c>
      <c r="C200" s="38"/>
    </row>
    <row r="201" spans="2:3">
      <c r="B201" s="101" t="s">
        <v>969</v>
      </c>
      <c r="C201" s="38"/>
    </row>
    <row r="202" spans="2:3">
      <c r="B202" s="101" t="s">
        <v>970</v>
      </c>
      <c r="C202" s="38"/>
    </row>
    <row r="203" spans="2:3">
      <c r="B203" s="103" t="s">
        <v>206</v>
      </c>
      <c r="C203" s="38"/>
    </row>
    <row r="204" spans="2:3">
      <c r="B204" s="101" t="s">
        <v>971</v>
      </c>
      <c r="C204" s="38"/>
    </row>
    <row r="205" spans="2:3">
      <c r="B205" s="101" t="s">
        <v>972</v>
      </c>
      <c r="C205" s="38"/>
    </row>
    <row r="206" spans="2:3">
      <c r="B206" s="103" t="s">
        <v>211</v>
      </c>
      <c r="C206" s="38"/>
    </row>
    <row r="207" spans="2:3">
      <c r="B207" s="101" t="s">
        <v>973</v>
      </c>
      <c r="C207" s="38"/>
    </row>
    <row r="208" spans="2:3">
      <c r="B208" s="101" t="s">
        <v>974</v>
      </c>
      <c r="C208" s="38"/>
    </row>
    <row r="209" spans="2:3">
      <c r="B209" s="103" t="s">
        <v>213</v>
      </c>
      <c r="C209" s="38"/>
    </row>
    <row r="210" spans="2:3">
      <c r="B210" s="101" t="s">
        <v>975</v>
      </c>
      <c r="C210" s="38"/>
    </row>
    <row r="211" spans="2:3">
      <c r="B211" s="103" t="s">
        <v>215</v>
      </c>
      <c r="C211" s="38"/>
    </row>
    <row r="212" spans="2:3">
      <c r="B212" s="101" t="s">
        <v>976</v>
      </c>
      <c r="C212" s="38"/>
    </row>
    <row r="213" spans="2:3">
      <c r="B213" s="103" t="s">
        <v>217</v>
      </c>
      <c r="C213" s="38"/>
    </row>
    <row r="214" spans="2:3">
      <c r="B214" s="101" t="s">
        <v>977</v>
      </c>
      <c r="C214" s="38"/>
    </row>
    <row r="215" spans="2:3">
      <c r="B215" s="101" t="s">
        <v>978</v>
      </c>
      <c r="C215" s="38"/>
    </row>
    <row r="216" spans="2:3">
      <c r="B216" s="103" t="s">
        <v>219</v>
      </c>
      <c r="C216" s="38"/>
    </row>
    <row r="217" spans="2:3">
      <c r="B217" s="101" t="s">
        <v>979</v>
      </c>
      <c r="C217" s="38"/>
    </row>
    <row r="218" spans="2:3">
      <c r="B218" s="100" t="s">
        <v>980</v>
      </c>
    </row>
    <row r="219" spans="2:3">
      <c r="B219" s="101" t="s">
        <v>981</v>
      </c>
    </row>
    <row r="220" spans="2:3" ht="15">
      <c r="B220" s="48" t="s">
        <v>358</v>
      </c>
    </row>
    <row r="221" spans="2:3">
      <c r="B221" s="101" t="s">
        <v>982</v>
      </c>
    </row>
    <row r="222" spans="2:3">
      <c r="B222" s="101" t="s">
        <v>983</v>
      </c>
    </row>
    <row r="223" spans="2:3" ht="15">
      <c r="B223" s="48" t="s">
        <v>223</v>
      </c>
    </row>
    <row r="224" spans="2:3">
      <c r="B224" s="101" t="s">
        <v>984</v>
      </c>
    </row>
    <row r="225" spans="2:2">
      <c r="B225" s="101" t="s">
        <v>985</v>
      </c>
    </row>
    <row r="226" spans="2:2" ht="15">
      <c r="B226" s="48" t="s">
        <v>225</v>
      </c>
    </row>
    <row r="227" spans="2:2">
      <c r="B227" s="101" t="s">
        <v>986</v>
      </c>
    </row>
    <row r="228" spans="2:2">
      <c r="B228" s="101" t="s">
        <v>987</v>
      </c>
    </row>
    <row r="229" spans="2:2">
      <c r="B229" s="101" t="s">
        <v>988</v>
      </c>
    </row>
    <row r="230" spans="2:2" ht="15">
      <c r="B230" s="48" t="s">
        <v>362</v>
      </c>
    </row>
    <row r="231" spans="2:2">
      <c r="B231" s="101" t="s">
        <v>989</v>
      </c>
    </row>
    <row r="232" spans="2:2">
      <c r="B232" s="101" t="s">
        <v>990</v>
      </c>
    </row>
    <row r="233" spans="2:2" ht="15">
      <c r="B233" s="48" t="s">
        <v>227</v>
      </c>
    </row>
    <row r="234" spans="2:2">
      <c r="B234" s="101" t="s">
        <v>991</v>
      </c>
    </row>
    <row r="235" spans="2:2">
      <c r="B235" s="101" t="s">
        <v>992</v>
      </c>
    </row>
    <row r="236" spans="2:2">
      <c r="B236" s="101" t="s">
        <v>993</v>
      </c>
    </row>
    <row r="237" spans="2:2" ht="15">
      <c r="B237" s="48" t="s">
        <v>229</v>
      </c>
    </row>
    <row r="238" spans="2:2">
      <c r="B238" s="101" t="s">
        <v>994</v>
      </c>
    </row>
    <row r="239" spans="2:2">
      <c r="B239" s="101" t="s">
        <v>995</v>
      </c>
    </row>
    <row r="240" spans="2:2">
      <c r="B240" s="101" t="s">
        <v>996</v>
      </c>
    </row>
    <row r="241" spans="2:3">
      <c r="B241" s="101" t="s">
        <v>997</v>
      </c>
    </row>
    <row r="242" spans="2:3" ht="15">
      <c r="B242" s="48" t="s">
        <v>232</v>
      </c>
    </row>
    <row r="243" spans="2:3">
      <c r="B243" s="101" t="s">
        <v>998</v>
      </c>
    </row>
    <row r="244" spans="2:3">
      <c r="B244" s="101" t="s">
        <v>999</v>
      </c>
    </row>
    <row r="245" spans="2:3">
      <c r="B245" s="43" t="s">
        <v>234</v>
      </c>
      <c r="C245" s="38"/>
    </row>
    <row r="246" spans="2:3">
      <c r="B246" s="261" t="s">
        <v>1000</v>
      </c>
      <c r="C246" s="38"/>
    </row>
    <row r="247" spans="2:3">
      <c r="B247" s="262" t="s">
        <v>1001</v>
      </c>
      <c r="C247" s="38"/>
    </row>
  </sheetData>
  <conditionalFormatting sqref="C63:C69">
    <cfRule type="colorScale" priority="67">
      <colorScale>
        <cfvo type="min"/>
        <cfvo type="max"/>
        <color theme="0"/>
        <color theme="5"/>
      </colorScale>
    </cfRule>
    <cfRule type="top10" priority="68" rank="10"/>
  </conditionalFormatting>
  <conditionalFormatting sqref="D63:D69">
    <cfRule type="colorScale" priority="5">
      <colorScale>
        <cfvo type="min"/>
        <cfvo type="max"/>
        <color theme="0"/>
        <color theme="5"/>
      </colorScale>
    </cfRule>
    <cfRule type="top10" priority="6" rank="10"/>
  </conditionalFormatting>
  <conditionalFormatting sqref="E63:E69">
    <cfRule type="colorScale" priority="3">
      <colorScale>
        <cfvo type="min"/>
        <cfvo type="max"/>
        <color theme="0"/>
        <color theme="5"/>
      </colorScale>
    </cfRule>
    <cfRule type="top10" priority="4" rank="10"/>
  </conditionalFormatting>
  <conditionalFormatting sqref="F63:F69">
    <cfRule type="colorScale" priority="1">
      <colorScale>
        <cfvo type="min"/>
        <cfvo type="max"/>
        <color theme="0"/>
        <color theme="5"/>
      </colorScale>
    </cfRule>
    <cfRule type="top10" priority="2" rank="10"/>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CC5A4-E699-44A8-8D3B-74AC8D319389}">
  <sheetPr codeName="Sheet11"/>
  <dimension ref="A1:N221"/>
  <sheetViews>
    <sheetView workbookViewId="0">
      <pane xSplit="2" ySplit="5" topLeftCell="C186" activePane="bottomRight" state="frozen"/>
      <selection activeCell="P3" sqref="P3:Q4"/>
      <selection pane="topRight" activeCell="P3" sqref="P3:Q4"/>
      <selection pane="bottomLeft" activeCell="P3" sqref="P3:Q4"/>
      <selection pane="bottomRight" activeCell="D80" sqref="D80"/>
    </sheetView>
  </sheetViews>
  <sheetFormatPr defaultRowHeight="14.5"/>
  <cols>
    <col min="2" max="2" width="23.7265625" customWidth="1"/>
    <col min="3" max="3" width="16.26953125" customWidth="1"/>
    <col min="4" max="4" width="22.26953125" customWidth="1"/>
    <col min="5" max="5" width="19.54296875" customWidth="1"/>
    <col min="6" max="6" width="22.26953125" customWidth="1"/>
  </cols>
  <sheetData>
    <row r="1" spans="1:14">
      <c r="A1" s="35" t="s">
        <v>123</v>
      </c>
    </row>
    <row r="3" spans="1:14">
      <c r="A3" t="s">
        <v>791</v>
      </c>
      <c r="K3" t="b">
        <v>1</v>
      </c>
      <c r="L3">
        <f>COUNTIF(L$6:L$61,K3)</f>
        <v>56</v>
      </c>
    </row>
    <row r="4" spans="1:14">
      <c r="K4" t="b">
        <v>0</v>
      </c>
      <c r="L4">
        <f>COUNTIF(L$6:L$61,K4)</f>
        <v>0</v>
      </c>
    </row>
    <row r="5" spans="1:14" ht="80">
      <c r="B5" s="245" t="s">
        <v>4</v>
      </c>
      <c r="C5" s="246" t="s">
        <v>792</v>
      </c>
      <c r="D5" s="246" t="s">
        <v>793</v>
      </c>
      <c r="E5" s="243" t="s">
        <v>794</v>
      </c>
      <c r="F5" s="244" t="s">
        <v>795</v>
      </c>
      <c r="J5" t="s">
        <v>91</v>
      </c>
      <c r="L5" s="30" t="s">
        <v>419</v>
      </c>
    </row>
    <row r="6" spans="1:14" ht="17.25" customHeight="1">
      <c r="B6" s="93" t="s">
        <v>7</v>
      </c>
      <c r="C6" s="83">
        <v>15</v>
      </c>
      <c r="D6" s="203" t="s">
        <v>796</v>
      </c>
      <c r="E6" s="203" t="s">
        <v>797</v>
      </c>
      <c r="F6" s="94" t="s">
        <v>797</v>
      </c>
      <c r="H6" t="str">
        <f>Weights!B6</f>
        <v>Alabama</v>
      </c>
      <c r="I6" s="28">
        <f>Weights!Y6</f>
        <v>19300</v>
      </c>
      <c r="J6" t="s">
        <v>92</v>
      </c>
      <c r="L6" t="b">
        <f t="shared" ref="L6:L37" si="0">B6=H6</f>
        <v>1</v>
      </c>
      <c r="N6" s="175" t="s">
        <v>532</v>
      </c>
    </row>
    <row r="7" spans="1:14" ht="50">
      <c r="B7" s="95" t="s">
        <v>8</v>
      </c>
      <c r="C7" s="96" t="s">
        <v>797</v>
      </c>
      <c r="D7" s="247" t="s">
        <v>797</v>
      </c>
      <c r="E7" s="205" t="s">
        <v>797</v>
      </c>
      <c r="F7" s="96" t="s">
        <v>797</v>
      </c>
      <c r="H7" t="str">
        <f>Weights!B7</f>
        <v>Alaska</v>
      </c>
      <c r="I7" s="28">
        <f>Weights!Y7</f>
        <v>1312</v>
      </c>
      <c r="J7" t="s">
        <v>92</v>
      </c>
      <c r="L7" t="b">
        <f t="shared" si="0"/>
        <v>1</v>
      </c>
      <c r="N7" s="179" t="s">
        <v>533</v>
      </c>
    </row>
    <row r="8" spans="1:14" ht="25">
      <c r="B8" s="95" t="s">
        <v>9</v>
      </c>
      <c r="C8" s="52">
        <v>20</v>
      </c>
      <c r="D8" s="205" t="s">
        <v>798</v>
      </c>
      <c r="E8" s="205" t="s">
        <v>797</v>
      </c>
      <c r="F8" s="96" t="s">
        <v>797</v>
      </c>
      <c r="H8" t="str">
        <f>Weights!B8</f>
        <v>American Samoa</v>
      </c>
      <c r="I8" s="28" t="e">
        <f>Weights!Y8</f>
        <v>#VALUE!</v>
      </c>
      <c r="J8" s="25" t="s">
        <v>93</v>
      </c>
      <c r="L8" t="b">
        <f t="shared" si="0"/>
        <v>1</v>
      </c>
      <c r="N8" s="181" t="s">
        <v>429</v>
      </c>
    </row>
    <row r="9" spans="1:14" ht="125">
      <c r="B9" s="95" t="s">
        <v>11</v>
      </c>
      <c r="C9" s="96" t="s">
        <v>797</v>
      </c>
      <c r="D9" s="247" t="s">
        <v>797</v>
      </c>
      <c r="E9" s="205" t="s">
        <v>797</v>
      </c>
      <c r="F9" s="52">
        <v>20</v>
      </c>
      <c r="H9" t="str">
        <f>Weights!B9</f>
        <v>Arizona</v>
      </c>
      <c r="I9" s="28">
        <f>Weights!Y9</f>
        <v>12655</v>
      </c>
      <c r="J9" t="s">
        <v>92</v>
      </c>
      <c r="L9" t="b">
        <f t="shared" si="0"/>
        <v>1</v>
      </c>
      <c r="N9" s="40" t="s">
        <v>534</v>
      </c>
    </row>
    <row r="10" spans="1:14" ht="25">
      <c r="B10" s="95" t="s">
        <v>12</v>
      </c>
      <c r="C10" s="52">
        <v>30</v>
      </c>
      <c r="D10" s="205" t="s">
        <v>799</v>
      </c>
      <c r="E10" s="205" t="s">
        <v>797</v>
      </c>
      <c r="F10" s="96" t="s">
        <v>797</v>
      </c>
      <c r="H10" t="str">
        <f>Weights!B10</f>
        <v>Arkansas</v>
      </c>
      <c r="I10" s="28">
        <f>Weights!Y10</f>
        <v>16406</v>
      </c>
      <c r="J10" t="s">
        <v>92</v>
      </c>
      <c r="L10" t="b">
        <f t="shared" si="0"/>
        <v>1</v>
      </c>
      <c r="N10" s="181" t="s">
        <v>130</v>
      </c>
    </row>
    <row r="11" spans="1:14">
      <c r="B11" s="95" t="s">
        <v>13</v>
      </c>
      <c r="C11" s="96" t="s">
        <v>797</v>
      </c>
      <c r="D11" s="247" t="s">
        <v>797</v>
      </c>
      <c r="E11" s="205" t="s">
        <v>797</v>
      </c>
      <c r="F11" s="96" t="s">
        <v>797</v>
      </c>
      <c r="H11" t="str">
        <f>Weights!B11</f>
        <v>California</v>
      </c>
      <c r="I11" s="28">
        <f>Weights!Y11</f>
        <v>91086</v>
      </c>
      <c r="J11" t="s">
        <v>92</v>
      </c>
      <c r="L11" t="b">
        <f t="shared" si="0"/>
        <v>1</v>
      </c>
    </row>
    <row r="12" spans="1:14">
      <c r="B12" s="95" t="s">
        <v>14</v>
      </c>
      <c r="C12" s="96" t="s">
        <v>797</v>
      </c>
      <c r="D12" s="247" t="s">
        <v>797</v>
      </c>
      <c r="E12" s="205" t="s">
        <v>797</v>
      </c>
      <c r="F12" s="96" t="s">
        <v>797</v>
      </c>
      <c r="H12" t="str">
        <f>Weights!B12</f>
        <v>Colorado</v>
      </c>
      <c r="I12" s="28">
        <f>Weights!Y12</f>
        <v>9101</v>
      </c>
      <c r="J12" t="s">
        <v>92</v>
      </c>
      <c r="L12" t="b">
        <f t="shared" si="0"/>
        <v>1</v>
      </c>
    </row>
    <row r="13" spans="1:14">
      <c r="B13" s="95" t="s">
        <v>15</v>
      </c>
      <c r="C13" s="96" t="s">
        <v>797</v>
      </c>
      <c r="D13" s="247" t="s">
        <v>797</v>
      </c>
      <c r="E13" s="205" t="s">
        <v>797</v>
      </c>
      <c r="F13" s="96" t="s">
        <v>797</v>
      </c>
      <c r="H13" t="str">
        <f>Weights!B13</f>
        <v>Connecticut</v>
      </c>
      <c r="I13" s="28">
        <f>Weights!Y13</f>
        <v>7200</v>
      </c>
      <c r="J13" t="s">
        <v>92</v>
      </c>
      <c r="L13" t="b">
        <f t="shared" si="0"/>
        <v>1</v>
      </c>
    </row>
    <row r="14" spans="1:14">
      <c r="B14" s="95" t="s">
        <v>16</v>
      </c>
      <c r="C14" s="96" t="s">
        <v>797</v>
      </c>
      <c r="D14" s="247" t="s">
        <v>797</v>
      </c>
      <c r="E14" s="205" t="s">
        <v>797</v>
      </c>
      <c r="F14" s="96" t="s">
        <v>130</v>
      </c>
      <c r="H14" t="str">
        <f>Weights!B14</f>
        <v>Delaware</v>
      </c>
      <c r="I14" s="28">
        <f>Weights!Y14</f>
        <v>2900</v>
      </c>
      <c r="J14" t="s">
        <v>92</v>
      </c>
      <c r="L14" t="b">
        <f t="shared" si="0"/>
        <v>1</v>
      </c>
    </row>
    <row r="15" spans="1:14" ht="25">
      <c r="B15" s="95" t="s">
        <v>17</v>
      </c>
      <c r="C15" s="52">
        <v>20</v>
      </c>
      <c r="D15" s="205" t="s">
        <v>798</v>
      </c>
      <c r="E15" s="205" t="s">
        <v>797</v>
      </c>
      <c r="F15" s="96" t="s">
        <v>797</v>
      </c>
      <c r="H15" t="str">
        <f>Weights!B15</f>
        <v>District of Columbia</v>
      </c>
      <c r="I15" s="28">
        <f>Weights!Y15</f>
        <v>700</v>
      </c>
      <c r="J15" t="s">
        <v>92</v>
      </c>
      <c r="L15" t="b">
        <f t="shared" si="0"/>
        <v>1</v>
      </c>
    </row>
    <row r="16" spans="1:14" ht="25">
      <c r="B16" s="95" t="s">
        <v>18</v>
      </c>
      <c r="C16" s="52">
        <v>20</v>
      </c>
      <c r="D16" s="205" t="s">
        <v>800</v>
      </c>
      <c r="E16" s="205" t="s">
        <v>797</v>
      </c>
      <c r="F16" s="96" t="s">
        <v>797</v>
      </c>
      <c r="H16" t="str">
        <f>Weights!B16</f>
        <v>Florida</v>
      </c>
      <c r="I16" s="28">
        <f>Weights!Y16</f>
        <v>48658</v>
      </c>
      <c r="J16" t="s">
        <v>92</v>
      </c>
      <c r="L16" t="b">
        <f t="shared" si="0"/>
        <v>1</v>
      </c>
    </row>
    <row r="17" spans="2:12" ht="25">
      <c r="B17" s="95" t="s">
        <v>19</v>
      </c>
      <c r="C17" s="52">
        <v>24</v>
      </c>
      <c r="D17" s="205" t="s">
        <v>801</v>
      </c>
      <c r="E17" s="205" t="s">
        <v>797</v>
      </c>
      <c r="F17" s="96" t="s">
        <v>797</v>
      </c>
      <c r="H17" t="str">
        <f>Weights!B17</f>
        <v>Georgia</v>
      </c>
      <c r="I17" s="28">
        <f>Weights!Y17</f>
        <v>24349</v>
      </c>
      <c r="J17" t="s">
        <v>92</v>
      </c>
      <c r="L17" t="b">
        <f t="shared" si="0"/>
        <v>1</v>
      </c>
    </row>
    <row r="18" spans="2:12">
      <c r="B18" s="95" t="s">
        <v>20</v>
      </c>
      <c r="C18" s="96" t="s">
        <v>797</v>
      </c>
      <c r="D18" s="247" t="s">
        <v>797</v>
      </c>
      <c r="E18" s="205" t="s">
        <v>797</v>
      </c>
      <c r="F18" s="96" t="s">
        <v>797</v>
      </c>
      <c r="H18" t="str">
        <f>Weights!B18</f>
        <v>Guam</v>
      </c>
      <c r="I18" s="28">
        <f>Weights!Y18</f>
        <v>287</v>
      </c>
      <c r="J18" s="25" t="s">
        <v>93</v>
      </c>
      <c r="L18" t="b">
        <f t="shared" si="0"/>
        <v>1</v>
      </c>
    </row>
    <row r="19" spans="2:12">
      <c r="B19" s="95" t="s">
        <v>21</v>
      </c>
      <c r="C19" s="96" t="s">
        <v>797</v>
      </c>
      <c r="D19" s="247" t="s">
        <v>797</v>
      </c>
      <c r="E19" s="205" t="s">
        <v>797</v>
      </c>
      <c r="F19" s="96" t="s">
        <v>797</v>
      </c>
      <c r="H19" t="str">
        <f>Weights!B19</f>
        <v>Hawaii</v>
      </c>
      <c r="I19" s="28">
        <f>Weights!Y19</f>
        <v>3200</v>
      </c>
      <c r="J19" t="s">
        <v>92</v>
      </c>
      <c r="L19" t="b">
        <f t="shared" si="0"/>
        <v>1</v>
      </c>
    </row>
    <row r="20" spans="2:12">
      <c r="B20" s="95" t="s">
        <v>22</v>
      </c>
      <c r="C20" s="96" t="s">
        <v>797</v>
      </c>
      <c r="D20" s="247" t="s">
        <v>797</v>
      </c>
      <c r="E20" s="205" t="s">
        <v>797</v>
      </c>
      <c r="F20" s="96" t="s">
        <v>797</v>
      </c>
      <c r="H20" t="str">
        <f>Weights!B20</f>
        <v>Idaho</v>
      </c>
      <c r="I20" s="28">
        <f>Weights!Y20</f>
        <v>3700</v>
      </c>
      <c r="J20" t="s">
        <v>92</v>
      </c>
      <c r="L20" t="b">
        <f t="shared" si="0"/>
        <v>1</v>
      </c>
    </row>
    <row r="21" spans="2:12">
      <c r="B21" s="95" t="s">
        <v>23</v>
      </c>
      <c r="C21" s="96" t="s">
        <v>797</v>
      </c>
      <c r="D21" s="247" t="s">
        <v>797</v>
      </c>
      <c r="E21" s="205" t="s">
        <v>797</v>
      </c>
      <c r="F21" s="96" t="s">
        <v>797</v>
      </c>
      <c r="H21" t="str">
        <f>Weights!B21</f>
        <v>Illinois</v>
      </c>
      <c r="I21" s="28">
        <f>Weights!Y21</f>
        <v>35900</v>
      </c>
      <c r="J21" t="s">
        <v>92</v>
      </c>
      <c r="L21" t="b">
        <f t="shared" si="0"/>
        <v>1</v>
      </c>
    </row>
    <row r="22" spans="2:12">
      <c r="B22" s="95" t="s">
        <v>24</v>
      </c>
      <c r="C22" s="96" t="s">
        <v>797</v>
      </c>
      <c r="D22" s="247" t="s">
        <v>797</v>
      </c>
      <c r="E22" s="205" t="s">
        <v>797</v>
      </c>
      <c r="F22" s="96" t="s">
        <v>797</v>
      </c>
      <c r="H22" t="str">
        <f>Weights!B22</f>
        <v>Indiana</v>
      </c>
      <c r="I22" s="28">
        <f>Weights!Y22</f>
        <v>14200</v>
      </c>
      <c r="J22" t="s">
        <v>92</v>
      </c>
      <c r="L22" t="b">
        <f t="shared" si="0"/>
        <v>1</v>
      </c>
    </row>
    <row r="23" spans="2:12" ht="25">
      <c r="B23" s="95" t="s">
        <v>25</v>
      </c>
      <c r="C23" s="52">
        <v>28</v>
      </c>
      <c r="D23" s="205" t="s">
        <v>802</v>
      </c>
      <c r="E23" s="205" t="s">
        <v>797</v>
      </c>
      <c r="F23" s="96" t="s">
        <v>797</v>
      </c>
      <c r="H23" t="str">
        <f>Weights!B23</f>
        <v>Iowa</v>
      </c>
      <c r="I23" s="28">
        <f>Weights!Y23</f>
        <v>8400</v>
      </c>
      <c r="J23" t="s">
        <v>92</v>
      </c>
      <c r="L23" t="b">
        <f t="shared" si="0"/>
        <v>1</v>
      </c>
    </row>
    <row r="24" spans="2:12" ht="25">
      <c r="B24" s="209" t="s">
        <v>26</v>
      </c>
      <c r="C24" s="83">
        <v>20</v>
      </c>
      <c r="D24" s="212" t="s">
        <v>798</v>
      </c>
      <c r="E24" s="210" t="s">
        <v>797</v>
      </c>
      <c r="F24" s="83">
        <v>15</v>
      </c>
      <c r="H24" t="str">
        <f>Weights!B24</f>
        <v>Kansas</v>
      </c>
      <c r="I24" s="28">
        <f>Weights!Y24</f>
        <v>6201</v>
      </c>
      <c r="J24" t="s">
        <v>92</v>
      </c>
      <c r="L24" t="b">
        <f t="shared" si="0"/>
        <v>1</v>
      </c>
    </row>
    <row r="25" spans="2:12" ht="25">
      <c r="B25" s="214" t="s">
        <v>27</v>
      </c>
      <c r="C25" s="52">
        <v>20</v>
      </c>
      <c r="D25" s="217" t="s">
        <v>800</v>
      </c>
      <c r="E25" s="215" t="s">
        <v>797</v>
      </c>
      <c r="F25" s="215" t="s">
        <v>797</v>
      </c>
      <c r="H25" t="str">
        <f>Weights!B25</f>
        <v>Kentucky</v>
      </c>
      <c r="I25" s="28">
        <f>Weights!Y25</f>
        <v>8901</v>
      </c>
      <c r="J25" t="s">
        <v>92</v>
      </c>
      <c r="L25" t="b">
        <f t="shared" si="0"/>
        <v>1</v>
      </c>
    </row>
    <row r="26" spans="2:12" ht="25">
      <c r="B26" s="214" t="s">
        <v>28</v>
      </c>
      <c r="C26" s="52">
        <v>20</v>
      </c>
      <c r="D26" s="217" t="s">
        <v>798</v>
      </c>
      <c r="E26" s="215" t="s">
        <v>797</v>
      </c>
      <c r="F26" s="215" t="s">
        <v>797</v>
      </c>
      <c r="H26" t="str">
        <f>Weights!B26</f>
        <v>Louisiana</v>
      </c>
      <c r="I26" s="28">
        <f>Weights!Y26</f>
        <v>11549</v>
      </c>
      <c r="J26" t="s">
        <v>92</v>
      </c>
      <c r="L26" t="b">
        <f t="shared" si="0"/>
        <v>1</v>
      </c>
    </row>
    <row r="27" spans="2:12">
      <c r="B27" s="214" t="s">
        <v>29</v>
      </c>
      <c r="C27" s="215" t="s">
        <v>797</v>
      </c>
      <c r="D27" s="215" t="s">
        <v>797</v>
      </c>
      <c r="E27" s="215" t="s">
        <v>797</v>
      </c>
      <c r="F27" s="215" t="s">
        <v>797</v>
      </c>
      <c r="H27" t="str">
        <f>Weights!B27</f>
        <v>Maine</v>
      </c>
      <c r="I27" s="28">
        <f>Weights!Y27</f>
        <v>2800</v>
      </c>
      <c r="J27" t="s">
        <v>92</v>
      </c>
      <c r="L27" t="b">
        <f t="shared" si="0"/>
        <v>1</v>
      </c>
    </row>
    <row r="28" spans="2:12">
      <c r="B28" s="214" t="s">
        <v>30</v>
      </c>
      <c r="C28" s="215" t="s">
        <v>797</v>
      </c>
      <c r="D28" s="215" t="s">
        <v>797</v>
      </c>
      <c r="E28" s="215" t="s">
        <v>797</v>
      </c>
      <c r="F28" s="215" t="s">
        <v>797</v>
      </c>
      <c r="H28" t="str">
        <f>Weights!B28</f>
        <v>Maryland</v>
      </c>
      <c r="I28" s="28">
        <f>Weights!Y28</f>
        <v>10299</v>
      </c>
      <c r="J28" t="s">
        <v>92</v>
      </c>
      <c r="L28" t="b">
        <f t="shared" si="0"/>
        <v>1</v>
      </c>
    </row>
    <row r="29" spans="2:12" ht="25">
      <c r="B29" s="214" t="s">
        <v>31</v>
      </c>
      <c r="C29" s="52">
        <v>20</v>
      </c>
      <c r="D29" s="217" t="s">
        <v>798</v>
      </c>
      <c r="E29" s="215" t="s">
        <v>797</v>
      </c>
      <c r="F29" s="215" t="s">
        <v>797</v>
      </c>
      <c r="H29" t="str">
        <f>Weights!B29</f>
        <v>Massachusetts</v>
      </c>
      <c r="I29" s="28">
        <f>Weights!Y29</f>
        <v>12193</v>
      </c>
      <c r="J29" t="s">
        <v>92</v>
      </c>
      <c r="L29" t="b">
        <f t="shared" si="0"/>
        <v>1</v>
      </c>
    </row>
    <row r="30" spans="2:12">
      <c r="B30" s="214" t="s">
        <v>32</v>
      </c>
      <c r="C30" s="215" t="s">
        <v>797</v>
      </c>
      <c r="D30" s="215" t="s">
        <v>797</v>
      </c>
      <c r="E30" s="215" t="s">
        <v>797</v>
      </c>
      <c r="F30" s="215" t="s">
        <v>797</v>
      </c>
      <c r="H30" t="str">
        <f>Weights!B30</f>
        <v>Michigan</v>
      </c>
      <c r="I30" s="28">
        <f>Weights!Y30</f>
        <v>12599</v>
      </c>
      <c r="J30" t="s">
        <v>92</v>
      </c>
      <c r="L30" t="b">
        <f t="shared" si="0"/>
        <v>1</v>
      </c>
    </row>
    <row r="31" spans="2:12" ht="25">
      <c r="B31" s="214" t="s">
        <v>33</v>
      </c>
      <c r="C31" s="52">
        <v>20</v>
      </c>
      <c r="D31" s="217" t="s">
        <v>798</v>
      </c>
      <c r="E31" s="215" t="s">
        <v>797</v>
      </c>
      <c r="F31" s="215" t="s">
        <v>797</v>
      </c>
      <c r="H31" t="str">
        <f>Weights!B31</f>
        <v>Minnesota</v>
      </c>
      <c r="I31" s="28">
        <f>Weights!Y31</f>
        <v>9501</v>
      </c>
      <c r="J31" t="s">
        <v>92</v>
      </c>
      <c r="L31" t="b">
        <f t="shared" si="0"/>
        <v>1</v>
      </c>
    </row>
    <row r="32" spans="2:12" ht="25">
      <c r="B32" s="214" t="s">
        <v>34</v>
      </c>
      <c r="C32" s="52">
        <v>25</v>
      </c>
      <c r="D32" s="217" t="s">
        <v>803</v>
      </c>
      <c r="E32" s="215" t="s">
        <v>797</v>
      </c>
      <c r="F32" s="215" t="s">
        <v>797</v>
      </c>
      <c r="H32" t="str">
        <f>Weights!B32</f>
        <v>Mississippi</v>
      </c>
      <c r="I32" s="28">
        <f>Weights!Y32</f>
        <v>13195</v>
      </c>
      <c r="J32" t="s">
        <v>92</v>
      </c>
      <c r="L32" t="b">
        <f t="shared" si="0"/>
        <v>1</v>
      </c>
    </row>
    <row r="33" spans="2:12">
      <c r="B33" s="214" t="s">
        <v>35</v>
      </c>
      <c r="C33" s="215" t="s">
        <v>797</v>
      </c>
      <c r="D33" s="215" t="s">
        <v>797</v>
      </c>
      <c r="E33" s="215" t="s">
        <v>797</v>
      </c>
      <c r="F33" s="215" t="s">
        <v>797</v>
      </c>
      <c r="H33" t="str">
        <f>Weights!B33</f>
        <v>Missouri</v>
      </c>
      <c r="I33" s="28">
        <f>Weights!Y33</f>
        <v>10028</v>
      </c>
      <c r="J33" t="s">
        <v>92</v>
      </c>
      <c r="L33" t="b">
        <f t="shared" si="0"/>
        <v>1</v>
      </c>
    </row>
    <row r="34" spans="2:12">
      <c r="B34" s="214" t="s">
        <v>36</v>
      </c>
      <c r="C34" s="215" t="s">
        <v>429</v>
      </c>
      <c r="D34" s="215" t="s">
        <v>429</v>
      </c>
      <c r="E34" s="215" t="s">
        <v>797</v>
      </c>
      <c r="F34" s="215" t="s">
        <v>429</v>
      </c>
      <c r="H34" t="str">
        <f>Weights!B34</f>
        <v>Montana</v>
      </c>
      <c r="I34" s="28">
        <f>Weights!Y34</f>
        <v>1175</v>
      </c>
      <c r="J34" t="s">
        <v>92</v>
      </c>
      <c r="L34" t="b">
        <f t="shared" si="0"/>
        <v>1</v>
      </c>
    </row>
    <row r="35" spans="2:12">
      <c r="B35" s="214" t="s">
        <v>37</v>
      </c>
      <c r="C35" s="215" t="s">
        <v>797</v>
      </c>
      <c r="D35" s="215" t="s">
        <v>797</v>
      </c>
      <c r="E35" s="215" t="s">
        <v>797</v>
      </c>
      <c r="F35" s="215" t="s">
        <v>797</v>
      </c>
      <c r="H35" t="str">
        <f>Weights!B35</f>
        <v>Nebraska</v>
      </c>
      <c r="I35" s="28">
        <f>Weights!Y35</f>
        <v>3800</v>
      </c>
      <c r="J35" t="s">
        <v>92</v>
      </c>
      <c r="L35" t="b">
        <f t="shared" si="0"/>
        <v>1</v>
      </c>
    </row>
    <row r="36" spans="2:12">
      <c r="B36" s="214" t="s">
        <v>38</v>
      </c>
      <c r="C36" s="215" t="s">
        <v>797</v>
      </c>
      <c r="D36" s="215" t="s">
        <v>797</v>
      </c>
      <c r="E36" s="215" t="s">
        <v>797</v>
      </c>
      <c r="F36" s="215" t="s">
        <v>797</v>
      </c>
      <c r="H36" t="str">
        <f>Weights!B36</f>
        <v>Nevada</v>
      </c>
      <c r="I36" s="28">
        <f>Weights!Y36</f>
        <v>3025</v>
      </c>
      <c r="J36" t="s">
        <v>92</v>
      </c>
      <c r="L36" t="b">
        <f t="shared" si="0"/>
        <v>1</v>
      </c>
    </row>
    <row r="37" spans="2:12">
      <c r="B37" s="214" t="s">
        <v>39</v>
      </c>
      <c r="C37" s="215" t="s">
        <v>797</v>
      </c>
      <c r="D37" s="215" t="s">
        <v>797</v>
      </c>
      <c r="E37" s="215" t="s">
        <v>797</v>
      </c>
      <c r="F37" s="215" t="s">
        <v>797</v>
      </c>
      <c r="H37" t="str">
        <f>Weights!B37</f>
        <v>New Hampshire</v>
      </c>
      <c r="I37" s="28">
        <f>Weights!Y37</f>
        <v>2317</v>
      </c>
      <c r="J37" t="s">
        <v>92</v>
      </c>
      <c r="L37" t="b">
        <f t="shared" si="0"/>
        <v>1</v>
      </c>
    </row>
    <row r="38" spans="2:12" ht="25">
      <c r="B38" s="214" t="s">
        <v>40</v>
      </c>
      <c r="C38" s="52">
        <v>30</v>
      </c>
      <c r="D38" s="217" t="s">
        <v>799</v>
      </c>
      <c r="E38" s="215" t="s">
        <v>130</v>
      </c>
      <c r="F38" s="215" t="s">
        <v>797</v>
      </c>
      <c r="H38" t="str">
        <f>Weights!B38</f>
        <v>New Jersey</v>
      </c>
      <c r="I38" s="28">
        <f>Weights!Y38</f>
        <v>15195</v>
      </c>
      <c r="J38" t="s">
        <v>92</v>
      </c>
      <c r="L38" t="b">
        <f t="shared" ref="L38:L61" si="1">B38=H38</f>
        <v>1</v>
      </c>
    </row>
    <row r="39" spans="2:12">
      <c r="B39" s="214" t="s">
        <v>41</v>
      </c>
      <c r="C39" s="215" t="s">
        <v>797</v>
      </c>
      <c r="D39" s="215" t="s">
        <v>797</v>
      </c>
      <c r="E39" s="215" t="s">
        <v>797</v>
      </c>
      <c r="F39" s="215" t="s">
        <v>797</v>
      </c>
      <c r="H39" t="str">
        <f>Weights!B39</f>
        <v>New Mexico</v>
      </c>
      <c r="I39" s="28">
        <f>Weights!Y39</f>
        <v>6101</v>
      </c>
      <c r="J39" t="s">
        <v>92</v>
      </c>
      <c r="L39" t="b">
        <f t="shared" si="1"/>
        <v>1</v>
      </c>
    </row>
    <row r="40" spans="2:12" ht="25">
      <c r="B40" s="214" t="s">
        <v>42</v>
      </c>
      <c r="C40" s="52">
        <v>10</v>
      </c>
      <c r="D40" s="217" t="s">
        <v>804</v>
      </c>
      <c r="E40" s="215" t="s">
        <v>797</v>
      </c>
      <c r="F40" s="215" t="s">
        <v>797</v>
      </c>
      <c r="H40" t="str">
        <f>Weights!B40</f>
        <v>New York</v>
      </c>
      <c r="I40" s="28">
        <f>Weights!Y40</f>
        <v>32249</v>
      </c>
      <c r="J40" t="s">
        <v>92</v>
      </c>
      <c r="L40" t="b">
        <f t="shared" si="1"/>
        <v>1</v>
      </c>
    </row>
    <row r="41" spans="2:12">
      <c r="B41" s="214" t="s">
        <v>43</v>
      </c>
      <c r="C41" s="215" t="s">
        <v>797</v>
      </c>
      <c r="D41" s="215" t="s">
        <v>797</v>
      </c>
      <c r="E41" s="215" t="s">
        <v>797</v>
      </c>
      <c r="F41" s="215" t="s">
        <v>797</v>
      </c>
      <c r="H41" t="str">
        <f>Weights!B41</f>
        <v>North Carolina</v>
      </c>
      <c r="I41" s="28">
        <f>Weights!Y41</f>
        <v>27679</v>
      </c>
      <c r="J41" t="s">
        <v>92</v>
      </c>
      <c r="L41" t="b">
        <f t="shared" si="1"/>
        <v>1</v>
      </c>
    </row>
    <row r="42" spans="2:12">
      <c r="B42" s="214" t="s">
        <v>44</v>
      </c>
      <c r="C42" s="215" t="s">
        <v>797</v>
      </c>
      <c r="D42" s="215" t="s">
        <v>797</v>
      </c>
      <c r="E42" s="215" t="s">
        <v>797</v>
      </c>
      <c r="F42" s="215" t="s">
        <v>797</v>
      </c>
      <c r="H42" t="str">
        <f>Weights!B42</f>
        <v>North Dakota</v>
      </c>
      <c r="I42" s="28">
        <f>Weights!Y42</f>
        <v>1500</v>
      </c>
      <c r="J42" t="s">
        <v>92</v>
      </c>
      <c r="L42" t="b">
        <f t="shared" si="1"/>
        <v>1</v>
      </c>
    </row>
    <row r="43" spans="2:12" ht="32">
      <c r="B43" s="119" t="s">
        <v>45</v>
      </c>
      <c r="C43" s="83">
        <v>30</v>
      </c>
      <c r="D43" s="248" t="s">
        <v>799</v>
      </c>
      <c r="E43" s="120" t="s">
        <v>797</v>
      </c>
      <c r="F43" s="120" t="s">
        <v>797</v>
      </c>
      <c r="H43" t="str">
        <f>Weights!B43</f>
        <v>Northern Mariana Islands</v>
      </c>
      <c r="I43" s="28">
        <f>Weights!Y43</f>
        <v>199</v>
      </c>
      <c r="J43" s="25" t="s">
        <v>93</v>
      </c>
      <c r="L43" t="b">
        <f t="shared" si="1"/>
        <v>1</v>
      </c>
    </row>
    <row r="44" spans="2:12" ht="16">
      <c r="B44" s="121" t="s">
        <v>46</v>
      </c>
      <c r="C44" s="122" t="s">
        <v>797</v>
      </c>
      <c r="D44" s="249" t="s">
        <v>797</v>
      </c>
      <c r="E44" s="122" t="s">
        <v>797</v>
      </c>
      <c r="F44" s="122" t="s">
        <v>797</v>
      </c>
      <c r="H44" t="str">
        <f>Weights!B44</f>
        <v>Ohio</v>
      </c>
      <c r="I44" s="28">
        <f>Weights!Y44</f>
        <v>18000</v>
      </c>
      <c r="J44" t="s">
        <v>92</v>
      </c>
      <c r="L44" t="b">
        <f t="shared" si="1"/>
        <v>1</v>
      </c>
    </row>
    <row r="45" spans="2:12" ht="16">
      <c r="B45" s="121" t="s">
        <v>47</v>
      </c>
      <c r="C45" s="122" t="s">
        <v>797</v>
      </c>
      <c r="D45" s="249" t="s">
        <v>797</v>
      </c>
      <c r="E45" s="122" t="s">
        <v>797</v>
      </c>
      <c r="F45" s="122" t="s">
        <v>797</v>
      </c>
      <c r="H45" t="str">
        <f>Weights!B45</f>
        <v>Oklahoma</v>
      </c>
      <c r="I45" s="28">
        <f>Weights!Y45</f>
        <v>17699</v>
      </c>
      <c r="J45" t="s">
        <v>92</v>
      </c>
      <c r="L45" t="b">
        <f t="shared" si="1"/>
        <v>1</v>
      </c>
    </row>
    <row r="46" spans="2:12" ht="16">
      <c r="B46" s="121" t="s">
        <v>48</v>
      </c>
      <c r="C46" s="122" t="s">
        <v>797</v>
      </c>
      <c r="D46" s="249" t="s">
        <v>797</v>
      </c>
      <c r="E46" s="122" t="s">
        <v>130</v>
      </c>
      <c r="F46" s="122" t="s">
        <v>429</v>
      </c>
      <c r="H46" t="str">
        <f>Weights!B46</f>
        <v>Oregon</v>
      </c>
      <c r="I46" s="28">
        <f>Weights!Y46</f>
        <v>7500</v>
      </c>
      <c r="J46" t="s">
        <v>92</v>
      </c>
      <c r="L46" t="b">
        <f t="shared" si="1"/>
        <v>1</v>
      </c>
    </row>
    <row r="47" spans="2:12" ht="32">
      <c r="B47" s="121" t="s">
        <v>49</v>
      </c>
      <c r="C47" s="52">
        <v>20</v>
      </c>
      <c r="D47" s="250" t="s">
        <v>798</v>
      </c>
      <c r="E47" s="122" t="s">
        <v>797</v>
      </c>
      <c r="F47" s="52">
        <v>10</v>
      </c>
      <c r="H47" t="str">
        <f>Weights!B47</f>
        <v>Pennsylvania</v>
      </c>
      <c r="I47" s="28">
        <f>Weights!Y47</f>
        <v>40601</v>
      </c>
      <c r="J47" t="s">
        <v>92</v>
      </c>
      <c r="L47" t="b">
        <f t="shared" si="1"/>
        <v>1</v>
      </c>
    </row>
    <row r="48" spans="2:12" ht="32">
      <c r="B48" s="121" t="s">
        <v>50</v>
      </c>
      <c r="C48" s="52">
        <v>20</v>
      </c>
      <c r="D48" s="250" t="s">
        <v>798</v>
      </c>
      <c r="E48" s="122" t="s">
        <v>797</v>
      </c>
      <c r="F48" s="122" t="s">
        <v>797</v>
      </c>
      <c r="H48" t="str">
        <f>Weights!B48</f>
        <v>Puerto Rico</v>
      </c>
      <c r="I48" s="28">
        <f>Weights!Y48</f>
        <v>3600</v>
      </c>
      <c r="J48" s="25" t="s">
        <v>93</v>
      </c>
      <c r="L48" t="b">
        <f t="shared" si="1"/>
        <v>1</v>
      </c>
    </row>
    <row r="49" spans="1:12" ht="32">
      <c r="B49" s="121" t="s">
        <v>51</v>
      </c>
      <c r="C49" s="52">
        <v>20</v>
      </c>
      <c r="D49" s="250" t="s">
        <v>798</v>
      </c>
      <c r="E49" s="122" t="s">
        <v>797</v>
      </c>
      <c r="F49" s="122" t="s">
        <v>797</v>
      </c>
      <c r="H49" t="str">
        <f>Weights!B49</f>
        <v>Rhode Island</v>
      </c>
      <c r="I49" s="28">
        <f>Weights!Y49</f>
        <v>1600</v>
      </c>
      <c r="J49" t="s">
        <v>92</v>
      </c>
      <c r="L49" t="b">
        <f t="shared" si="1"/>
        <v>1</v>
      </c>
    </row>
    <row r="50" spans="1:12" ht="32">
      <c r="B50" s="121" t="s">
        <v>52</v>
      </c>
      <c r="C50" s="52">
        <v>15</v>
      </c>
      <c r="D50" s="250" t="s">
        <v>796</v>
      </c>
      <c r="E50" s="122" t="s">
        <v>797</v>
      </c>
      <c r="F50" s="122" t="s">
        <v>797</v>
      </c>
      <c r="H50" t="str">
        <f>Weights!B50</f>
        <v>South Carolina</v>
      </c>
      <c r="I50" s="28">
        <f>Weights!Y50</f>
        <v>8314</v>
      </c>
      <c r="J50" t="s">
        <v>92</v>
      </c>
      <c r="L50" t="b">
        <f t="shared" si="1"/>
        <v>1</v>
      </c>
    </row>
    <row r="51" spans="1:12" ht="32">
      <c r="B51" s="121" t="s">
        <v>53</v>
      </c>
      <c r="C51" s="52">
        <v>20</v>
      </c>
      <c r="D51" s="250" t="s">
        <v>798</v>
      </c>
      <c r="E51" s="122" t="s">
        <v>797</v>
      </c>
      <c r="F51" s="122" t="s">
        <v>797</v>
      </c>
      <c r="H51" t="str">
        <f>Weights!B51</f>
        <v>South Dakota</v>
      </c>
      <c r="I51" s="28">
        <f>Weights!Y51</f>
        <v>1572</v>
      </c>
      <c r="J51" t="s">
        <v>92</v>
      </c>
      <c r="L51" t="b">
        <f t="shared" si="1"/>
        <v>1</v>
      </c>
    </row>
    <row r="52" spans="1:12" ht="32">
      <c r="B52" s="121" t="s">
        <v>54</v>
      </c>
      <c r="C52" s="52">
        <v>30</v>
      </c>
      <c r="D52" s="250" t="s">
        <v>799</v>
      </c>
      <c r="E52" s="122" t="s">
        <v>797</v>
      </c>
      <c r="F52" s="122" t="s">
        <v>797</v>
      </c>
      <c r="H52" t="str">
        <f>Weights!B52</f>
        <v>Tennessee</v>
      </c>
      <c r="I52" s="28">
        <f>Weights!Y52</f>
        <v>43000</v>
      </c>
      <c r="J52" t="s">
        <v>92</v>
      </c>
      <c r="L52" t="b">
        <f t="shared" si="1"/>
        <v>1</v>
      </c>
    </row>
    <row r="53" spans="1:12" ht="32">
      <c r="B53" s="121" t="s">
        <v>55</v>
      </c>
      <c r="C53" s="52">
        <v>25</v>
      </c>
      <c r="D53" s="250" t="s">
        <v>803</v>
      </c>
      <c r="E53" s="122" t="s">
        <v>797</v>
      </c>
      <c r="F53" s="122" t="s">
        <v>797</v>
      </c>
      <c r="H53" t="str">
        <f>Weights!B53</f>
        <v>Texas</v>
      </c>
      <c r="I53" s="28">
        <f>Weights!Y53</f>
        <v>63176</v>
      </c>
      <c r="J53" t="s">
        <v>92</v>
      </c>
      <c r="L53" t="b">
        <f t="shared" si="1"/>
        <v>1</v>
      </c>
    </row>
    <row r="54" spans="1:12" ht="48">
      <c r="B54" s="121" t="s">
        <v>56</v>
      </c>
      <c r="C54" s="52">
        <v>15</v>
      </c>
      <c r="D54" s="122" t="s">
        <v>805</v>
      </c>
      <c r="E54" s="122" t="s">
        <v>797</v>
      </c>
      <c r="F54" s="52">
        <v>15</v>
      </c>
      <c r="H54" t="str">
        <f>Weights!B54</f>
        <v>Utah</v>
      </c>
      <c r="I54" s="28">
        <f>Weights!Y54</f>
        <v>6399</v>
      </c>
      <c r="J54" t="s">
        <v>92</v>
      </c>
      <c r="L54" t="b">
        <f t="shared" si="1"/>
        <v>1</v>
      </c>
    </row>
    <row r="55" spans="1:12" ht="16">
      <c r="B55" s="121" t="s">
        <v>57</v>
      </c>
      <c r="C55" s="122" t="s">
        <v>797</v>
      </c>
      <c r="D55" s="249" t="s">
        <v>797</v>
      </c>
      <c r="E55" s="122" t="s">
        <v>797</v>
      </c>
      <c r="F55" s="122" t="s">
        <v>797</v>
      </c>
      <c r="H55" t="str">
        <f>Weights!B55</f>
        <v>Vermont</v>
      </c>
      <c r="I55" s="28">
        <f>Weights!Y55</f>
        <v>1659</v>
      </c>
      <c r="J55" t="s">
        <v>92</v>
      </c>
      <c r="L55" t="b">
        <f t="shared" si="1"/>
        <v>1</v>
      </c>
    </row>
    <row r="56" spans="1:12" ht="32">
      <c r="B56" s="121" t="s">
        <v>58</v>
      </c>
      <c r="C56" s="52">
        <v>30</v>
      </c>
      <c r="D56" s="250" t="s">
        <v>799</v>
      </c>
      <c r="E56" s="122" t="s">
        <v>797</v>
      </c>
      <c r="F56" s="122" t="s">
        <v>797</v>
      </c>
      <c r="H56" t="str">
        <f>Weights!B56</f>
        <v>Virgin Islands</v>
      </c>
      <c r="I56" s="28" t="e">
        <f>Weights!Y56</f>
        <v>#VALUE!</v>
      </c>
      <c r="J56" s="25" t="s">
        <v>93</v>
      </c>
      <c r="L56" t="b">
        <f t="shared" si="1"/>
        <v>1</v>
      </c>
    </row>
    <row r="57" spans="1:12" ht="16">
      <c r="B57" s="121" t="s">
        <v>59</v>
      </c>
      <c r="C57" s="122" t="s">
        <v>797</v>
      </c>
      <c r="D57" s="249" t="s">
        <v>797</v>
      </c>
      <c r="E57" s="122" t="s">
        <v>797</v>
      </c>
      <c r="F57" s="122" t="s">
        <v>797</v>
      </c>
      <c r="H57" t="str">
        <f>Weights!B57</f>
        <v>Virginia</v>
      </c>
      <c r="I57" s="28">
        <f>Weights!Y57</f>
        <v>9600</v>
      </c>
      <c r="J57" t="s">
        <v>92</v>
      </c>
      <c r="L57" t="b">
        <f t="shared" si="1"/>
        <v>1</v>
      </c>
    </row>
    <row r="58" spans="1:12" ht="16">
      <c r="B58" s="121" t="s">
        <v>60</v>
      </c>
      <c r="C58" s="122" t="s">
        <v>797</v>
      </c>
      <c r="D58" s="249" t="s">
        <v>797</v>
      </c>
      <c r="E58" s="122" t="s">
        <v>797</v>
      </c>
      <c r="F58" s="122" t="s">
        <v>797</v>
      </c>
      <c r="H58" t="str">
        <f>Weights!B58</f>
        <v>Washington</v>
      </c>
      <c r="I58" s="28">
        <f>Weights!Y58</f>
        <v>14100</v>
      </c>
      <c r="J58" t="s">
        <v>92</v>
      </c>
      <c r="L58" t="b">
        <f t="shared" si="1"/>
        <v>1</v>
      </c>
    </row>
    <row r="59" spans="1:12" ht="32">
      <c r="B59" s="121" t="s">
        <v>61</v>
      </c>
      <c r="C59" s="52">
        <v>20</v>
      </c>
      <c r="D59" s="250" t="s">
        <v>798</v>
      </c>
      <c r="E59" s="122" t="s">
        <v>797</v>
      </c>
      <c r="F59" s="122" t="s">
        <v>797</v>
      </c>
      <c r="H59" t="str">
        <f>Weights!B59</f>
        <v>West Virginia</v>
      </c>
      <c r="I59" s="28">
        <f>Weights!Y59</f>
        <v>8000</v>
      </c>
      <c r="J59" t="s">
        <v>92</v>
      </c>
      <c r="L59" t="b">
        <f t="shared" si="1"/>
        <v>1</v>
      </c>
    </row>
    <row r="60" spans="1:12">
      <c r="B60" s="93" t="s">
        <v>62</v>
      </c>
      <c r="C60" s="94" t="s">
        <v>797</v>
      </c>
      <c r="D60" s="251" t="s">
        <v>797</v>
      </c>
      <c r="E60" s="252" t="s">
        <v>797</v>
      </c>
      <c r="F60" s="83">
        <v>5</v>
      </c>
      <c r="H60" t="str">
        <f>Weights!B60</f>
        <v>Wisconsin</v>
      </c>
      <c r="I60" s="28">
        <f>Weights!Y60</f>
        <v>7996</v>
      </c>
      <c r="J60" t="s">
        <v>92</v>
      </c>
      <c r="L60" t="b">
        <f t="shared" si="1"/>
        <v>1</v>
      </c>
    </row>
    <row r="61" spans="1:12">
      <c r="B61" s="97" t="s">
        <v>63</v>
      </c>
      <c r="C61" s="98" t="s">
        <v>797</v>
      </c>
      <c r="D61" s="253" t="s">
        <v>797</v>
      </c>
      <c r="E61" s="254" t="s">
        <v>797</v>
      </c>
      <c r="F61" s="98" t="s">
        <v>797</v>
      </c>
      <c r="H61" t="str">
        <f>Weights!B61</f>
        <v>Wyoming</v>
      </c>
      <c r="I61" s="28">
        <f>Weights!Y61</f>
        <v>1500</v>
      </c>
      <c r="J61" t="s">
        <v>92</v>
      </c>
      <c r="L61" t="b">
        <f t="shared" si="1"/>
        <v>1</v>
      </c>
    </row>
    <row r="63" spans="1:12">
      <c r="A63" t="s">
        <v>92</v>
      </c>
      <c r="B63" s="96" t="s">
        <v>797</v>
      </c>
      <c r="C63">
        <f>SUMIFS($I$6:$I$61,C$6:C$61,$B63,$J$6:$J$61,$A$63)</f>
        <v>339456</v>
      </c>
      <c r="D63">
        <f>SUMIFS($I$6:$I$61,D$6:D$61,$B63,$J$6:$J$61,$A$63)</f>
        <v>339456</v>
      </c>
      <c r="E63">
        <f>SUMIFS($I$6:$I$61,E$6:E$61,$B63,$J$6:$J$61,$A$63)</f>
        <v>717395</v>
      </c>
      <c r="F63">
        <f>SUMIFS($I$6:$I$61,F$6:F$61,$B63,$J$6:$J$61,$A$63)</f>
        <v>654663</v>
      </c>
    </row>
    <row r="64" spans="1:12">
      <c r="B64" s="96" t="s">
        <v>871</v>
      </c>
      <c r="C64">
        <f>SUM(C65:C82)</f>
        <v>400634</v>
      </c>
      <c r="D64">
        <f>SUM(D65:D82)</f>
        <v>400634</v>
      </c>
      <c r="E64">
        <f>SUM(E65:E82)</f>
        <v>0</v>
      </c>
      <c r="F64">
        <f>SUM(F65:F82)</f>
        <v>82527</v>
      </c>
    </row>
    <row r="65" spans="2:6">
      <c r="B65" s="83">
        <v>5</v>
      </c>
      <c r="C65">
        <f t="shared" ref="C65:F83" si="2">SUMIFS($I$6:$I$61,C$6:C$61,$B65,$J$6:$J$61,$A$63)</f>
        <v>0</v>
      </c>
      <c r="D65">
        <f t="shared" si="2"/>
        <v>0</v>
      </c>
      <c r="E65">
        <f t="shared" si="2"/>
        <v>0</v>
      </c>
      <c r="F65">
        <f t="shared" si="2"/>
        <v>7996</v>
      </c>
    </row>
    <row r="66" spans="2:6">
      <c r="B66" s="52">
        <v>10</v>
      </c>
      <c r="C66">
        <f t="shared" si="2"/>
        <v>32249</v>
      </c>
      <c r="D66">
        <f t="shared" si="2"/>
        <v>0</v>
      </c>
      <c r="E66">
        <f t="shared" si="2"/>
        <v>0</v>
      </c>
      <c r="F66">
        <f t="shared" si="2"/>
        <v>40601</v>
      </c>
    </row>
    <row r="67" spans="2:6" ht="15" thickBot="1">
      <c r="B67" s="52">
        <v>15</v>
      </c>
      <c r="C67">
        <f t="shared" si="2"/>
        <v>34013</v>
      </c>
      <c r="D67">
        <f t="shared" si="2"/>
        <v>0</v>
      </c>
      <c r="E67">
        <f t="shared" si="2"/>
        <v>0</v>
      </c>
      <c r="F67">
        <f t="shared" si="2"/>
        <v>12600</v>
      </c>
    </row>
    <row r="68" spans="2:6" ht="15" thickBot="1">
      <c r="B68" s="52">
        <v>20</v>
      </c>
      <c r="C68" s="256">
        <f t="shared" si="2"/>
        <v>149476</v>
      </c>
      <c r="D68">
        <f t="shared" si="2"/>
        <v>0</v>
      </c>
      <c r="E68">
        <f t="shared" si="2"/>
        <v>0</v>
      </c>
      <c r="F68">
        <f t="shared" si="2"/>
        <v>12655</v>
      </c>
    </row>
    <row r="69" spans="2:6">
      <c r="B69" s="52">
        <v>24</v>
      </c>
      <c r="C69">
        <f t="shared" si="2"/>
        <v>24349</v>
      </c>
      <c r="D69">
        <f t="shared" si="2"/>
        <v>0</v>
      </c>
      <c r="E69">
        <f t="shared" si="2"/>
        <v>0</v>
      </c>
      <c r="F69">
        <f t="shared" si="2"/>
        <v>0</v>
      </c>
    </row>
    <row r="70" spans="2:6">
      <c r="B70" s="52">
        <v>25</v>
      </c>
      <c r="C70">
        <f t="shared" si="2"/>
        <v>76371</v>
      </c>
      <c r="D70">
        <f t="shared" si="2"/>
        <v>0</v>
      </c>
      <c r="E70">
        <f t="shared" si="2"/>
        <v>0</v>
      </c>
      <c r="F70">
        <f t="shared" si="2"/>
        <v>0</v>
      </c>
    </row>
    <row r="71" spans="2:6">
      <c r="B71" s="52">
        <v>28</v>
      </c>
      <c r="C71">
        <f t="shared" si="2"/>
        <v>8400</v>
      </c>
      <c r="D71">
        <f t="shared" si="2"/>
        <v>0</v>
      </c>
      <c r="E71">
        <f t="shared" si="2"/>
        <v>0</v>
      </c>
      <c r="F71">
        <f t="shared" si="2"/>
        <v>0</v>
      </c>
    </row>
    <row r="72" spans="2:6">
      <c r="B72" s="52">
        <v>30</v>
      </c>
      <c r="C72">
        <f t="shared" si="2"/>
        <v>74601</v>
      </c>
      <c r="D72">
        <f t="shared" si="2"/>
        <v>0</v>
      </c>
      <c r="E72">
        <f t="shared" si="2"/>
        <v>0</v>
      </c>
      <c r="F72">
        <f t="shared" si="2"/>
        <v>0</v>
      </c>
    </row>
    <row r="73" spans="2:6" ht="25">
      <c r="B73" s="205" t="s">
        <v>800</v>
      </c>
      <c r="C73">
        <f t="shared" si="2"/>
        <v>0</v>
      </c>
      <c r="D73">
        <f t="shared" si="2"/>
        <v>57559</v>
      </c>
      <c r="E73">
        <f t="shared" si="2"/>
        <v>0</v>
      </c>
      <c r="F73">
        <f t="shared" si="2"/>
        <v>0</v>
      </c>
    </row>
    <row r="74" spans="2:6" ht="25">
      <c r="B74" s="217" t="s">
        <v>804</v>
      </c>
      <c r="C74">
        <f t="shared" si="2"/>
        <v>0</v>
      </c>
      <c r="D74">
        <f t="shared" si="2"/>
        <v>32249</v>
      </c>
      <c r="E74">
        <f t="shared" si="2"/>
        <v>0</v>
      </c>
      <c r="F74">
        <f t="shared" si="2"/>
        <v>0</v>
      </c>
    </row>
    <row r="75" spans="2:6" ht="25.5" thickBot="1">
      <c r="B75" s="205" t="s">
        <v>796</v>
      </c>
      <c r="C75">
        <f t="shared" si="2"/>
        <v>0</v>
      </c>
      <c r="D75">
        <f t="shared" si="2"/>
        <v>27614</v>
      </c>
      <c r="E75">
        <f t="shared" si="2"/>
        <v>0</v>
      </c>
      <c r="F75">
        <f t="shared" si="2"/>
        <v>0</v>
      </c>
    </row>
    <row r="76" spans="2:6" ht="25.5" thickBot="1">
      <c r="B76" s="205" t="s">
        <v>798</v>
      </c>
      <c r="C76">
        <f t="shared" si="2"/>
        <v>0</v>
      </c>
      <c r="D76" s="256">
        <f t="shared" si="2"/>
        <v>91917</v>
      </c>
      <c r="E76">
        <f t="shared" si="2"/>
        <v>0</v>
      </c>
      <c r="F76">
        <f t="shared" si="2"/>
        <v>0</v>
      </c>
    </row>
    <row r="77" spans="2:6" ht="25">
      <c r="B77" s="205" t="s">
        <v>801</v>
      </c>
      <c r="C77">
        <f t="shared" si="2"/>
        <v>0</v>
      </c>
      <c r="D77">
        <f t="shared" si="2"/>
        <v>24349</v>
      </c>
      <c r="E77">
        <f t="shared" si="2"/>
        <v>0</v>
      </c>
      <c r="F77">
        <f t="shared" si="2"/>
        <v>0</v>
      </c>
    </row>
    <row r="78" spans="2:6" ht="25">
      <c r="B78" s="217" t="s">
        <v>803</v>
      </c>
      <c r="C78">
        <f t="shared" si="2"/>
        <v>0</v>
      </c>
      <c r="D78">
        <f t="shared" si="2"/>
        <v>76371</v>
      </c>
      <c r="E78">
        <f t="shared" si="2"/>
        <v>0</v>
      </c>
      <c r="F78">
        <f t="shared" si="2"/>
        <v>0</v>
      </c>
    </row>
    <row r="79" spans="2:6" ht="25">
      <c r="B79" s="205" t="s">
        <v>802</v>
      </c>
      <c r="C79">
        <f t="shared" si="2"/>
        <v>0</v>
      </c>
      <c r="D79">
        <f t="shared" si="2"/>
        <v>8400</v>
      </c>
      <c r="E79">
        <f t="shared" si="2"/>
        <v>0</v>
      </c>
      <c r="F79">
        <f t="shared" si="2"/>
        <v>0</v>
      </c>
    </row>
    <row r="80" spans="2:6" ht="25">
      <c r="B80" s="205" t="s">
        <v>799</v>
      </c>
      <c r="C80">
        <f t="shared" si="2"/>
        <v>0</v>
      </c>
      <c r="D80">
        <f t="shared" si="2"/>
        <v>74601</v>
      </c>
      <c r="E80">
        <f t="shared" si="2"/>
        <v>0</v>
      </c>
      <c r="F80">
        <f t="shared" si="2"/>
        <v>0</v>
      </c>
    </row>
    <row r="81" spans="2:6" ht="48">
      <c r="B81" s="120" t="s">
        <v>805</v>
      </c>
      <c r="C81">
        <f t="shared" si="2"/>
        <v>0</v>
      </c>
      <c r="D81">
        <f t="shared" si="2"/>
        <v>6399</v>
      </c>
      <c r="E81">
        <f t="shared" si="2"/>
        <v>0</v>
      </c>
      <c r="F81">
        <f t="shared" si="2"/>
        <v>0</v>
      </c>
    </row>
    <row r="82" spans="2:6">
      <c r="B82" s="215" t="s">
        <v>429</v>
      </c>
      <c r="C82">
        <f t="shared" si="2"/>
        <v>1175</v>
      </c>
      <c r="D82">
        <f t="shared" si="2"/>
        <v>1175</v>
      </c>
      <c r="E82">
        <f t="shared" si="2"/>
        <v>0</v>
      </c>
      <c r="F82">
        <f t="shared" si="2"/>
        <v>8675</v>
      </c>
    </row>
    <row r="83" spans="2:6">
      <c r="B83" s="215" t="s">
        <v>130</v>
      </c>
      <c r="C83">
        <f t="shared" si="2"/>
        <v>0</v>
      </c>
      <c r="D83">
        <f t="shared" si="2"/>
        <v>0</v>
      </c>
      <c r="E83">
        <f t="shared" si="2"/>
        <v>22695</v>
      </c>
      <c r="F83">
        <f t="shared" si="2"/>
        <v>2900</v>
      </c>
    </row>
    <row r="84" spans="2:6">
      <c r="B84" s="107"/>
    </row>
    <row r="85" spans="2:6">
      <c r="B85" s="107"/>
    </row>
    <row r="86" spans="2:6">
      <c r="B86" s="129" t="s">
        <v>1399</v>
      </c>
      <c r="C86">
        <f>SUM(C63:C64)</f>
        <v>740090</v>
      </c>
      <c r="D86">
        <f t="shared" ref="D86:F86" si="3">SUM(D63:D64)</f>
        <v>740090</v>
      </c>
      <c r="E86">
        <f t="shared" si="3"/>
        <v>717395</v>
      </c>
      <c r="F86">
        <f t="shared" si="3"/>
        <v>737190</v>
      </c>
    </row>
    <row r="87" spans="2:6">
      <c r="B87" s="107"/>
    </row>
    <row r="88" spans="2:6">
      <c r="B88" t="s">
        <v>131</v>
      </c>
    </row>
    <row r="89" spans="2:6">
      <c r="B89" s="43" t="s">
        <v>806</v>
      </c>
      <c r="C89" s="38"/>
    </row>
    <row r="90" spans="2:6" ht="15">
      <c r="B90" s="44" t="s">
        <v>568</v>
      </c>
      <c r="C90" s="38"/>
    </row>
    <row r="91" spans="2:6" ht="15">
      <c r="B91" s="44" t="s">
        <v>569</v>
      </c>
      <c r="C91" s="38"/>
    </row>
    <row r="92" spans="2:6" ht="15">
      <c r="B92" s="44" t="s">
        <v>807</v>
      </c>
      <c r="C92" s="38"/>
    </row>
    <row r="93" spans="2:6" ht="15">
      <c r="B93" s="44" t="s">
        <v>808</v>
      </c>
      <c r="C93" s="38"/>
    </row>
    <row r="94" spans="2:6">
      <c r="B94" s="43" t="s">
        <v>136</v>
      </c>
      <c r="C94" s="38"/>
    </row>
    <row r="95" spans="2:6" ht="15">
      <c r="B95" s="101" t="s">
        <v>809</v>
      </c>
      <c r="C95" s="38"/>
    </row>
    <row r="96" spans="2:6">
      <c r="B96" s="43" t="s">
        <v>386</v>
      </c>
      <c r="C96" s="38"/>
    </row>
    <row r="97" spans="2:3" ht="15">
      <c r="B97" s="101" t="s">
        <v>810</v>
      </c>
      <c r="C97" s="38"/>
    </row>
    <row r="98" spans="2:3">
      <c r="B98" s="43" t="s">
        <v>145</v>
      </c>
      <c r="C98" s="38"/>
    </row>
    <row r="99" spans="2:3" ht="15">
      <c r="B99" s="101" t="s">
        <v>811</v>
      </c>
      <c r="C99" s="38"/>
    </row>
    <row r="100" spans="2:3" ht="15">
      <c r="B100" s="101" t="s">
        <v>812</v>
      </c>
      <c r="C100" s="38"/>
    </row>
    <row r="101" spans="2:3">
      <c r="B101" s="43" t="s">
        <v>149</v>
      </c>
      <c r="C101" s="38"/>
    </row>
    <row r="102" spans="2:3" ht="15">
      <c r="B102" s="101" t="s">
        <v>813</v>
      </c>
      <c r="C102" s="38"/>
    </row>
    <row r="103" spans="2:3">
      <c r="B103" s="43" t="s">
        <v>151</v>
      </c>
      <c r="C103" s="38"/>
    </row>
    <row r="104" spans="2:3" ht="15">
      <c r="B104" s="101" t="s">
        <v>814</v>
      </c>
      <c r="C104" s="38"/>
    </row>
    <row r="105" spans="2:3">
      <c r="B105" s="46" t="s">
        <v>153</v>
      </c>
      <c r="C105" s="38"/>
    </row>
    <row r="106" spans="2:3">
      <c r="B106" s="104" t="s">
        <v>815</v>
      </c>
      <c r="C106" s="38"/>
    </row>
    <row r="107" spans="2:3">
      <c r="B107" s="101" t="s">
        <v>816</v>
      </c>
      <c r="C107" s="38"/>
    </row>
    <row r="108" spans="2:3">
      <c r="B108" s="101" t="s">
        <v>817</v>
      </c>
      <c r="C108" s="38"/>
    </row>
    <row r="109" spans="2:3">
      <c r="B109" s="46" t="s">
        <v>155</v>
      </c>
      <c r="C109" s="38"/>
    </row>
    <row r="110" spans="2:3">
      <c r="B110" s="101" t="s">
        <v>818</v>
      </c>
      <c r="C110" s="38"/>
    </row>
    <row r="111" spans="2:3">
      <c r="B111" s="101" t="s">
        <v>819</v>
      </c>
      <c r="C111" s="38"/>
    </row>
    <row r="112" spans="2:3">
      <c r="B112" s="101" t="s">
        <v>820</v>
      </c>
      <c r="C112" s="38"/>
    </row>
    <row r="113" spans="2:3">
      <c r="B113" s="101" t="s">
        <v>821</v>
      </c>
      <c r="C113" s="38"/>
    </row>
    <row r="114" spans="2:3">
      <c r="B114" s="46" t="s">
        <v>161</v>
      </c>
      <c r="C114" s="38"/>
    </row>
    <row r="115" spans="2:3">
      <c r="B115" s="101" t="s">
        <v>822</v>
      </c>
      <c r="C115" s="38"/>
    </row>
    <row r="116" spans="2:3">
      <c r="B116" s="101" t="s">
        <v>823</v>
      </c>
      <c r="C116" s="38"/>
    </row>
    <row r="117" spans="2:3">
      <c r="B117" s="46" t="s">
        <v>165</v>
      </c>
      <c r="C117" s="38"/>
    </row>
    <row r="118" spans="2:3">
      <c r="B118" s="101" t="s">
        <v>824</v>
      </c>
      <c r="C118" s="38"/>
    </row>
    <row r="119" spans="2:3">
      <c r="B119" s="46" t="s">
        <v>167</v>
      </c>
      <c r="C119" s="38"/>
    </row>
    <row r="120" spans="2:3">
      <c r="B120" s="101" t="s">
        <v>825</v>
      </c>
      <c r="C120" s="38"/>
    </row>
    <row r="121" spans="2:3">
      <c r="B121" s="101" t="s">
        <v>826</v>
      </c>
      <c r="C121" s="38"/>
    </row>
    <row r="122" spans="2:3">
      <c r="B122" s="101" t="s">
        <v>827</v>
      </c>
      <c r="C122" s="38"/>
    </row>
    <row r="123" spans="2:3">
      <c r="B123" s="46" t="s">
        <v>169</v>
      </c>
      <c r="C123" s="38"/>
    </row>
    <row r="124" spans="2:3">
      <c r="B124" s="101" t="s">
        <v>828</v>
      </c>
      <c r="C124" s="38"/>
    </row>
    <row r="125" spans="2:3">
      <c r="B125" s="101" t="s">
        <v>829</v>
      </c>
      <c r="C125" s="38"/>
    </row>
    <row r="126" spans="2:3">
      <c r="B126" s="101" t="s">
        <v>830</v>
      </c>
      <c r="C126" s="38"/>
    </row>
    <row r="127" spans="2:3">
      <c r="B127" s="43" t="s">
        <v>171</v>
      </c>
      <c r="C127" s="38"/>
    </row>
    <row r="128" spans="2:3">
      <c r="B128" s="104" t="s">
        <v>831</v>
      </c>
      <c r="C128" s="38"/>
    </row>
    <row r="129" spans="2:3">
      <c r="B129" s="101" t="s">
        <v>832</v>
      </c>
      <c r="C129" s="38"/>
    </row>
    <row r="130" spans="2:3">
      <c r="B130" s="43" t="s">
        <v>173</v>
      </c>
      <c r="C130" s="38"/>
    </row>
    <row r="131" spans="2:3">
      <c r="B131" s="101" t="s">
        <v>833</v>
      </c>
      <c r="C131" s="38"/>
    </row>
    <row r="132" spans="2:3">
      <c r="B132" s="43" t="s">
        <v>177</v>
      </c>
      <c r="C132" s="38"/>
    </row>
    <row r="133" spans="2:3">
      <c r="B133" s="101" t="s">
        <v>834</v>
      </c>
      <c r="C133" s="38"/>
    </row>
    <row r="134" spans="2:3">
      <c r="B134" s="43" t="s">
        <v>181</v>
      </c>
      <c r="C134" s="38"/>
    </row>
    <row r="135" spans="2:3">
      <c r="B135" s="101" t="s">
        <v>835</v>
      </c>
      <c r="C135" s="38"/>
    </row>
    <row r="136" spans="2:3">
      <c r="B136" s="43" t="s">
        <v>183</v>
      </c>
      <c r="C136" s="38"/>
    </row>
    <row r="137" spans="2:3">
      <c r="B137" s="101" t="s">
        <v>836</v>
      </c>
      <c r="C137" s="38"/>
    </row>
    <row r="138" spans="2:3">
      <c r="B138" s="43" t="s">
        <v>187</v>
      </c>
      <c r="C138" s="38"/>
    </row>
    <row r="139" spans="2:3">
      <c r="B139" s="101" t="s">
        <v>837</v>
      </c>
      <c r="C139" s="38"/>
    </row>
    <row r="140" spans="2:3">
      <c r="B140" s="101" t="s">
        <v>838</v>
      </c>
      <c r="C140" s="38"/>
    </row>
    <row r="141" spans="2:3">
      <c r="B141" s="101" t="s">
        <v>839</v>
      </c>
      <c r="C141" s="38"/>
    </row>
    <row r="142" spans="2:3">
      <c r="B142" s="43" t="s">
        <v>195</v>
      </c>
      <c r="C142" s="38"/>
    </row>
    <row r="143" spans="2:3">
      <c r="B143" s="101" t="s">
        <v>840</v>
      </c>
      <c r="C143" s="38"/>
    </row>
    <row r="144" spans="2:3">
      <c r="B144" s="101" t="s">
        <v>841</v>
      </c>
      <c r="C144" s="38"/>
    </row>
    <row r="145" spans="2:3">
      <c r="B145" s="43" t="s">
        <v>199</v>
      </c>
      <c r="C145" s="38"/>
    </row>
    <row r="146" spans="2:3">
      <c r="B146" s="101" t="s">
        <v>842</v>
      </c>
      <c r="C146" s="38"/>
    </row>
    <row r="147" spans="2:3">
      <c r="B147" s="43" t="s">
        <v>200</v>
      </c>
      <c r="C147" s="38"/>
    </row>
    <row r="148" spans="2:3">
      <c r="B148" s="101" t="s">
        <v>843</v>
      </c>
      <c r="C148" s="38"/>
    </row>
    <row r="149" spans="2:3">
      <c r="B149" s="43" t="s">
        <v>204</v>
      </c>
      <c r="C149" s="38"/>
    </row>
    <row r="150" spans="2:3">
      <c r="B150" s="101" t="s">
        <v>844</v>
      </c>
      <c r="C150" s="38"/>
    </row>
    <row r="151" spans="2:3">
      <c r="B151" s="46" t="s">
        <v>206</v>
      </c>
      <c r="C151" s="38"/>
    </row>
    <row r="152" spans="2:3">
      <c r="B152" s="104" t="s">
        <v>831</v>
      </c>
      <c r="C152" s="38"/>
    </row>
    <row r="153" spans="2:3" ht="15">
      <c r="B153" s="255" t="s">
        <v>845</v>
      </c>
      <c r="C153" s="38"/>
    </row>
    <row r="154" spans="2:3" ht="15">
      <c r="B154" s="44" t="s">
        <v>846</v>
      </c>
      <c r="C154" s="38"/>
    </row>
    <row r="155" spans="2:3">
      <c r="B155" s="46" t="s">
        <v>209</v>
      </c>
      <c r="C155" s="38"/>
    </row>
    <row r="156" spans="2:3" ht="15">
      <c r="B156" s="101" t="s">
        <v>847</v>
      </c>
      <c r="C156" s="38"/>
    </row>
    <row r="157" spans="2:3">
      <c r="B157" s="46" t="s">
        <v>211</v>
      </c>
      <c r="C157" s="38"/>
    </row>
    <row r="158" spans="2:3" ht="15">
      <c r="B158" s="101" t="s">
        <v>848</v>
      </c>
      <c r="C158" s="38"/>
    </row>
    <row r="159" spans="2:3">
      <c r="B159" s="46" t="s">
        <v>213</v>
      </c>
      <c r="C159" s="38"/>
    </row>
    <row r="160" spans="2:3" ht="15">
      <c r="B160" s="101" t="s">
        <v>849</v>
      </c>
      <c r="C160" s="38"/>
    </row>
    <row r="161" spans="2:3">
      <c r="B161" s="46" t="s">
        <v>215</v>
      </c>
      <c r="C161" s="38"/>
    </row>
    <row r="162" spans="2:3" ht="15">
      <c r="B162" s="101" t="s">
        <v>850</v>
      </c>
      <c r="C162" s="38"/>
    </row>
    <row r="163" spans="2:3" ht="15">
      <c r="B163" s="101" t="s">
        <v>851</v>
      </c>
      <c r="C163" s="38"/>
    </row>
    <row r="164" spans="2:3" ht="15">
      <c r="B164" s="101" t="s">
        <v>852</v>
      </c>
      <c r="C164" s="38"/>
    </row>
    <row r="165" spans="2:3">
      <c r="B165" s="46" t="s">
        <v>217</v>
      </c>
      <c r="C165" s="38"/>
    </row>
    <row r="166" spans="2:3" ht="15">
      <c r="B166" s="101" t="s">
        <v>853</v>
      </c>
      <c r="C166" s="38"/>
    </row>
    <row r="167" spans="2:3" ht="15">
      <c r="B167" s="101" t="s">
        <v>854</v>
      </c>
      <c r="C167" s="38"/>
    </row>
    <row r="168" spans="2:3">
      <c r="B168" s="46" t="s">
        <v>219</v>
      </c>
      <c r="C168" s="38"/>
    </row>
    <row r="169" spans="2:3" ht="15">
      <c r="B169" s="101" t="s">
        <v>855</v>
      </c>
      <c r="C169" s="38"/>
    </row>
    <row r="170" spans="2:3" ht="15">
      <c r="B170" s="101" t="s">
        <v>856</v>
      </c>
      <c r="C170" s="38"/>
    </row>
    <row r="171" spans="2:3">
      <c r="B171" s="46" t="s">
        <v>221</v>
      </c>
      <c r="C171" s="38"/>
    </row>
    <row r="172" spans="2:3" ht="15">
      <c r="B172" s="101" t="s">
        <v>857</v>
      </c>
      <c r="C172" s="38"/>
    </row>
    <row r="173" spans="2:3">
      <c r="B173" s="46" t="s">
        <v>358</v>
      </c>
      <c r="C173" s="38"/>
    </row>
    <row r="174" spans="2:3" ht="15">
      <c r="B174" s="101" t="s">
        <v>858</v>
      </c>
      <c r="C174" s="38"/>
    </row>
    <row r="175" spans="2:3" ht="15">
      <c r="B175" s="101" t="s">
        <v>859</v>
      </c>
      <c r="C175" s="38"/>
    </row>
    <row r="176" spans="2:3" ht="15">
      <c r="B176" s="101" t="s">
        <v>860</v>
      </c>
      <c r="C176" s="38"/>
    </row>
    <row r="177" spans="2:3" ht="15">
      <c r="B177" s="44" t="s">
        <v>861</v>
      </c>
      <c r="C177" s="38"/>
    </row>
    <row r="178" spans="2:3">
      <c r="B178" s="101" t="s">
        <v>862</v>
      </c>
      <c r="C178" s="38"/>
    </row>
    <row r="179" spans="2:3" ht="15">
      <c r="B179" s="48" t="s">
        <v>223</v>
      </c>
      <c r="C179" s="38"/>
    </row>
    <row r="180" spans="2:3">
      <c r="B180" s="101" t="s">
        <v>863</v>
      </c>
      <c r="C180" s="38"/>
    </row>
    <row r="181" spans="2:3">
      <c r="B181" s="101" t="s">
        <v>864</v>
      </c>
      <c r="C181" s="38"/>
    </row>
    <row r="182" spans="2:3" ht="15">
      <c r="B182" s="48" t="s">
        <v>362</v>
      </c>
      <c r="C182" s="38"/>
    </row>
    <row r="183" spans="2:3">
      <c r="B183" s="101" t="s">
        <v>865</v>
      </c>
      <c r="C183" s="38"/>
    </row>
    <row r="184" spans="2:3" ht="15">
      <c r="B184" s="48" t="s">
        <v>229</v>
      </c>
      <c r="C184" s="38"/>
    </row>
    <row r="185" spans="2:3">
      <c r="B185" s="101" t="s">
        <v>866</v>
      </c>
      <c r="C185" s="38"/>
    </row>
    <row r="186" spans="2:3">
      <c r="B186" s="101" t="s">
        <v>867</v>
      </c>
      <c r="C186" s="38"/>
    </row>
    <row r="187" spans="2:3">
      <c r="B187" s="101" t="s">
        <v>868</v>
      </c>
      <c r="C187" s="38"/>
    </row>
    <row r="188" spans="2:3" ht="15">
      <c r="B188" s="48" t="s">
        <v>234</v>
      </c>
      <c r="C188" s="38"/>
    </row>
    <row r="189" spans="2:3">
      <c r="B189" s="101" t="s">
        <v>869</v>
      </c>
      <c r="C189" s="38"/>
    </row>
    <row r="190" spans="2:3">
      <c r="B190" s="101" t="s">
        <v>870</v>
      </c>
      <c r="C190" s="38"/>
    </row>
    <row r="191" spans="2:3">
      <c r="B191" s="101"/>
      <c r="C191" s="38"/>
    </row>
    <row r="192" spans="2:3" ht="15">
      <c r="B192" s="48"/>
      <c r="C192" s="38"/>
    </row>
    <row r="193" spans="2:3">
      <c r="B193" s="101"/>
      <c r="C193" s="38"/>
    </row>
    <row r="194" spans="2:3">
      <c r="B194" s="101"/>
      <c r="C194" s="38"/>
    </row>
    <row r="195" spans="2:3" ht="15">
      <c r="B195" s="48"/>
      <c r="C195" s="38"/>
    </row>
    <row r="196" spans="2:3">
      <c r="B196" s="101"/>
      <c r="C196" s="38"/>
    </row>
    <row r="197" spans="2:3">
      <c r="B197" s="101"/>
      <c r="C197" s="38"/>
    </row>
    <row r="198" spans="2:3">
      <c r="B198" s="101"/>
      <c r="C198" s="38"/>
    </row>
    <row r="199" spans="2:3" ht="15">
      <c r="B199" s="48"/>
      <c r="C199" s="38"/>
    </row>
    <row r="200" spans="2:3">
      <c r="B200" s="101"/>
      <c r="C200" s="38"/>
    </row>
    <row r="201" spans="2:3" ht="15">
      <c r="B201" s="48"/>
      <c r="C201" s="38"/>
    </row>
    <row r="202" spans="2:3">
      <c r="B202" s="101"/>
      <c r="C202" s="38"/>
    </row>
    <row r="203" spans="2:3">
      <c r="B203" s="101"/>
      <c r="C203" s="38"/>
    </row>
    <row r="204" spans="2:3" ht="15">
      <c r="B204" s="48"/>
      <c r="C204" s="38"/>
    </row>
    <row r="205" spans="2:3">
      <c r="B205" s="101"/>
      <c r="C205" s="38"/>
    </row>
    <row r="206" spans="2:3">
      <c r="B206" s="101"/>
      <c r="C206" s="38"/>
    </row>
    <row r="207" spans="2:3" ht="15">
      <c r="B207" s="48"/>
      <c r="C207" s="38"/>
    </row>
    <row r="208" spans="2:3">
      <c r="B208" s="101"/>
      <c r="C208" s="38"/>
    </row>
    <row r="209" spans="2:3">
      <c r="B209" s="101"/>
      <c r="C209" s="38"/>
    </row>
    <row r="210" spans="2:3">
      <c r="B210" s="101"/>
      <c r="C210" s="38"/>
    </row>
    <row r="211" spans="2:3" ht="15">
      <c r="B211" s="48"/>
      <c r="C211" s="38"/>
    </row>
    <row r="212" spans="2:3">
      <c r="B212" s="101"/>
      <c r="C212" s="38"/>
    </row>
    <row r="213" spans="2:3">
      <c r="B213" s="43"/>
      <c r="C213" s="38"/>
    </row>
    <row r="214" spans="2:3">
      <c r="B214" s="104"/>
      <c r="C214" s="38"/>
    </row>
    <row r="215" spans="2:3">
      <c r="B215" s="106"/>
      <c r="C215" s="38"/>
    </row>
    <row r="216" spans="2:3">
      <c r="B216" s="101"/>
      <c r="C216" s="38"/>
    </row>
    <row r="217" spans="2:3">
      <c r="B217" s="43"/>
      <c r="C217" s="38"/>
    </row>
    <row r="218" spans="2:3">
      <c r="B218" s="101"/>
      <c r="C218" s="38"/>
    </row>
    <row r="219" spans="2:3">
      <c r="B219" s="101"/>
      <c r="C219" s="38"/>
    </row>
    <row r="220" spans="2:3">
      <c r="B220" s="43"/>
      <c r="C220" s="38"/>
    </row>
    <row r="221" spans="2:3">
      <c r="B221" s="101"/>
      <c r="C221" s="38"/>
    </row>
  </sheetData>
  <sortState xmlns:xlrd2="http://schemas.microsoft.com/office/spreadsheetml/2017/richdata2" ref="B64:B83">
    <sortCondition ref="B65:B83"/>
  </sortState>
  <conditionalFormatting sqref="C63:C85 C87">
    <cfRule type="colorScale" priority="133">
      <colorScale>
        <cfvo type="min"/>
        <cfvo type="max"/>
        <color theme="0"/>
        <color theme="5"/>
      </colorScale>
    </cfRule>
    <cfRule type="top10" priority="134" rank="10"/>
  </conditionalFormatting>
  <conditionalFormatting sqref="D65:D75 D63 D77:D83">
    <cfRule type="colorScale" priority="9">
      <colorScale>
        <cfvo type="min"/>
        <cfvo type="max"/>
        <color theme="0"/>
        <color theme="5"/>
      </colorScale>
    </cfRule>
    <cfRule type="top10" priority="10" rank="10"/>
  </conditionalFormatting>
  <conditionalFormatting sqref="D76">
    <cfRule type="colorScale" priority="1">
      <colorScale>
        <cfvo type="min"/>
        <cfvo type="max"/>
        <color theme="0"/>
        <color theme="5"/>
      </colorScale>
    </cfRule>
    <cfRule type="top10" priority="2" rank="10"/>
  </conditionalFormatting>
  <conditionalFormatting sqref="D84:D85 D87">
    <cfRule type="colorScale" priority="137">
      <colorScale>
        <cfvo type="min"/>
        <cfvo type="max"/>
        <color theme="0"/>
        <color theme="5"/>
      </colorScale>
    </cfRule>
    <cfRule type="top10" priority="138" rank="10"/>
  </conditionalFormatting>
  <conditionalFormatting sqref="D64:F64">
    <cfRule type="colorScale" priority="3">
      <colorScale>
        <cfvo type="min"/>
        <cfvo type="max"/>
        <color theme="0"/>
        <color theme="5"/>
      </colorScale>
    </cfRule>
    <cfRule type="top10" priority="4" rank="10"/>
  </conditionalFormatting>
  <conditionalFormatting sqref="E65:E83 E63">
    <cfRule type="colorScale" priority="7">
      <colorScale>
        <cfvo type="min"/>
        <cfvo type="max"/>
        <color theme="0"/>
        <color theme="5"/>
      </colorScale>
    </cfRule>
    <cfRule type="top10" priority="8" rank="10"/>
  </conditionalFormatting>
  <conditionalFormatting sqref="E84:E85 E87">
    <cfRule type="colorScale" priority="141">
      <colorScale>
        <cfvo type="min"/>
        <cfvo type="max"/>
        <color theme="0"/>
        <color theme="5"/>
      </colorScale>
    </cfRule>
    <cfRule type="top10" priority="142" rank="10"/>
  </conditionalFormatting>
  <conditionalFormatting sqref="F65:F83 F63">
    <cfRule type="colorScale" priority="5">
      <colorScale>
        <cfvo type="min"/>
        <cfvo type="max"/>
        <color theme="0"/>
        <color theme="5"/>
      </colorScale>
    </cfRule>
    <cfRule type="top10" priority="6" rank="10"/>
  </conditionalFormatting>
  <conditionalFormatting sqref="F84:F85 F87">
    <cfRule type="colorScale" priority="145">
      <colorScale>
        <cfvo type="min"/>
        <cfvo type="max"/>
        <color theme="0"/>
        <color theme="5"/>
      </colorScale>
    </cfRule>
    <cfRule type="top10" priority="146" rank="10"/>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83087-612D-4E75-8B05-B36376ABC85A}">
  <sheetPr codeName="Sheet15"/>
  <dimension ref="A1:M212"/>
  <sheetViews>
    <sheetView workbookViewId="0">
      <pane xSplit="2" ySplit="5" topLeftCell="D6" activePane="bottomRight" state="frozen"/>
      <selection pane="topRight" activeCell="C1" sqref="C1"/>
      <selection pane="bottomLeft" activeCell="A6" sqref="A6"/>
      <selection pane="bottomRight" activeCell="C77" sqref="C77"/>
    </sheetView>
  </sheetViews>
  <sheetFormatPr defaultRowHeight="14.5"/>
  <cols>
    <col min="2" max="2" width="23.7265625" customWidth="1"/>
    <col min="3" max="3" width="16.26953125" customWidth="1"/>
    <col min="4" max="4" width="22.26953125" customWidth="1"/>
    <col min="5" max="5" width="19.54296875" customWidth="1"/>
  </cols>
  <sheetData>
    <row r="1" spans="1:13">
      <c r="A1" s="35" t="s">
        <v>123</v>
      </c>
    </row>
    <row r="3" spans="1:13">
      <c r="A3" t="s">
        <v>1003</v>
      </c>
      <c r="J3" t="b">
        <v>1</v>
      </c>
      <c r="K3">
        <f>COUNTIF(K$6:K$61,J3)</f>
        <v>56</v>
      </c>
    </row>
    <row r="4" spans="1:13">
      <c r="J4" t="b">
        <v>0</v>
      </c>
      <c r="K4">
        <f>COUNTIF(K$6:K$61,J4)</f>
        <v>0</v>
      </c>
    </row>
    <row r="5" spans="1:13" ht="64">
      <c r="B5" s="245" t="s">
        <v>4</v>
      </c>
      <c r="C5" s="246" t="s">
        <v>1004</v>
      </c>
      <c r="D5" s="246" t="s">
        <v>1005</v>
      </c>
      <c r="E5" s="246" t="s">
        <v>1006</v>
      </c>
      <c r="I5" t="s">
        <v>91</v>
      </c>
      <c r="K5" s="30" t="s">
        <v>419</v>
      </c>
    </row>
    <row r="6" spans="1:13" ht="17.25" customHeight="1">
      <c r="B6" s="81" t="s">
        <v>7</v>
      </c>
      <c r="C6" s="266">
        <v>17</v>
      </c>
      <c r="D6" s="267">
        <v>17</v>
      </c>
      <c r="E6" s="82" t="s">
        <v>1007</v>
      </c>
      <c r="G6" t="str">
        <f>Weights!B6</f>
        <v>Alabama</v>
      </c>
      <c r="H6" s="28">
        <f>Weights!Y6</f>
        <v>19300</v>
      </c>
      <c r="I6" t="s">
        <v>92</v>
      </c>
      <c r="K6" t="b">
        <f t="shared" ref="K6:K37" si="0">B6=G6</f>
        <v>1</v>
      </c>
      <c r="M6" s="175"/>
    </row>
    <row r="7" spans="1:13">
      <c r="B7" s="86" t="s">
        <v>8</v>
      </c>
      <c r="C7" s="268">
        <v>17</v>
      </c>
      <c r="D7" s="269">
        <v>17</v>
      </c>
      <c r="E7" s="87" t="s">
        <v>1008</v>
      </c>
      <c r="G7" t="str">
        <f>Weights!B7</f>
        <v>Alaska</v>
      </c>
      <c r="H7" s="28">
        <f>Weights!Y7</f>
        <v>1312</v>
      </c>
      <c r="I7" t="s">
        <v>92</v>
      </c>
      <c r="K7" t="b">
        <f t="shared" si="0"/>
        <v>1</v>
      </c>
      <c r="M7" s="179"/>
    </row>
    <row r="8" spans="1:13">
      <c r="B8" s="86" t="s">
        <v>9</v>
      </c>
      <c r="C8" s="112" t="s">
        <v>286</v>
      </c>
      <c r="D8" s="227" t="s">
        <v>286</v>
      </c>
      <c r="E8" s="87" t="s">
        <v>1008</v>
      </c>
      <c r="G8" t="str">
        <f>Weights!B8</f>
        <v>American Samoa</v>
      </c>
      <c r="H8" s="28" t="e">
        <f>Weights!Y8</f>
        <v>#VALUE!</v>
      </c>
      <c r="I8" s="25" t="s">
        <v>93</v>
      </c>
      <c r="K8" t="b">
        <f t="shared" si="0"/>
        <v>1</v>
      </c>
      <c r="M8" s="181"/>
    </row>
    <row r="9" spans="1:13" ht="25">
      <c r="B9" s="86" t="s">
        <v>11</v>
      </c>
      <c r="C9" s="268">
        <v>17</v>
      </c>
      <c r="D9" s="269">
        <v>17</v>
      </c>
      <c r="E9" s="87" t="s">
        <v>1009</v>
      </c>
      <c r="G9" t="str">
        <f>Weights!B9</f>
        <v>Arizona</v>
      </c>
      <c r="H9" s="28">
        <f>Weights!Y9</f>
        <v>12655</v>
      </c>
      <c r="I9" t="s">
        <v>92</v>
      </c>
      <c r="K9" t="b">
        <f t="shared" si="0"/>
        <v>1</v>
      </c>
      <c r="M9" s="40"/>
    </row>
    <row r="10" spans="1:13" ht="25">
      <c r="B10" s="86" t="s">
        <v>12</v>
      </c>
      <c r="C10" s="112" t="s">
        <v>130</v>
      </c>
      <c r="D10" s="227" t="s">
        <v>130</v>
      </c>
      <c r="E10" s="87" t="s">
        <v>1010</v>
      </c>
      <c r="G10" t="str">
        <f>Weights!B10</f>
        <v>Arkansas</v>
      </c>
      <c r="H10" s="28">
        <f>Weights!Y10</f>
        <v>16406</v>
      </c>
      <c r="I10" t="s">
        <v>92</v>
      </c>
      <c r="K10" t="b">
        <f t="shared" si="0"/>
        <v>1</v>
      </c>
    </row>
    <row r="11" spans="1:13">
      <c r="B11" s="86" t="s">
        <v>13</v>
      </c>
      <c r="C11" s="268">
        <v>17</v>
      </c>
      <c r="D11" s="269">
        <v>18</v>
      </c>
      <c r="E11" s="87" t="s">
        <v>1008</v>
      </c>
      <c r="G11" t="str">
        <f>Weights!B11</f>
        <v>California</v>
      </c>
      <c r="H11" s="28">
        <f>Weights!Y11</f>
        <v>91086</v>
      </c>
      <c r="I11" t="s">
        <v>92</v>
      </c>
      <c r="K11" t="b">
        <f t="shared" si="0"/>
        <v>1</v>
      </c>
    </row>
    <row r="12" spans="1:13">
      <c r="B12" s="86" t="s">
        <v>14</v>
      </c>
      <c r="C12" s="268">
        <v>17</v>
      </c>
      <c r="D12" s="269">
        <v>18</v>
      </c>
      <c r="E12" s="87" t="s">
        <v>1008</v>
      </c>
      <c r="G12" t="str">
        <f>Weights!B12</f>
        <v>Colorado</v>
      </c>
      <c r="H12" s="28">
        <f>Weights!Y12</f>
        <v>9101</v>
      </c>
      <c r="I12" t="s">
        <v>92</v>
      </c>
      <c r="K12" t="b">
        <f t="shared" si="0"/>
        <v>1</v>
      </c>
    </row>
    <row r="13" spans="1:13">
      <c r="B13" s="86" t="s">
        <v>15</v>
      </c>
      <c r="C13" s="268">
        <v>17</v>
      </c>
      <c r="D13" s="269">
        <v>17</v>
      </c>
      <c r="E13" s="87" t="s">
        <v>1008</v>
      </c>
      <c r="G13" t="str">
        <f>Weights!B13</f>
        <v>Connecticut</v>
      </c>
      <c r="H13" s="28">
        <f>Weights!Y13</f>
        <v>7200</v>
      </c>
      <c r="I13" t="s">
        <v>92</v>
      </c>
      <c r="K13" t="b">
        <f t="shared" si="0"/>
        <v>1</v>
      </c>
    </row>
    <row r="14" spans="1:13" ht="25">
      <c r="B14" s="86" t="s">
        <v>16</v>
      </c>
      <c r="C14" s="268">
        <v>17</v>
      </c>
      <c r="D14" s="269">
        <v>17</v>
      </c>
      <c r="E14" s="87" t="s">
        <v>1009</v>
      </c>
      <c r="G14" t="str">
        <f>Weights!B14</f>
        <v>Delaware</v>
      </c>
      <c r="H14" s="28">
        <f>Weights!Y14</f>
        <v>2900</v>
      </c>
      <c r="I14" t="s">
        <v>92</v>
      </c>
      <c r="K14" t="b">
        <f t="shared" si="0"/>
        <v>1</v>
      </c>
    </row>
    <row r="15" spans="1:13">
      <c r="B15" s="86" t="s">
        <v>17</v>
      </c>
      <c r="C15" s="268">
        <v>17</v>
      </c>
      <c r="D15" s="269">
        <v>21</v>
      </c>
      <c r="E15" s="87" t="s">
        <v>1008</v>
      </c>
      <c r="G15" t="str">
        <f>Weights!B15</f>
        <v>District of Columbia</v>
      </c>
      <c r="H15" s="28">
        <f>Weights!Y15</f>
        <v>700</v>
      </c>
      <c r="I15" t="s">
        <v>92</v>
      </c>
      <c r="K15" t="b">
        <f t="shared" si="0"/>
        <v>1</v>
      </c>
    </row>
    <row r="16" spans="1:13" ht="25">
      <c r="B16" s="51" t="s">
        <v>18</v>
      </c>
      <c r="C16" s="112" t="s">
        <v>130</v>
      </c>
      <c r="D16" s="227" t="s">
        <v>130</v>
      </c>
      <c r="E16" s="87" t="s">
        <v>1010</v>
      </c>
      <c r="G16" t="str">
        <f>Weights!B16</f>
        <v>Florida</v>
      </c>
      <c r="H16" s="28">
        <f>Weights!Y16</f>
        <v>48658</v>
      </c>
      <c r="I16" t="s">
        <v>92</v>
      </c>
      <c r="K16" t="b">
        <f t="shared" si="0"/>
        <v>1</v>
      </c>
    </row>
    <row r="17" spans="2:11">
      <c r="B17" s="51" t="s">
        <v>19</v>
      </c>
      <c r="C17" s="268">
        <v>17</v>
      </c>
      <c r="D17" s="269">
        <v>17</v>
      </c>
      <c r="E17" s="87" t="s">
        <v>1008</v>
      </c>
      <c r="G17" t="str">
        <f>Weights!B17</f>
        <v>Georgia</v>
      </c>
      <c r="H17" s="28">
        <f>Weights!Y17</f>
        <v>24349</v>
      </c>
      <c r="I17" t="s">
        <v>92</v>
      </c>
      <c r="K17" t="b">
        <f t="shared" si="0"/>
        <v>1</v>
      </c>
    </row>
    <row r="18" spans="2:11" ht="25">
      <c r="B18" s="51" t="s">
        <v>20</v>
      </c>
      <c r="C18" s="268">
        <v>17</v>
      </c>
      <c r="D18" s="227" t="s">
        <v>130</v>
      </c>
      <c r="E18" s="87" t="s">
        <v>1009</v>
      </c>
      <c r="G18" t="str">
        <f>Weights!B18</f>
        <v>Guam</v>
      </c>
      <c r="H18" s="28">
        <f>Weights!Y18</f>
        <v>287</v>
      </c>
      <c r="I18" s="25" t="s">
        <v>93</v>
      </c>
      <c r="K18" t="b">
        <f t="shared" si="0"/>
        <v>1</v>
      </c>
    </row>
    <row r="19" spans="2:11" ht="25">
      <c r="B19" s="51" t="s">
        <v>21</v>
      </c>
      <c r="C19" s="268">
        <v>17</v>
      </c>
      <c r="D19" s="269">
        <v>17</v>
      </c>
      <c r="E19" s="87" t="s">
        <v>1009</v>
      </c>
      <c r="G19" t="str">
        <f>Weights!B19</f>
        <v>Hawaii</v>
      </c>
      <c r="H19" s="28">
        <f>Weights!Y19</f>
        <v>3200</v>
      </c>
      <c r="I19" t="s">
        <v>92</v>
      </c>
      <c r="K19" t="b">
        <f t="shared" si="0"/>
        <v>1</v>
      </c>
    </row>
    <row r="20" spans="2:11" ht="25">
      <c r="B20" s="51" t="s">
        <v>22</v>
      </c>
      <c r="C20" s="112" t="s">
        <v>130</v>
      </c>
      <c r="D20" s="227" t="s">
        <v>130</v>
      </c>
      <c r="E20" s="87" t="s">
        <v>1010</v>
      </c>
      <c r="G20" t="str">
        <f>Weights!B20</f>
        <v>Idaho</v>
      </c>
      <c r="H20" s="28">
        <f>Weights!Y20</f>
        <v>3700</v>
      </c>
      <c r="I20" t="s">
        <v>92</v>
      </c>
      <c r="K20" t="b">
        <f t="shared" si="0"/>
        <v>1</v>
      </c>
    </row>
    <row r="21" spans="2:11">
      <c r="B21" s="51" t="s">
        <v>23</v>
      </c>
      <c r="C21" s="268">
        <v>20</v>
      </c>
      <c r="D21" s="269">
        <v>20</v>
      </c>
      <c r="E21" s="87" t="s">
        <v>1008</v>
      </c>
      <c r="G21" t="str">
        <f>Weights!B21</f>
        <v>Illinois</v>
      </c>
      <c r="H21" s="28">
        <f>Weights!Y21</f>
        <v>35900</v>
      </c>
      <c r="I21" t="s">
        <v>92</v>
      </c>
      <c r="K21" t="b">
        <f t="shared" si="0"/>
        <v>1</v>
      </c>
    </row>
    <row r="22" spans="2:11">
      <c r="B22" s="51" t="s">
        <v>24</v>
      </c>
      <c r="C22" s="268">
        <v>17</v>
      </c>
      <c r="D22" s="269">
        <v>17</v>
      </c>
      <c r="E22" s="87" t="s">
        <v>1008</v>
      </c>
      <c r="G22" t="str">
        <f>Weights!B22</f>
        <v>Indiana</v>
      </c>
      <c r="H22" s="28">
        <f>Weights!Y22</f>
        <v>14200</v>
      </c>
      <c r="I22" t="s">
        <v>92</v>
      </c>
      <c r="K22" t="b">
        <f t="shared" si="0"/>
        <v>1</v>
      </c>
    </row>
    <row r="23" spans="2:11" ht="25">
      <c r="B23" s="51" t="s">
        <v>25</v>
      </c>
      <c r="C23" s="268">
        <v>17</v>
      </c>
      <c r="D23" s="269">
        <v>17</v>
      </c>
      <c r="E23" s="87" t="s">
        <v>1011</v>
      </c>
      <c r="G23" t="str">
        <f>Weights!B23</f>
        <v>Iowa</v>
      </c>
      <c r="H23" s="28">
        <f>Weights!Y23</f>
        <v>8400</v>
      </c>
      <c r="I23" t="s">
        <v>92</v>
      </c>
      <c r="K23" t="b">
        <f t="shared" si="0"/>
        <v>1</v>
      </c>
    </row>
    <row r="24" spans="2:11">
      <c r="B24" s="51" t="s">
        <v>26</v>
      </c>
      <c r="C24" s="268">
        <v>17</v>
      </c>
      <c r="D24" s="269">
        <v>18</v>
      </c>
      <c r="E24" s="87" t="s">
        <v>1008</v>
      </c>
      <c r="G24" t="str">
        <f>Weights!B24</f>
        <v>Kansas</v>
      </c>
      <c r="H24" s="28">
        <f>Weights!Y24</f>
        <v>6201</v>
      </c>
      <c r="I24" t="s">
        <v>92</v>
      </c>
      <c r="K24" t="b">
        <f t="shared" si="0"/>
        <v>1</v>
      </c>
    </row>
    <row r="25" spans="2:11">
      <c r="B25" s="51" t="s">
        <v>27</v>
      </c>
      <c r="C25" s="268">
        <v>18</v>
      </c>
      <c r="D25" s="269">
        <v>18</v>
      </c>
      <c r="E25" s="87" t="s">
        <v>1008</v>
      </c>
      <c r="G25" t="str">
        <f>Weights!B25</f>
        <v>Kentucky</v>
      </c>
      <c r="H25" s="28">
        <f>Weights!Y25</f>
        <v>8901</v>
      </c>
      <c r="I25" t="s">
        <v>92</v>
      </c>
      <c r="K25" t="b">
        <f t="shared" si="0"/>
        <v>1</v>
      </c>
    </row>
    <row r="26" spans="2:11">
      <c r="B26" s="51" t="s">
        <v>28</v>
      </c>
      <c r="C26" s="268">
        <v>18</v>
      </c>
      <c r="D26" s="269">
        <v>18</v>
      </c>
      <c r="E26" s="87" t="s">
        <v>1008</v>
      </c>
      <c r="G26" t="str">
        <f>Weights!B26</f>
        <v>Louisiana</v>
      </c>
      <c r="H26" s="28">
        <f>Weights!Y26</f>
        <v>11549</v>
      </c>
      <c r="I26" t="s">
        <v>92</v>
      </c>
      <c r="K26" t="b">
        <f t="shared" si="0"/>
        <v>1</v>
      </c>
    </row>
    <row r="27" spans="2:11" ht="25">
      <c r="B27" s="51" t="s">
        <v>29</v>
      </c>
      <c r="C27" s="268">
        <v>17</v>
      </c>
      <c r="D27" s="269">
        <v>17</v>
      </c>
      <c r="E27" s="87" t="s">
        <v>1009</v>
      </c>
      <c r="G27" t="str">
        <f>Weights!B27</f>
        <v>Maine</v>
      </c>
      <c r="H27" s="28">
        <f>Weights!Y27</f>
        <v>2800</v>
      </c>
      <c r="I27" t="s">
        <v>92</v>
      </c>
      <c r="K27" t="b">
        <f t="shared" si="0"/>
        <v>1</v>
      </c>
    </row>
    <row r="28" spans="2:11" ht="25">
      <c r="B28" s="51" t="s">
        <v>30</v>
      </c>
      <c r="C28" s="268">
        <v>17</v>
      </c>
      <c r="D28" s="269">
        <v>21</v>
      </c>
      <c r="E28" s="87" t="s">
        <v>1011</v>
      </c>
      <c r="G28" t="str">
        <f>Weights!B28</f>
        <v>Maryland</v>
      </c>
      <c r="H28" s="28">
        <f>Weights!Y28</f>
        <v>10299</v>
      </c>
      <c r="I28" t="s">
        <v>92</v>
      </c>
      <c r="K28" t="b">
        <f t="shared" si="0"/>
        <v>1</v>
      </c>
    </row>
    <row r="29" spans="2:11">
      <c r="B29" s="51" t="s">
        <v>31</v>
      </c>
      <c r="C29" s="268">
        <v>17</v>
      </c>
      <c r="D29" s="269">
        <v>23</v>
      </c>
      <c r="E29" s="87" t="s">
        <v>1008</v>
      </c>
      <c r="G29" t="str">
        <f>Weights!B29</f>
        <v>Massachusetts</v>
      </c>
      <c r="H29" s="28">
        <f>Weights!Y29</f>
        <v>12193</v>
      </c>
      <c r="I29" t="s">
        <v>92</v>
      </c>
      <c r="K29" t="b">
        <f t="shared" si="0"/>
        <v>1</v>
      </c>
    </row>
    <row r="30" spans="2:11" ht="25">
      <c r="B30" s="51" t="s">
        <v>32</v>
      </c>
      <c r="C30" s="268">
        <v>17</v>
      </c>
      <c r="D30" s="269">
        <v>17</v>
      </c>
      <c r="E30" s="87" t="s">
        <v>1009</v>
      </c>
      <c r="G30" t="str">
        <f>Weights!B30</f>
        <v>Michigan</v>
      </c>
      <c r="H30" s="28">
        <f>Weights!Y30</f>
        <v>12599</v>
      </c>
      <c r="I30" t="s">
        <v>92</v>
      </c>
      <c r="K30" t="b">
        <f t="shared" si="0"/>
        <v>1</v>
      </c>
    </row>
    <row r="31" spans="2:11" ht="25">
      <c r="B31" s="51" t="s">
        <v>33</v>
      </c>
      <c r="C31" s="268">
        <v>17</v>
      </c>
      <c r="D31" s="269">
        <v>17</v>
      </c>
      <c r="E31" s="87" t="s">
        <v>1009</v>
      </c>
      <c r="G31" t="str">
        <f>Weights!B31</f>
        <v>Minnesota</v>
      </c>
      <c r="H31" s="28">
        <f>Weights!Y31</f>
        <v>9501</v>
      </c>
      <c r="I31" t="s">
        <v>92</v>
      </c>
      <c r="K31" t="b">
        <f t="shared" si="0"/>
        <v>1</v>
      </c>
    </row>
    <row r="32" spans="2:11">
      <c r="B32" s="51" t="s">
        <v>34</v>
      </c>
      <c r="C32" s="268">
        <v>17</v>
      </c>
      <c r="D32" s="269">
        <v>20</v>
      </c>
      <c r="E32" s="87" t="s">
        <v>1008</v>
      </c>
      <c r="G32" t="str">
        <f>Weights!B32</f>
        <v>Mississippi</v>
      </c>
      <c r="H32" s="28">
        <f>Weights!Y32</f>
        <v>13195</v>
      </c>
      <c r="I32" t="s">
        <v>92</v>
      </c>
      <c r="K32" t="b">
        <f t="shared" si="0"/>
        <v>1</v>
      </c>
    </row>
    <row r="33" spans="2:11" ht="25">
      <c r="B33" s="51" t="s">
        <v>35</v>
      </c>
      <c r="C33" s="268">
        <v>17</v>
      </c>
      <c r="D33" s="269">
        <v>17</v>
      </c>
      <c r="E33" s="87" t="s">
        <v>1009</v>
      </c>
      <c r="G33" t="str">
        <f>Weights!B33</f>
        <v>Missouri</v>
      </c>
      <c r="H33" s="28">
        <f>Weights!Y33</f>
        <v>10028</v>
      </c>
      <c r="I33" t="s">
        <v>92</v>
      </c>
      <c r="K33" t="b">
        <f t="shared" si="0"/>
        <v>1</v>
      </c>
    </row>
    <row r="34" spans="2:11" ht="25">
      <c r="B34" s="51" t="s">
        <v>36</v>
      </c>
      <c r="C34" s="268">
        <v>17</v>
      </c>
      <c r="D34" s="269">
        <v>17</v>
      </c>
      <c r="E34" s="87" t="s">
        <v>1009</v>
      </c>
      <c r="G34" t="str">
        <f>Weights!B34</f>
        <v>Montana</v>
      </c>
      <c r="H34" s="28">
        <f>Weights!Y34</f>
        <v>1175</v>
      </c>
      <c r="I34" t="s">
        <v>92</v>
      </c>
      <c r="K34" t="b">
        <f t="shared" si="0"/>
        <v>1</v>
      </c>
    </row>
    <row r="35" spans="2:11" ht="25">
      <c r="B35" s="51" t="s">
        <v>37</v>
      </c>
      <c r="C35" s="268">
        <v>18</v>
      </c>
      <c r="D35" s="269">
        <v>18</v>
      </c>
      <c r="E35" s="87" t="s">
        <v>1009</v>
      </c>
      <c r="G35" t="str">
        <f>Weights!B35</f>
        <v>Nebraska</v>
      </c>
      <c r="H35" s="28">
        <f>Weights!Y35</f>
        <v>3800</v>
      </c>
      <c r="I35" t="s">
        <v>92</v>
      </c>
      <c r="K35" t="b">
        <f t="shared" si="0"/>
        <v>1</v>
      </c>
    </row>
    <row r="36" spans="2:11">
      <c r="B36" s="51" t="s">
        <v>38</v>
      </c>
      <c r="C36" s="268">
        <v>17</v>
      </c>
      <c r="D36" s="269">
        <v>18</v>
      </c>
      <c r="E36" s="87" t="s">
        <v>1008</v>
      </c>
      <c r="G36" t="str">
        <f>Weights!B36</f>
        <v>Nevada</v>
      </c>
      <c r="H36" s="28">
        <f>Weights!Y36</f>
        <v>3025</v>
      </c>
      <c r="I36" t="s">
        <v>92</v>
      </c>
      <c r="K36" t="b">
        <f t="shared" si="0"/>
        <v>1</v>
      </c>
    </row>
    <row r="37" spans="2:11" ht="25">
      <c r="B37" s="51" t="s">
        <v>39</v>
      </c>
      <c r="C37" s="268">
        <v>17</v>
      </c>
      <c r="D37" s="269">
        <v>19</v>
      </c>
      <c r="E37" s="87" t="s">
        <v>1009</v>
      </c>
      <c r="G37" t="str">
        <f>Weights!B37</f>
        <v>New Hampshire</v>
      </c>
      <c r="H37" s="28">
        <f>Weights!Y37</f>
        <v>2317</v>
      </c>
      <c r="I37" t="s">
        <v>92</v>
      </c>
      <c r="K37" t="b">
        <f t="shared" si="0"/>
        <v>1</v>
      </c>
    </row>
    <row r="38" spans="2:11">
      <c r="B38" s="51" t="s">
        <v>40</v>
      </c>
      <c r="C38" s="112" t="s">
        <v>130</v>
      </c>
      <c r="D38" s="227" t="s">
        <v>130</v>
      </c>
      <c r="E38" s="87" t="s">
        <v>1007</v>
      </c>
      <c r="G38" t="str">
        <f>Weights!B38</f>
        <v>New Jersey</v>
      </c>
      <c r="H38" s="28">
        <f>Weights!Y38</f>
        <v>15195</v>
      </c>
      <c r="I38" t="s">
        <v>92</v>
      </c>
      <c r="K38" t="b">
        <f t="shared" ref="K38:K61" si="1">B38=G38</f>
        <v>1</v>
      </c>
    </row>
    <row r="39" spans="2:11">
      <c r="B39" s="51" t="s">
        <v>41</v>
      </c>
      <c r="C39" s="112" t="s">
        <v>130</v>
      </c>
      <c r="D39" s="227" t="s">
        <v>130</v>
      </c>
      <c r="E39" s="87" t="s">
        <v>1008</v>
      </c>
      <c r="G39" t="str">
        <f>Weights!B39</f>
        <v>New Mexico</v>
      </c>
      <c r="H39" s="28">
        <f>Weights!Y39</f>
        <v>6101</v>
      </c>
      <c r="I39" t="s">
        <v>92</v>
      </c>
      <c r="K39" t="b">
        <f t="shared" si="1"/>
        <v>1</v>
      </c>
    </row>
    <row r="40" spans="2:11">
      <c r="B40" s="51" t="s">
        <v>42</v>
      </c>
      <c r="C40" s="268">
        <v>17</v>
      </c>
      <c r="D40" s="269">
        <v>17</v>
      </c>
      <c r="E40" s="87" t="s">
        <v>1008</v>
      </c>
      <c r="G40" t="str">
        <f>Weights!B40</f>
        <v>New York</v>
      </c>
      <c r="H40" s="28">
        <f>Weights!Y40</f>
        <v>32249</v>
      </c>
      <c r="I40" t="s">
        <v>92</v>
      </c>
      <c r="K40" t="b">
        <f t="shared" si="1"/>
        <v>1</v>
      </c>
    </row>
    <row r="41" spans="2:11">
      <c r="B41" s="51" t="s">
        <v>43</v>
      </c>
      <c r="C41" s="268">
        <v>17</v>
      </c>
      <c r="D41" s="269">
        <v>18</v>
      </c>
      <c r="E41" s="87" t="s">
        <v>1008</v>
      </c>
      <c r="G41" t="str">
        <f>Weights!B41</f>
        <v>North Carolina</v>
      </c>
      <c r="H41" s="28">
        <f>Weights!Y41</f>
        <v>27679</v>
      </c>
      <c r="I41" t="s">
        <v>92</v>
      </c>
      <c r="K41" t="b">
        <f t="shared" si="1"/>
        <v>1</v>
      </c>
    </row>
    <row r="42" spans="2:11">
      <c r="B42" s="51" t="s">
        <v>44</v>
      </c>
      <c r="C42" s="268">
        <v>18</v>
      </c>
      <c r="D42" s="269">
        <v>18</v>
      </c>
      <c r="E42" s="87" t="s">
        <v>1008</v>
      </c>
      <c r="G42" t="str">
        <f>Weights!B42</f>
        <v>North Dakota</v>
      </c>
      <c r="H42" s="28">
        <f>Weights!Y42</f>
        <v>1500</v>
      </c>
      <c r="I42" t="s">
        <v>92</v>
      </c>
      <c r="K42" t="b">
        <f t="shared" si="1"/>
        <v>1</v>
      </c>
    </row>
    <row r="43" spans="2:11" ht="16">
      <c r="B43" s="119" t="s">
        <v>45</v>
      </c>
      <c r="C43" s="266">
        <v>17</v>
      </c>
      <c r="D43" s="267">
        <v>17</v>
      </c>
      <c r="E43" s="120" t="s">
        <v>1009</v>
      </c>
      <c r="G43" t="str">
        <f>Weights!B43</f>
        <v>Northern Mariana Islands</v>
      </c>
      <c r="H43" s="28">
        <f>Weights!Y43</f>
        <v>199</v>
      </c>
      <c r="I43" s="25" t="s">
        <v>93</v>
      </c>
      <c r="K43" t="b">
        <f t="shared" si="1"/>
        <v>1</v>
      </c>
    </row>
    <row r="44" spans="2:11" ht="16">
      <c r="B44" s="124" t="s">
        <v>46</v>
      </c>
      <c r="C44" s="268">
        <v>17</v>
      </c>
      <c r="D44" s="269">
        <v>17</v>
      </c>
      <c r="E44" s="122" t="s">
        <v>1009</v>
      </c>
      <c r="G44" t="str">
        <f>Weights!B44</f>
        <v>Ohio</v>
      </c>
      <c r="H44" s="28">
        <f>Weights!Y44</f>
        <v>18000</v>
      </c>
      <c r="I44" t="s">
        <v>92</v>
      </c>
      <c r="K44" t="b">
        <f t="shared" si="1"/>
        <v>1</v>
      </c>
    </row>
    <row r="45" spans="2:11" ht="16">
      <c r="B45" s="124" t="s">
        <v>47</v>
      </c>
      <c r="C45" s="268">
        <v>17</v>
      </c>
      <c r="D45" s="269">
        <v>17</v>
      </c>
      <c r="E45" s="122" t="s">
        <v>1009</v>
      </c>
      <c r="G45" t="str">
        <f>Weights!B45</f>
        <v>Oklahoma</v>
      </c>
      <c r="H45" s="28">
        <f>Weights!Y45</f>
        <v>17699</v>
      </c>
      <c r="I45" t="s">
        <v>92</v>
      </c>
      <c r="K45" t="b">
        <f t="shared" si="1"/>
        <v>1</v>
      </c>
    </row>
    <row r="46" spans="2:11" ht="16">
      <c r="B46" s="124" t="s">
        <v>48</v>
      </c>
      <c r="C46" s="268">
        <v>17</v>
      </c>
      <c r="D46" s="269">
        <v>18</v>
      </c>
      <c r="E46" s="122" t="s">
        <v>1008</v>
      </c>
      <c r="G46" t="str">
        <f>Weights!B46</f>
        <v>Oregon</v>
      </c>
      <c r="H46" s="28">
        <f>Weights!Y46</f>
        <v>7500</v>
      </c>
      <c r="I46" t="s">
        <v>92</v>
      </c>
      <c r="K46" t="b">
        <f t="shared" si="1"/>
        <v>1</v>
      </c>
    </row>
    <row r="47" spans="2:11" ht="16">
      <c r="B47" s="124" t="s">
        <v>49</v>
      </c>
      <c r="C47" s="268">
        <v>17</v>
      </c>
      <c r="D47" s="269">
        <v>21</v>
      </c>
      <c r="E47" s="122" t="s">
        <v>1008</v>
      </c>
      <c r="G47" t="str">
        <f>Weights!B47</f>
        <v>Pennsylvania</v>
      </c>
      <c r="H47" s="28">
        <f>Weights!Y47</f>
        <v>40601</v>
      </c>
      <c r="I47" t="s">
        <v>92</v>
      </c>
      <c r="K47" t="b">
        <f t="shared" si="1"/>
        <v>1</v>
      </c>
    </row>
    <row r="48" spans="2:11" ht="16">
      <c r="B48" s="124" t="s">
        <v>50</v>
      </c>
      <c r="C48" s="268">
        <v>20</v>
      </c>
      <c r="D48" s="269">
        <v>20</v>
      </c>
      <c r="E48" s="122" t="s">
        <v>1008</v>
      </c>
      <c r="G48" t="str">
        <f>Weights!B48</f>
        <v>Puerto Rico</v>
      </c>
      <c r="H48" s="28">
        <f>Weights!Y48</f>
        <v>3600</v>
      </c>
      <c r="I48" s="25" t="s">
        <v>93</v>
      </c>
      <c r="K48" t="b">
        <f t="shared" si="1"/>
        <v>1</v>
      </c>
    </row>
    <row r="49" spans="1:11" ht="16">
      <c r="B49" s="124" t="s">
        <v>51</v>
      </c>
      <c r="C49" s="268">
        <v>17</v>
      </c>
      <c r="D49" s="269">
        <v>17</v>
      </c>
      <c r="E49" s="122" t="s">
        <v>1008</v>
      </c>
      <c r="G49" t="str">
        <f>Weights!B49</f>
        <v>Rhode Island</v>
      </c>
      <c r="H49" s="28">
        <f>Weights!Y49</f>
        <v>1600</v>
      </c>
      <c r="I49" t="s">
        <v>92</v>
      </c>
      <c r="K49" t="b">
        <f t="shared" si="1"/>
        <v>1</v>
      </c>
    </row>
    <row r="50" spans="1:11" ht="32">
      <c r="B50" s="124" t="s">
        <v>52</v>
      </c>
      <c r="C50" s="268">
        <v>17</v>
      </c>
      <c r="D50" s="269">
        <v>21</v>
      </c>
      <c r="E50" s="122" t="s">
        <v>1010</v>
      </c>
      <c r="G50" t="str">
        <f>Weights!B50</f>
        <v>South Carolina</v>
      </c>
      <c r="H50" s="28">
        <f>Weights!Y50</f>
        <v>8314</v>
      </c>
      <c r="I50" t="s">
        <v>92</v>
      </c>
      <c r="K50" t="b">
        <f t="shared" si="1"/>
        <v>1</v>
      </c>
    </row>
    <row r="51" spans="1:11" ht="16">
      <c r="B51" s="124" t="s">
        <v>53</v>
      </c>
      <c r="C51" s="268">
        <v>17</v>
      </c>
      <c r="D51" s="269">
        <v>18</v>
      </c>
      <c r="E51" s="122" t="s">
        <v>1008</v>
      </c>
      <c r="G51" t="str">
        <f>Weights!B51</f>
        <v>South Dakota</v>
      </c>
      <c r="H51" s="28">
        <f>Weights!Y51</f>
        <v>1572</v>
      </c>
      <c r="I51" t="s">
        <v>92</v>
      </c>
      <c r="K51" t="b">
        <f t="shared" si="1"/>
        <v>1</v>
      </c>
    </row>
    <row r="52" spans="1:11" ht="16">
      <c r="B52" s="124" t="s">
        <v>54</v>
      </c>
      <c r="C52" s="268">
        <v>17</v>
      </c>
      <c r="D52" s="269">
        <v>18</v>
      </c>
      <c r="E52" s="122" t="s">
        <v>1009</v>
      </c>
      <c r="G52" t="str">
        <f>Weights!B52</f>
        <v>Tennessee</v>
      </c>
      <c r="H52" s="28">
        <f>Weights!Y52</f>
        <v>43000</v>
      </c>
      <c r="I52" t="s">
        <v>92</v>
      </c>
      <c r="K52" t="b">
        <f t="shared" si="1"/>
        <v>1</v>
      </c>
    </row>
    <row r="53" spans="1:11" ht="16">
      <c r="B53" s="124" t="s">
        <v>55</v>
      </c>
      <c r="C53" s="270" t="s">
        <v>130</v>
      </c>
      <c r="D53" s="271" t="s">
        <v>130</v>
      </c>
      <c r="E53" s="122" t="s">
        <v>1009</v>
      </c>
      <c r="G53" t="str">
        <f>Weights!B53</f>
        <v>Texas</v>
      </c>
      <c r="H53" s="28">
        <f>Weights!Y53</f>
        <v>63176</v>
      </c>
      <c r="I53" t="s">
        <v>92</v>
      </c>
      <c r="K53" t="b">
        <f t="shared" si="1"/>
        <v>1</v>
      </c>
    </row>
    <row r="54" spans="1:11" ht="16">
      <c r="B54" s="124" t="s">
        <v>56</v>
      </c>
      <c r="C54" s="268">
        <v>17</v>
      </c>
      <c r="D54" s="269">
        <v>18</v>
      </c>
      <c r="E54" s="122" t="s">
        <v>1008</v>
      </c>
      <c r="G54" t="str">
        <f>Weights!B54</f>
        <v>Utah</v>
      </c>
      <c r="H54" s="28">
        <f>Weights!Y54</f>
        <v>6399</v>
      </c>
      <c r="I54" t="s">
        <v>92</v>
      </c>
      <c r="K54" t="b">
        <f t="shared" si="1"/>
        <v>1</v>
      </c>
    </row>
    <row r="55" spans="1:11" ht="16">
      <c r="B55" s="124" t="s">
        <v>57</v>
      </c>
      <c r="C55" s="270" t="s">
        <v>130</v>
      </c>
      <c r="D55" s="271" t="s">
        <v>130</v>
      </c>
      <c r="E55" s="122" t="s">
        <v>1008</v>
      </c>
      <c r="G55" t="str">
        <f>Weights!B55</f>
        <v>Vermont</v>
      </c>
      <c r="H55" s="28">
        <f>Weights!Y55</f>
        <v>1659</v>
      </c>
      <c r="I55" t="s">
        <v>92</v>
      </c>
      <c r="K55" t="b">
        <f t="shared" si="1"/>
        <v>1</v>
      </c>
    </row>
    <row r="56" spans="1:11" ht="16">
      <c r="B56" s="124" t="s">
        <v>58</v>
      </c>
      <c r="C56" s="268">
        <v>17</v>
      </c>
      <c r="D56" s="269">
        <v>18</v>
      </c>
      <c r="E56" s="122" t="s">
        <v>1008</v>
      </c>
      <c r="G56" t="str">
        <f>Weights!B56</f>
        <v>Virgin Islands</v>
      </c>
      <c r="H56" s="28" t="e">
        <f>Weights!Y56</f>
        <v>#VALUE!</v>
      </c>
      <c r="I56" s="25" t="s">
        <v>93</v>
      </c>
      <c r="K56" t="b">
        <f t="shared" si="1"/>
        <v>1</v>
      </c>
    </row>
    <row r="57" spans="1:11" ht="16">
      <c r="B57" s="124" t="s">
        <v>59</v>
      </c>
      <c r="C57" s="268">
        <v>17</v>
      </c>
      <c r="D57" s="269">
        <v>17</v>
      </c>
      <c r="E57" s="122" t="s">
        <v>1008</v>
      </c>
      <c r="G57" t="str">
        <f>Weights!B57</f>
        <v>Virginia</v>
      </c>
      <c r="H57" s="28">
        <f>Weights!Y57</f>
        <v>9600</v>
      </c>
      <c r="I57" t="s">
        <v>92</v>
      </c>
      <c r="K57" t="b">
        <f t="shared" si="1"/>
        <v>1</v>
      </c>
    </row>
    <row r="58" spans="1:11" ht="16">
      <c r="B58" s="124" t="s">
        <v>60</v>
      </c>
      <c r="C58" s="268">
        <v>18</v>
      </c>
      <c r="D58" s="269">
        <v>18</v>
      </c>
      <c r="E58" s="122" t="s">
        <v>1009</v>
      </c>
      <c r="G58" t="str">
        <f>Weights!B58</f>
        <v>Washington</v>
      </c>
      <c r="H58" s="28">
        <f>Weights!Y58</f>
        <v>14100</v>
      </c>
      <c r="I58" t="s">
        <v>92</v>
      </c>
      <c r="K58" t="b">
        <f t="shared" si="1"/>
        <v>1</v>
      </c>
    </row>
    <row r="59" spans="1:11" ht="16">
      <c r="B59" s="124" t="s">
        <v>61</v>
      </c>
      <c r="C59" s="268">
        <v>17</v>
      </c>
      <c r="D59" s="269">
        <v>17</v>
      </c>
      <c r="E59" s="122" t="s">
        <v>1008</v>
      </c>
      <c r="G59" t="str">
        <f>Weights!B59</f>
        <v>West Virginia</v>
      </c>
      <c r="H59" s="28">
        <f>Weights!Y59</f>
        <v>8000</v>
      </c>
      <c r="I59" t="s">
        <v>92</v>
      </c>
      <c r="K59" t="b">
        <f t="shared" si="1"/>
        <v>1</v>
      </c>
    </row>
    <row r="60" spans="1:11" ht="16">
      <c r="B60" s="124" t="s">
        <v>62</v>
      </c>
      <c r="C60" s="268">
        <v>18</v>
      </c>
      <c r="D60" s="269">
        <v>18</v>
      </c>
      <c r="E60" s="122" t="s">
        <v>1008</v>
      </c>
      <c r="G60" t="str">
        <f>Weights!B60</f>
        <v>Wisconsin</v>
      </c>
      <c r="H60" s="28">
        <f>Weights!Y60</f>
        <v>7996</v>
      </c>
      <c r="I60" t="s">
        <v>92</v>
      </c>
      <c r="K60" t="b">
        <f t="shared" si="1"/>
        <v>1</v>
      </c>
    </row>
    <row r="61" spans="1:11" ht="16">
      <c r="B61" s="125" t="s">
        <v>63</v>
      </c>
      <c r="C61" s="272">
        <v>17</v>
      </c>
      <c r="D61" s="273">
        <v>18</v>
      </c>
      <c r="E61" s="126" t="s">
        <v>1008</v>
      </c>
      <c r="G61" t="str">
        <f>Weights!B61</f>
        <v>Wyoming</v>
      </c>
      <c r="H61" s="28">
        <f>Weights!Y61</f>
        <v>1500</v>
      </c>
      <c r="I61" t="s">
        <v>92</v>
      </c>
      <c r="K61" t="b">
        <f t="shared" si="1"/>
        <v>1</v>
      </c>
    </row>
    <row r="63" spans="1:11">
      <c r="A63" t="s">
        <v>92</v>
      </c>
      <c r="B63" s="277">
        <v>17</v>
      </c>
      <c r="C63">
        <f>SUMIFS($H$6:$H$61,C$6:C$61,$B63,$I$6:$I$61,$A$63)</f>
        <v>501449</v>
      </c>
      <c r="D63">
        <f>SUMIFS($H$6:$H$61,D$6:D$61,$B63,$I$6:$I$61,$A$63)</f>
        <v>216767</v>
      </c>
    </row>
    <row r="64" spans="1:11">
      <c r="B64" s="277">
        <v>18</v>
      </c>
      <c r="C64">
        <f t="shared" ref="C64:D69" si="2">SUMIFS($H$6:$H$61,C$6:C$61,$B64,$I$6:$I$61,$A$63)</f>
        <v>47846</v>
      </c>
      <c r="D64">
        <f t="shared" si="2"/>
        <v>244909</v>
      </c>
    </row>
    <row r="65" spans="2:5">
      <c r="B65" s="277">
        <v>19</v>
      </c>
      <c r="C65">
        <f t="shared" si="2"/>
        <v>0</v>
      </c>
      <c r="D65">
        <f t="shared" si="2"/>
        <v>2317</v>
      </c>
    </row>
    <row r="66" spans="2:5">
      <c r="B66" s="277">
        <v>20</v>
      </c>
      <c r="C66">
        <f t="shared" si="2"/>
        <v>35900</v>
      </c>
      <c r="D66">
        <f t="shared" si="2"/>
        <v>49095</v>
      </c>
    </row>
    <row r="67" spans="2:5">
      <c r="B67" s="277">
        <v>21</v>
      </c>
      <c r="C67">
        <f t="shared" si="2"/>
        <v>0</v>
      </c>
      <c r="D67">
        <f t="shared" si="2"/>
        <v>59914</v>
      </c>
    </row>
    <row r="68" spans="2:5">
      <c r="B68" s="277">
        <v>23</v>
      </c>
      <c r="C68">
        <f t="shared" si="2"/>
        <v>0</v>
      </c>
      <c r="D68">
        <f t="shared" si="2"/>
        <v>12193</v>
      </c>
    </row>
    <row r="69" spans="2:5">
      <c r="B69" s="129" t="s">
        <v>130</v>
      </c>
      <c r="C69">
        <f t="shared" si="2"/>
        <v>154895</v>
      </c>
      <c r="D69">
        <f t="shared" si="2"/>
        <v>154895</v>
      </c>
    </row>
    <row r="70" spans="2:5">
      <c r="B70" s="52"/>
    </row>
    <row r="71" spans="2:5">
      <c r="B71" s="129" t="s">
        <v>1008</v>
      </c>
      <c r="E71">
        <f>SUMIFS($H$6:$H$61,E$6:E$61,$B71,$I$6:$I$61,$A$63)</f>
        <v>392868</v>
      </c>
    </row>
    <row r="72" spans="2:5">
      <c r="B72" s="128" t="s">
        <v>1007</v>
      </c>
      <c r="E72">
        <f t="shared" ref="E72:E75" si="3">SUMIFS($H$6:$H$61,E$6:E$61,$B72,$I$6:$I$61,$A$63)</f>
        <v>34495</v>
      </c>
    </row>
    <row r="73" spans="2:5">
      <c r="B73" s="129" t="s">
        <v>1011</v>
      </c>
      <c r="E73">
        <f t="shared" si="3"/>
        <v>18699</v>
      </c>
    </row>
    <row r="74" spans="2:5">
      <c r="B74" s="129" t="s">
        <v>1010</v>
      </c>
      <c r="E74">
        <f t="shared" si="3"/>
        <v>77078</v>
      </c>
    </row>
    <row r="75" spans="2:5">
      <c r="B75" s="129" t="s">
        <v>1009</v>
      </c>
      <c r="E75">
        <f t="shared" si="3"/>
        <v>216950</v>
      </c>
    </row>
    <row r="77" spans="2:5">
      <c r="B77" s="129" t="s">
        <v>1399</v>
      </c>
      <c r="C77">
        <f>SUM(C63:C69)</f>
        <v>740090</v>
      </c>
      <c r="D77">
        <f>SUM(D63:D69)</f>
        <v>740090</v>
      </c>
      <c r="E77">
        <f>SUM(E71:E75)</f>
        <v>740090</v>
      </c>
    </row>
    <row r="79" spans="2:5">
      <c r="B79" t="s">
        <v>131</v>
      </c>
    </row>
    <row r="80" spans="2:5">
      <c r="B80" s="43"/>
      <c r="C80" s="38"/>
    </row>
    <row r="81" spans="2:3">
      <c r="B81" s="43" t="s">
        <v>1012</v>
      </c>
      <c r="C81" s="38"/>
    </row>
    <row r="82" spans="2:3">
      <c r="B82" s="100" t="s">
        <v>568</v>
      </c>
      <c r="C82" s="38"/>
    </row>
    <row r="83" spans="2:3">
      <c r="B83" s="100" t="s">
        <v>569</v>
      </c>
      <c r="C83" s="38"/>
    </row>
    <row r="84" spans="2:3">
      <c r="B84" s="100" t="s">
        <v>1013</v>
      </c>
      <c r="C84" s="38"/>
    </row>
    <row r="85" spans="2:3">
      <c r="B85" s="43" t="s">
        <v>138</v>
      </c>
      <c r="C85" s="38"/>
    </row>
    <row r="86" spans="2:3">
      <c r="B86" s="101" t="s">
        <v>1014</v>
      </c>
      <c r="C86" s="38"/>
    </row>
    <row r="87" spans="2:3">
      <c r="B87" s="43" t="s">
        <v>291</v>
      </c>
      <c r="C87" s="38"/>
    </row>
    <row r="88" spans="2:3">
      <c r="B88" s="101" t="s">
        <v>1015</v>
      </c>
      <c r="C88" s="38"/>
    </row>
    <row r="89" spans="2:3">
      <c r="B89" s="43" t="s">
        <v>386</v>
      </c>
      <c r="C89" s="38"/>
    </row>
    <row r="90" spans="2:3">
      <c r="B90" s="101" t="s">
        <v>1016</v>
      </c>
      <c r="C90" s="38"/>
    </row>
    <row r="91" spans="2:3">
      <c r="B91" s="43" t="s">
        <v>141</v>
      </c>
      <c r="C91" s="38"/>
    </row>
    <row r="92" spans="2:3">
      <c r="B92" s="101" t="s">
        <v>1017</v>
      </c>
      <c r="C92" s="38"/>
    </row>
    <row r="93" spans="2:3">
      <c r="B93" s="43" t="s">
        <v>145</v>
      </c>
      <c r="C93" s="38"/>
    </row>
    <row r="94" spans="2:3">
      <c r="B94" s="101" t="s">
        <v>1018</v>
      </c>
      <c r="C94" s="38"/>
    </row>
    <row r="95" spans="2:3">
      <c r="B95" s="101" t="s">
        <v>1019</v>
      </c>
      <c r="C95" s="38"/>
    </row>
    <row r="96" spans="2:3" ht="15">
      <c r="B96" s="48" t="s">
        <v>149</v>
      </c>
      <c r="C96" s="38"/>
    </row>
    <row r="97" spans="2:3">
      <c r="B97" s="104" t="s">
        <v>1020</v>
      </c>
      <c r="C97" s="38"/>
    </row>
    <row r="98" spans="2:3">
      <c r="B98" s="101" t="s">
        <v>1021</v>
      </c>
      <c r="C98" s="38"/>
    </row>
    <row r="99" spans="2:3" ht="15">
      <c r="B99" s="48" t="s">
        <v>153</v>
      </c>
      <c r="C99" s="38"/>
    </row>
    <row r="100" spans="2:3">
      <c r="B100" s="101" t="s">
        <v>1022</v>
      </c>
      <c r="C100" s="38"/>
    </row>
    <row r="101" spans="2:3">
      <c r="B101" s="101" t="s">
        <v>1023</v>
      </c>
      <c r="C101" s="38"/>
    </row>
    <row r="102" spans="2:3" ht="15">
      <c r="B102" s="274" t="s">
        <v>1024</v>
      </c>
      <c r="C102" s="38"/>
    </row>
    <row r="103" spans="2:3">
      <c r="B103" s="101" t="s">
        <v>1025</v>
      </c>
      <c r="C103" s="38"/>
    </row>
    <row r="104" spans="2:3">
      <c r="B104" s="101" t="s">
        <v>1026</v>
      </c>
      <c r="C104" s="38"/>
    </row>
    <row r="105" spans="2:3">
      <c r="B105" s="101" t="s">
        <v>1027</v>
      </c>
      <c r="C105" s="38"/>
    </row>
    <row r="106" spans="2:3" ht="15">
      <c r="B106" s="48" t="s">
        <v>157</v>
      </c>
      <c r="C106" s="38"/>
    </row>
    <row r="107" spans="2:3">
      <c r="B107" s="101" t="s">
        <v>1028</v>
      </c>
      <c r="C107" s="38"/>
    </row>
    <row r="108" spans="2:3" ht="15">
      <c r="B108" s="48" t="s">
        <v>159</v>
      </c>
      <c r="C108" s="38"/>
    </row>
    <row r="109" spans="2:3">
      <c r="B109" s="101" t="s">
        <v>1029</v>
      </c>
      <c r="C109" s="38"/>
    </row>
    <row r="110" spans="2:3" ht="15">
      <c r="B110" s="48" t="s">
        <v>161</v>
      </c>
      <c r="C110" s="38"/>
    </row>
    <row r="111" spans="2:3">
      <c r="B111" s="101" t="s">
        <v>1030</v>
      </c>
      <c r="C111" s="38"/>
    </row>
    <row r="112" spans="2:3">
      <c r="B112" s="101" t="s">
        <v>1031</v>
      </c>
      <c r="C112" s="38"/>
    </row>
    <row r="113" spans="2:3" ht="15">
      <c r="B113" s="48" t="s">
        <v>165</v>
      </c>
      <c r="C113" s="38"/>
    </row>
    <row r="114" spans="2:3">
      <c r="B114" s="101" t="s">
        <v>1032</v>
      </c>
      <c r="C114" s="38"/>
    </row>
    <row r="115" spans="2:3" ht="15">
      <c r="B115" s="48" t="s">
        <v>167</v>
      </c>
      <c r="C115" s="38"/>
    </row>
    <row r="116" spans="2:3">
      <c r="B116" s="101" t="s">
        <v>1033</v>
      </c>
      <c r="C116" s="38"/>
    </row>
    <row r="117" spans="2:3">
      <c r="B117" s="101" t="s">
        <v>1034</v>
      </c>
      <c r="C117" s="38"/>
    </row>
    <row r="118" spans="2:3" ht="15">
      <c r="B118" s="48" t="s">
        <v>173</v>
      </c>
      <c r="C118" s="38"/>
    </row>
    <row r="119" spans="2:3">
      <c r="B119" s="101" t="s">
        <v>1035</v>
      </c>
      <c r="C119" s="38"/>
    </row>
    <row r="120" spans="2:3" ht="15">
      <c r="B120" s="48" t="s">
        <v>175</v>
      </c>
      <c r="C120" s="38"/>
    </row>
    <row r="121" spans="2:3">
      <c r="B121" s="101" t="s">
        <v>1036</v>
      </c>
      <c r="C121" s="38"/>
    </row>
    <row r="122" spans="2:3" ht="15">
      <c r="B122" s="48" t="s">
        <v>179</v>
      </c>
      <c r="C122" s="38"/>
    </row>
    <row r="123" spans="2:3">
      <c r="B123" s="101" t="s">
        <v>1037</v>
      </c>
      <c r="C123" s="38"/>
    </row>
    <row r="124" spans="2:3" ht="15">
      <c r="B124" s="48" t="s">
        <v>181</v>
      </c>
      <c r="C124" s="38"/>
    </row>
    <row r="125" spans="2:3">
      <c r="B125" s="101" t="s">
        <v>1038</v>
      </c>
      <c r="C125" s="38"/>
    </row>
    <row r="126" spans="2:3">
      <c r="B126" s="101" t="s">
        <v>1039</v>
      </c>
      <c r="C126" s="38"/>
    </row>
    <row r="127" spans="2:3">
      <c r="B127" s="101" t="s">
        <v>1040</v>
      </c>
      <c r="C127" s="38"/>
    </row>
    <row r="128" spans="2:3" ht="15">
      <c r="B128" s="275" t="s">
        <v>1041</v>
      </c>
      <c r="C128" s="38"/>
    </row>
    <row r="129" spans="2:3">
      <c r="B129" s="101" t="s">
        <v>1042</v>
      </c>
      <c r="C129" s="38"/>
    </row>
    <row r="130" spans="2:3" ht="15">
      <c r="B130" s="48" t="s">
        <v>185</v>
      </c>
      <c r="C130" s="38"/>
    </row>
    <row r="131" spans="2:3">
      <c r="B131" s="101" t="s">
        <v>1016</v>
      </c>
      <c r="C131" s="38"/>
    </row>
    <row r="132" spans="2:3" ht="15">
      <c r="B132" s="48" t="s">
        <v>187</v>
      </c>
      <c r="C132" s="38"/>
    </row>
    <row r="133" spans="2:3">
      <c r="B133" s="101" t="s">
        <v>1043</v>
      </c>
      <c r="C133" s="38"/>
    </row>
    <row r="134" spans="2:3">
      <c r="B134" s="101" t="s">
        <v>1044</v>
      </c>
      <c r="C134" s="38"/>
    </row>
    <row r="135" spans="2:3" ht="15">
      <c r="B135" s="48" t="s">
        <v>189</v>
      </c>
      <c r="C135" s="38"/>
    </row>
    <row r="136" spans="2:3">
      <c r="B136" s="101" t="s">
        <v>1045</v>
      </c>
      <c r="C136" s="38"/>
    </row>
    <row r="137" spans="2:3" ht="15">
      <c r="B137" s="48" t="s">
        <v>193</v>
      </c>
      <c r="C137" s="38"/>
    </row>
    <row r="138" spans="2:3">
      <c r="B138" s="101" t="s">
        <v>1046</v>
      </c>
      <c r="C138" s="38"/>
    </row>
    <row r="139" spans="2:3" ht="15">
      <c r="B139" s="48" t="s">
        <v>195</v>
      </c>
      <c r="C139" s="38"/>
    </row>
    <row r="140" spans="2:3">
      <c r="B140" s="101" t="s">
        <v>1017</v>
      </c>
      <c r="C140" s="38"/>
    </row>
    <row r="141" spans="2:3" ht="15">
      <c r="B141" s="48" t="s">
        <v>197</v>
      </c>
      <c r="C141" s="38"/>
    </row>
    <row r="142" spans="2:3">
      <c r="B142" s="101" t="s">
        <v>1017</v>
      </c>
      <c r="C142" s="38"/>
    </row>
    <row r="143" spans="2:3" ht="15">
      <c r="B143" s="48" t="s">
        <v>199</v>
      </c>
      <c r="C143" s="38"/>
    </row>
    <row r="144" spans="2:3">
      <c r="B144" s="101" t="s">
        <v>1047</v>
      </c>
      <c r="C144" s="38"/>
    </row>
    <row r="145" spans="2:3">
      <c r="B145" s="101" t="s">
        <v>1048</v>
      </c>
      <c r="C145" s="38"/>
    </row>
    <row r="146" spans="2:3" ht="15">
      <c r="B146" s="48" t="s">
        <v>200</v>
      </c>
      <c r="C146" s="38"/>
    </row>
    <row r="147" spans="2:3">
      <c r="B147" s="101" t="s">
        <v>1049</v>
      </c>
      <c r="C147" s="38"/>
    </row>
    <row r="148" spans="2:3" ht="15">
      <c r="B148" s="48" t="s">
        <v>345</v>
      </c>
      <c r="C148" s="38"/>
    </row>
    <row r="149" spans="2:3">
      <c r="B149" s="101" t="s">
        <v>1050</v>
      </c>
      <c r="C149" s="38"/>
    </row>
    <row r="150" spans="2:3">
      <c r="B150" s="101" t="s">
        <v>1051</v>
      </c>
      <c r="C150" s="38"/>
    </row>
    <row r="151" spans="2:3" ht="15">
      <c r="B151" s="48" t="s">
        <v>202</v>
      </c>
      <c r="C151" s="38"/>
    </row>
    <row r="152" spans="2:3">
      <c r="B152" s="101" t="s">
        <v>1052</v>
      </c>
      <c r="C152" s="38"/>
    </row>
    <row r="153" spans="2:3" ht="15">
      <c r="B153" s="48" t="s">
        <v>204</v>
      </c>
      <c r="C153" s="38"/>
    </row>
    <row r="154" spans="2:3">
      <c r="B154" s="101" t="s">
        <v>1053</v>
      </c>
      <c r="C154" s="38"/>
    </row>
    <row r="155" spans="2:3" ht="15">
      <c r="B155" s="48" t="s">
        <v>206</v>
      </c>
      <c r="C155" s="38"/>
    </row>
    <row r="156" spans="2:3">
      <c r="B156" s="101" t="s">
        <v>1054</v>
      </c>
      <c r="C156" s="38"/>
    </row>
    <row r="157" spans="2:3" ht="15">
      <c r="B157" s="48" t="s">
        <v>209</v>
      </c>
      <c r="C157" s="38"/>
    </row>
    <row r="158" spans="2:3">
      <c r="B158" s="101" t="s">
        <v>1051</v>
      </c>
      <c r="C158" s="38"/>
    </row>
    <row r="159" spans="2:3" ht="15">
      <c r="B159" s="48" t="s">
        <v>215</v>
      </c>
      <c r="C159" s="38"/>
    </row>
    <row r="160" spans="2:3">
      <c r="B160" s="104" t="s">
        <v>1055</v>
      </c>
      <c r="C160" s="38"/>
    </row>
    <row r="161" spans="2:3">
      <c r="B161" s="101" t="s">
        <v>1056</v>
      </c>
      <c r="C161" s="38"/>
    </row>
    <row r="162" spans="2:3" ht="15">
      <c r="B162" s="48" t="s">
        <v>217</v>
      </c>
      <c r="C162" s="38"/>
    </row>
    <row r="163" spans="2:3">
      <c r="B163" s="101" t="s">
        <v>1057</v>
      </c>
      <c r="C163" s="38"/>
    </row>
    <row r="164" spans="2:3" ht="15">
      <c r="B164" s="48" t="s">
        <v>219</v>
      </c>
      <c r="C164" s="38"/>
    </row>
    <row r="165" spans="2:3">
      <c r="B165" s="101" t="s">
        <v>1058</v>
      </c>
      <c r="C165" s="38"/>
    </row>
    <row r="166" spans="2:3" ht="15">
      <c r="B166" s="48" t="s">
        <v>221</v>
      </c>
      <c r="C166" s="38"/>
    </row>
    <row r="167" spans="2:3">
      <c r="B167" s="101" t="s">
        <v>1059</v>
      </c>
      <c r="C167" s="38"/>
    </row>
    <row r="168" spans="2:3" ht="15">
      <c r="B168" s="48" t="s">
        <v>358</v>
      </c>
      <c r="C168" s="38"/>
    </row>
    <row r="169" spans="2:3">
      <c r="B169" s="101" t="s">
        <v>1060</v>
      </c>
      <c r="C169" s="38"/>
    </row>
    <row r="170" spans="2:3">
      <c r="B170" s="101" t="s">
        <v>1061</v>
      </c>
      <c r="C170" s="38"/>
    </row>
    <row r="171" spans="2:3" ht="15">
      <c r="B171" s="48" t="s">
        <v>225</v>
      </c>
      <c r="C171" s="38"/>
    </row>
    <row r="172" spans="2:3">
      <c r="B172" s="101" t="s">
        <v>1062</v>
      </c>
      <c r="C172" s="38"/>
    </row>
    <row r="173" spans="2:3" ht="15">
      <c r="B173" s="48" t="s">
        <v>229</v>
      </c>
      <c r="C173" s="38"/>
    </row>
    <row r="174" spans="2:3">
      <c r="B174" s="101" t="s">
        <v>1063</v>
      </c>
      <c r="C174" s="38"/>
    </row>
    <row r="175" spans="2:3">
      <c r="B175" s="101" t="s">
        <v>1064</v>
      </c>
      <c r="C175" s="38"/>
    </row>
    <row r="176" spans="2:3" ht="15">
      <c r="B176" s="48" t="s">
        <v>234</v>
      </c>
      <c r="C176" s="38"/>
    </row>
    <row r="177" spans="2:3">
      <c r="B177" s="101" t="s">
        <v>1065</v>
      </c>
      <c r="C177" s="38"/>
    </row>
    <row r="178" spans="2:3">
      <c r="B178" s="101"/>
      <c r="C178" s="38"/>
    </row>
    <row r="179" spans="2:3" ht="15">
      <c r="B179" s="48"/>
      <c r="C179" s="38"/>
    </row>
    <row r="180" spans="2:3">
      <c r="B180" s="101"/>
      <c r="C180" s="38"/>
    </row>
    <row r="181" spans="2:3">
      <c r="B181" s="101"/>
      <c r="C181" s="38"/>
    </row>
    <row r="182" spans="2:3">
      <c r="B182" s="101"/>
      <c r="C182" s="38"/>
    </row>
    <row r="183" spans="2:3" ht="15">
      <c r="B183" s="48"/>
      <c r="C183" s="38"/>
    </row>
    <row r="184" spans="2:3">
      <c r="B184" s="101"/>
      <c r="C184" s="38"/>
    </row>
    <row r="185" spans="2:3">
      <c r="B185" s="101"/>
      <c r="C185" s="38"/>
    </row>
    <row r="186" spans="2:3" ht="15">
      <c r="B186" s="48"/>
      <c r="C186" s="38"/>
    </row>
    <row r="187" spans="2:3">
      <c r="B187" s="101"/>
      <c r="C187" s="38"/>
    </row>
    <row r="188" spans="2:3">
      <c r="B188" s="101"/>
      <c r="C188" s="38"/>
    </row>
    <row r="189" spans="2:3">
      <c r="B189" s="101"/>
      <c r="C189" s="38"/>
    </row>
    <row r="190" spans="2:3" ht="15">
      <c r="B190" s="48"/>
      <c r="C190" s="38"/>
    </row>
    <row r="191" spans="2:3">
      <c r="B191" s="101"/>
      <c r="C191" s="38"/>
    </row>
    <row r="192" spans="2:3" ht="15">
      <c r="B192" s="48"/>
      <c r="C192" s="38"/>
    </row>
    <row r="193" spans="2:3">
      <c r="B193" s="101"/>
      <c r="C193" s="38"/>
    </row>
    <row r="194" spans="2:3">
      <c r="B194" s="101"/>
      <c r="C194" s="38"/>
    </row>
    <row r="195" spans="2:3" ht="15">
      <c r="B195" s="48"/>
      <c r="C195" s="38"/>
    </row>
    <row r="196" spans="2:3">
      <c r="B196" s="101"/>
      <c r="C196" s="38"/>
    </row>
    <row r="197" spans="2:3">
      <c r="B197" s="101"/>
      <c r="C197" s="38"/>
    </row>
    <row r="198" spans="2:3" ht="15">
      <c r="B198" s="48"/>
      <c r="C198" s="38"/>
    </row>
    <row r="199" spans="2:3">
      <c r="B199" s="101"/>
      <c r="C199" s="38"/>
    </row>
    <row r="200" spans="2:3">
      <c r="B200" s="101"/>
      <c r="C200" s="38"/>
    </row>
    <row r="201" spans="2:3">
      <c r="B201" s="101"/>
      <c r="C201" s="38"/>
    </row>
    <row r="202" spans="2:3" ht="15">
      <c r="B202" s="48"/>
      <c r="C202" s="38"/>
    </row>
    <row r="203" spans="2:3">
      <c r="B203" s="101"/>
      <c r="C203" s="38"/>
    </row>
    <row r="204" spans="2:3">
      <c r="B204" s="43"/>
      <c r="C204" s="38"/>
    </row>
    <row r="205" spans="2:3">
      <c r="B205" s="104"/>
      <c r="C205" s="38"/>
    </row>
    <row r="206" spans="2:3">
      <c r="B206" s="106"/>
      <c r="C206" s="38"/>
    </row>
    <row r="207" spans="2:3">
      <c r="B207" s="101"/>
      <c r="C207" s="38"/>
    </row>
    <row r="208" spans="2:3">
      <c r="B208" s="43"/>
      <c r="C208" s="38"/>
    </row>
    <row r="209" spans="2:3">
      <c r="B209" s="101"/>
      <c r="C209" s="38"/>
    </row>
    <row r="210" spans="2:3">
      <c r="B210" s="101"/>
      <c r="C210" s="38"/>
    </row>
    <row r="211" spans="2:3">
      <c r="B211" s="43"/>
      <c r="C211" s="38"/>
    </row>
    <row r="212" spans="2:3">
      <c r="B212" s="101"/>
      <c r="C212" s="38"/>
    </row>
  </sheetData>
  <sortState xmlns:xlrd2="http://schemas.microsoft.com/office/spreadsheetml/2017/richdata2" ref="M11:M16">
    <sortCondition ref="M11:M16"/>
  </sortState>
  <conditionalFormatting sqref="C63:C69">
    <cfRule type="colorScale" priority="73">
      <colorScale>
        <cfvo type="min"/>
        <cfvo type="max"/>
        <color theme="0"/>
        <color theme="5"/>
      </colorScale>
    </cfRule>
    <cfRule type="top10" priority="74" rank="10"/>
  </conditionalFormatting>
  <conditionalFormatting sqref="D63:D69">
    <cfRule type="colorScale" priority="1">
      <colorScale>
        <cfvo type="min"/>
        <cfvo type="max"/>
        <color theme="0"/>
        <color theme="5"/>
      </colorScale>
    </cfRule>
    <cfRule type="top10" priority="2" rank="10"/>
  </conditionalFormatting>
  <conditionalFormatting sqref="E71:E75">
    <cfRule type="colorScale" priority="79">
      <colorScale>
        <cfvo type="min"/>
        <cfvo type="max"/>
        <color theme="0"/>
        <color theme="5"/>
      </colorScale>
    </cfRule>
    <cfRule type="top10" priority="80" rank="10"/>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03F4C-CC27-4B91-A966-65F3DDD4CE9F}">
  <sheetPr codeName="Sheet16"/>
  <dimension ref="A1:O217"/>
  <sheetViews>
    <sheetView workbookViewId="0">
      <pane xSplit="2" ySplit="5" topLeftCell="C64" activePane="bottomRight" state="frozen"/>
      <selection pane="topRight" activeCell="C1" sqref="C1"/>
      <selection pane="bottomLeft" activeCell="A6" sqref="A6"/>
      <selection pane="bottomRight" activeCell="B82" sqref="B82"/>
    </sheetView>
  </sheetViews>
  <sheetFormatPr defaultRowHeight="14.5"/>
  <cols>
    <col min="2" max="2" width="23.7265625" customWidth="1"/>
    <col min="3" max="3" width="16.26953125" customWidth="1"/>
    <col min="4" max="4" width="22.26953125" customWidth="1"/>
    <col min="5" max="6" width="19.54296875" customWidth="1"/>
    <col min="15" max="15" width="15" customWidth="1"/>
    <col min="16" max="18" width="21.54296875" customWidth="1"/>
  </cols>
  <sheetData>
    <row r="1" spans="1:15">
      <c r="A1" s="35" t="s">
        <v>123</v>
      </c>
    </row>
    <row r="3" spans="1:15">
      <c r="A3" t="s">
        <v>1068</v>
      </c>
      <c r="K3" t="b">
        <v>1</v>
      </c>
      <c r="L3">
        <f>COUNTIF(L$6:L$61,K3)</f>
        <v>56</v>
      </c>
    </row>
    <row r="4" spans="1:15">
      <c r="K4" t="b">
        <v>0</v>
      </c>
      <c r="L4">
        <f>COUNTIF(L$6:L$61,K4)</f>
        <v>0</v>
      </c>
    </row>
    <row r="5" spans="1:15" ht="75">
      <c r="B5" s="75" t="s">
        <v>4</v>
      </c>
      <c r="C5" s="76" t="s">
        <v>1069</v>
      </c>
      <c r="D5" s="225" t="s">
        <v>1070</v>
      </c>
      <c r="E5" s="76" t="s">
        <v>1071</v>
      </c>
      <c r="F5" s="80" t="s">
        <v>1072</v>
      </c>
      <c r="J5" t="s">
        <v>91</v>
      </c>
      <c r="L5" s="30" t="s">
        <v>419</v>
      </c>
    </row>
    <row r="6" spans="1:15" ht="17.25" customHeight="1">
      <c r="B6" s="93" t="s">
        <v>7</v>
      </c>
      <c r="C6" s="278">
        <v>18</v>
      </c>
      <c r="D6" s="113" t="s">
        <v>1007</v>
      </c>
      <c r="E6" s="94" t="s">
        <v>1073</v>
      </c>
      <c r="F6" s="201" t="s">
        <v>1074</v>
      </c>
      <c r="H6" t="str">
        <f>Weights!B6</f>
        <v>Alabama</v>
      </c>
      <c r="I6" s="28">
        <f>Weights!Y6</f>
        <v>19300</v>
      </c>
      <c r="J6" t="s">
        <v>92</v>
      </c>
      <c r="L6" t="b">
        <f t="shared" ref="L6:L37" si="0">B6=H6</f>
        <v>1</v>
      </c>
      <c r="N6" s="292"/>
    </row>
    <row r="7" spans="1:15" ht="25">
      <c r="B7" s="95" t="s">
        <v>8</v>
      </c>
      <c r="C7" s="279">
        <v>17</v>
      </c>
      <c r="D7" s="114" t="s">
        <v>1007</v>
      </c>
      <c r="E7" s="96" t="s">
        <v>285</v>
      </c>
      <c r="F7" s="280" t="s">
        <v>1075</v>
      </c>
      <c r="H7" t="str">
        <f>Weights!B7</f>
        <v>Alaska</v>
      </c>
      <c r="I7" s="28">
        <f>Weights!Y7</f>
        <v>1312</v>
      </c>
      <c r="J7" t="s">
        <v>92</v>
      </c>
      <c r="L7" t="b">
        <f t="shared" si="0"/>
        <v>1</v>
      </c>
      <c r="N7" s="293"/>
    </row>
    <row r="8" spans="1:15" ht="25">
      <c r="B8" s="95" t="s">
        <v>9</v>
      </c>
      <c r="C8" s="279">
        <v>17</v>
      </c>
      <c r="D8" s="207" t="s">
        <v>1009</v>
      </c>
      <c r="E8" s="96" t="s">
        <v>285</v>
      </c>
      <c r="F8" s="281" t="s">
        <v>285</v>
      </c>
      <c r="H8" t="str">
        <f>Weights!B8</f>
        <v>American Samoa</v>
      </c>
      <c r="I8" s="28" t="e">
        <f>Weights!Y8</f>
        <v>#VALUE!</v>
      </c>
      <c r="J8" s="25" t="s">
        <v>93</v>
      </c>
      <c r="L8" t="b">
        <f t="shared" si="0"/>
        <v>1</v>
      </c>
      <c r="N8" s="293"/>
    </row>
    <row r="9" spans="1:15" ht="37.5">
      <c r="B9" s="95" t="s">
        <v>11</v>
      </c>
      <c r="C9" s="279">
        <v>19</v>
      </c>
      <c r="D9" s="114" t="s">
        <v>1007</v>
      </c>
      <c r="E9" s="96" t="s">
        <v>1073</v>
      </c>
      <c r="F9" s="281" t="s">
        <v>285</v>
      </c>
      <c r="H9" t="str">
        <f>Weights!B9</f>
        <v>Arizona</v>
      </c>
      <c r="I9" s="28">
        <f>Weights!Y9</f>
        <v>12655</v>
      </c>
      <c r="J9" t="s">
        <v>92</v>
      </c>
      <c r="L9" t="b">
        <f t="shared" si="0"/>
        <v>1</v>
      </c>
      <c r="N9" s="293"/>
      <c r="O9" s="30"/>
    </row>
    <row r="10" spans="1:15" ht="50">
      <c r="B10" s="95" t="s">
        <v>12</v>
      </c>
      <c r="C10" s="279">
        <v>20</v>
      </c>
      <c r="D10" s="207" t="s">
        <v>1009</v>
      </c>
      <c r="E10" s="96" t="s">
        <v>1076</v>
      </c>
      <c r="F10" s="280" t="s">
        <v>1075</v>
      </c>
      <c r="H10" t="str">
        <f>Weights!B10</f>
        <v>Arkansas</v>
      </c>
      <c r="I10" s="28">
        <f>Weights!Y10</f>
        <v>16406</v>
      </c>
      <c r="J10" t="s">
        <v>92</v>
      </c>
      <c r="L10" t="b">
        <f t="shared" si="0"/>
        <v>1</v>
      </c>
      <c r="N10" s="293"/>
    </row>
    <row r="11" spans="1:15" ht="50">
      <c r="B11" s="95" t="s">
        <v>13</v>
      </c>
      <c r="C11" s="279">
        <v>18</v>
      </c>
      <c r="D11" s="114" t="s">
        <v>1007</v>
      </c>
      <c r="E11" s="96" t="s">
        <v>1076</v>
      </c>
      <c r="F11" s="280" t="s">
        <v>1075</v>
      </c>
      <c r="H11" t="str">
        <f>Weights!B11</f>
        <v>California</v>
      </c>
      <c r="I11" s="28">
        <f>Weights!Y11</f>
        <v>91086</v>
      </c>
      <c r="J11" t="s">
        <v>92</v>
      </c>
      <c r="L11" t="b">
        <f t="shared" si="0"/>
        <v>1</v>
      </c>
      <c r="N11" s="238"/>
    </row>
    <row r="12" spans="1:15" ht="50">
      <c r="B12" s="95" t="s">
        <v>14</v>
      </c>
      <c r="C12" s="279">
        <v>20</v>
      </c>
      <c r="D12" s="114" t="s">
        <v>1007</v>
      </c>
      <c r="E12" s="96" t="s">
        <v>1076</v>
      </c>
      <c r="F12" s="280" t="s">
        <v>1075</v>
      </c>
      <c r="H12" t="str">
        <f>Weights!B12</f>
        <v>Colorado</v>
      </c>
      <c r="I12" s="28">
        <f>Weights!Y12</f>
        <v>9101</v>
      </c>
      <c r="J12" t="s">
        <v>92</v>
      </c>
      <c r="L12" t="b">
        <f t="shared" si="0"/>
        <v>1</v>
      </c>
      <c r="N12" s="239"/>
    </row>
    <row r="13" spans="1:15">
      <c r="B13" s="95" t="s">
        <v>15</v>
      </c>
      <c r="C13" s="279">
        <v>19</v>
      </c>
      <c r="D13" s="114" t="s">
        <v>1007</v>
      </c>
      <c r="E13" s="96" t="s">
        <v>285</v>
      </c>
      <c r="F13" s="281" t="s">
        <v>285</v>
      </c>
      <c r="H13" t="str">
        <f>Weights!B13</f>
        <v>Connecticut</v>
      </c>
      <c r="I13" s="28">
        <f>Weights!Y13</f>
        <v>7200</v>
      </c>
      <c r="J13" t="s">
        <v>92</v>
      </c>
      <c r="L13" t="b">
        <f t="shared" si="0"/>
        <v>1</v>
      </c>
      <c r="N13" s="239"/>
    </row>
    <row r="14" spans="1:15" ht="50">
      <c r="B14" s="95" t="s">
        <v>16</v>
      </c>
      <c r="C14" s="279">
        <v>17</v>
      </c>
      <c r="D14" s="114" t="s">
        <v>1008</v>
      </c>
      <c r="E14" s="96" t="s">
        <v>1076</v>
      </c>
      <c r="F14" s="280" t="s">
        <v>1075</v>
      </c>
      <c r="H14" t="str">
        <f>Weights!B14</f>
        <v>Delaware</v>
      </c>
      <c r="I14" s="28">
        <f>Weights!Y14</f>
        <v>2900</v>
      </c>
      <c r="J14" t="s">
        <v>92</v>
      </c>
      <c r="L14" t="b">
        <f t="shared" si="0"/>
        <v>1</v>
      </c>
      <c r="N14" s="192"/>
    </row>
    <row r="15" spans="1:15" ht="50">
      <c r="B15" s="95" t="s">
        <v>17</v>
      </c>
      <c r="C15" s="279">
        <v>19</v>
      </c>
      <c r="D15" s="114" t="s">
        <v>1008</v>
      </c>
      <c r="E15" s="96" t="s">
        <v>1076</v>
      </c>
      <c r="F15" s="280" t="s">
        <v>1075</v>
      </c>
      <c r="H15" t="str">
        <f>Weights!B15</f>
        <v>District of Columbia</v>
      </c>
      <c r="I15" s="28">
        <f>Weights!Y15</f>
        <v>700</v>
      </c>
      <c r="J15" t="s">
        <v>92</v>
      </c>
      <c r="L15" t="b">
        <f t="shared" si="0"/>
        <v>1</v>
      </c>
      <c r="N15" s="238"/>
    </row>
    <row r="16" spans="1:15" ht="50">
      <c r="B16" s="95" t="s">
        <v>18</v>
      </c>
      <c r="C16" s="279">
        <v>17</v>
      </c>
      <c r="D16" s="114" t="s">
        <v>1007</v>
      </c>
      <c r="E16" s="96" t="s">
        <v>1076</v>
      </c>
      <c r="F16" s="280" t="s">
        <v>1075</v>
      </c>
      <c r="H16" t="str">
        <f>Weights!B16</f>
        <v>Florida</v>
      </c>
      <c r="I16" s="28">
        <f>Weights!Y16</f>
        <v>48658</v>
      </c>
      <c r="J16" t="s">
        <v>92</v>
      </c>
      <c r="L16" t="b">
        <f t="shared" si="0"/>
        <v>1</v>
      </c>
      <c r="N16" s="239"/>
    </row>
    <row r="17" spans="2:14" ht="50">
      <c r="B17" s="95" t="s">
        <v>19</v>
      </c>
      <c r="C17" s="279">
        <v>20</v>
      </c>
      <c r="D17" s="207" t="s">
        <v>1009</v>
      </c>
      <c r="E17" s="96" t="s">
        <v>1076</v>
      </c>
      <c r="F17" s="280" t="s">
        <v>1075</v>
      </c>
      <c r="H17" t="str">
        <f>Weights!B17</f>
        <v>Georgia</v>
      </c>
      <c r="I17" s="28">
        <f>Weights!Y17</f>
        <v>24349</v>
      </c>
      <c r="J17" t="s">
        <v>92</v>
      </c>
      <c r="L17" t="b">
        <f t="shared" si="0"/>
        <v>1</v>
      </c>
      <c r="N17" s="239"/>
    </row>
    <row r="18" spans="2:14" ht="37.5">
      <c r="B18" s="95" t="s">
        <v>20</v>
      </c>
      <c r="C18" s="279">
        <v>18</v>
      </c>
      <c r="D18" s="207" t="s">
        <v>1009</v>
      </c>
      <c r="E18" s="96" t="s">
        <v>1073</v>
      </c>
      <c r="F18" s="280" t="s">
        <v>1075</v>
      </c>
      <c r="H18" t="str">
        <f>Weights!B18</f>
        <v>Guam</v>
      </c>
      <c r="I18" s="28">
        <f>Weights!Y18</f>
        <v>287</v>
      </c>
      <c r="J18" s="25" t="s">
        <v>93</v>
      </c>
      <c r="L18" t="b">
        <f t="shared" si="0"/>
        <v>1</v>
      </c>
      <c r="N18" s="192"/>
    </row>
    <row r="19" spans="2:14" ht="50">
      <c r="B19" s="81" t="s">
        <v>21</v>
      </c>
      <c r="C19" s="278">
        <v>17</v>
      </c>
      <c r="D19" s="109" t="s">
        <v>1007</v>
      </c>
      <c r="E19" s="82" t="s">
        <v>1073</v>
      </c>
      <c r="F19" s="85" t="s">
        <v>1074</v>
      </c>
      <c r="H19" t="str">
        <f>Weights!B19</f>
        <v>Hawaii</v>
      </c>
      <c r="I19" s="28">
        <f>Weights!Y19</f>
        <v>3200</v>
      </c>
      <c r="J19" t="s">
        <v>92</v>
      </c>
      <c r="L19" t="b">
        <f t="shared" si="0"/>
        <v>1</v>
      </c>
      <c r="N19" s="294"/>
    </row>
    <row r="20" spans="2:14" ht="50">
      <c r="B20" s="86" t="s">
        <v>22</v>
      </c>
      <c r="C20" s="279">
        <v>17</v>
      </c>
      <c r="D20" s="110" t="s">
        <v>1007</v>
      </c>
      <c r="E20" s="87" t="s">
        <v>1076</v>
      </c>
      <c r="F20" s="282" t="s">
        <v>1075</v>
      </c>
      <c r="H20" t="str">
        <f>Weights!B20</f>
        <v>Idaho</v>
      </c>
      <c r="I20" s="28">
        <f>Weights!Y20</f>
        <v>3700</v>
      </c>
      <c r="J20" t="s">
        <v>92</v>
      </c>
      <c r="L20" t="b">
        <f t="shared" si="0"/>
        <v>1</v>
      </c>
      <c r="N20" s="295"/>
    </row>
    <row r="21" spans="2:14" ht="50">
      <c r="B21" s="86" t="s">
        <v>23</v>
      </c>
      <c r="C21" s="279">
        <v>19</v>
      </c>
      <c r="D21" s="110" t="s">
        <v>1007</v>
      </c>
      <c r="E21" s="87" t="s">
        <v>1076</v>
      </c>
      <c r="F21" s="282" t="s">
        <v>1075</v>
      </c>
      <c r="H21" t="str">
        <f>Weights!B21</f>
        <v>Illinois</v>
      </c>
      <c r="I21" s="28">
        <f>Weights!Y21</f>
        <v>35900</v>
      </c>
      <c r="J21" t="s">
        <v>92</v>
      </c>
      <c r="L21" t="b">
        <f t="shared" si="0"/>
        <v>1</v>
      </c>
      <c r="N21" s="296"/>
    </row>
    <row r="22" spans="2:14" ht="50">
      <c r="B22" s="86" t="s">
        <v>24</v>
      </c>
      <c r="C22" s="279">
        <v>17</v>
      </c>
      <c r="D22" s="110" t="s">
        <v>1007</v>
      </c>
      <c r="E22" s="87" t="s">
        <v>1076</v>
      </c>
      <c r="F22" s="41" t="s">
        <v>285</v>
      </c>
      <c r="H22" t="str">
        <f>Weights!B22</f>
        <v>Indiana</v>
      </c>
      <c r="I22" s="28">
        <f>Weights!Y22</f>
        <v>14200</v>
      </c>
      <c r="J22" t="s">
        <v>92</v>
      </c>
      <c r="L22" t="b">
        <f t="shared" si="0"/>
        <v>1</v>
      </c>
    </row>
    <row r="23" spans="2:14" ht="50">
      <c r="B23" s="86" t="s">
        <v>25</v>
      </c>
      <c r="C23" s="279">
        <v>17</v>
      </c>
      <c r="D23" s="110" t="s">
        <v>1007</v>
      </c>
      <c r="E23" s="87" t="s">
        <v>1076</v>
      </c>
      <c r="F23" s="282" t="s">
        <v>1075</v>
      </c>
      <c r="H23" t="str">
        <f>Weights!B23</f>
        <v>Iowa</v>
      </c>
      <c r="I23" s="28">
        <f>Weights!Y23</f>
        <v>8400</v>
      </c>
      <c r="J23" t="s">
        <v>92</v>
      </c>
      <c r="L23" t="b">
        <f t="shared" si="0"/>
        <v>1</v>
      </c>
    </row>
    <row r="24" spans="2:14" ht="37.5">
      <c r="B24" s="86" t="s">
        <v>26</v>
      </c>
      <c r="C24" s="279">
        <v>19</v>
      </c>
      <c r="D24" s="110" t="s">
        <v>1007</v>
      </c>
      <c r="E24" s="87" t="s">
        <v>1073</v>
      </c>
      <c r="F24" s="41" t="s">
        <v>285</v>
      </c>
      <c r="H24" t="str">
        <f>Weights!B24</f>
        <v>Kansas</v>
      </c>
      <c r="I24" s="28">
        <f>Weights!Y24</f>
        <v>6201</v>
      </c>
      <c r="J24" t="s">
        <v>92</v>
      </c>
      <c r="L24" t="b">
        <f t="shared" si="0"/>
        <v>1</v>
      </c>
    </row>
    <row r="25" spans="2:14" ht="50">
      <c r="B25" s="86" t="s">
        <v>27</v>
      </c>
      <c r="C25" s="279">
        <v>19</v>
      </c>
      <c r="D25" s="110" t="s">
        <v>1007</v>
      </c>
      <c r="E25" s="87" t="s">
        <v>1076</v>
      </c>
      <c r="F25" s="282" t="s">
        <v>1075</v>
      </c>
      <c r="H25" t="str">
        <f>Weights!B25</f>
        <v>Kentucky</v>
      </c>
      <c r="I25" s="28">
        <f>Weights!Y25</f>
        <v>8901</v>
      </c>
      <c r="J25" t="s">
        <v>92</v>
      </c>
      <c r="L25" t="b">
        <f t="shared" si="0"/>
        <v>1</v>
      </c>
    </row>
    <row r="26" spans="2:14" ht="50">
      <c r="B26" s="86" t="s">
        <v>28</v>
      </c>
      <c r="C26" s="279">
        <v>17</v>
      </c>
      <c r="D26" s="110" t="s">
        <v>1007</v>
      </c>
      <c r="E26" s="87" t="s">
        <v>1073</v>
      </c>
      <c r="F26" s="41" t="s">
        <v>1074</v>
      </c>
      <c r="H26" t="str">
        <f>Weights!B26</f>
        <v>Louisiana</v>
      </c>
      <c r="I26" s="28">
        <f>Weights!Y26</f>
        <v>11549</v>
      </c>
      <c r="J26" t="s">
        <v>92</v>
      </c>
      <c r="L26" t="b">
        <f t="shared" si="0"/>
        <v>1</v>
      </c>
    </row>
    <row r="27" spans="2:14" ht="37.5">
      <c r="B27" s="86" t="s">
        <v>29</v>
      </c>
      <c r="C27" s="279">
        <v>19</v>
      </c>
      <c r="D27" s="110" t="s">
        <v>1007</v>
      </c>
      <c r="E27" s="87" t="s">
        <v>285</v>
      </c>
      <c r="F27" s="282" t="s">
        <v>1075</v>
      </c>
      <c r="H27" t="str">
        <f>Weights!B27</f>
        <v>Maine</v>
      </c>
      <c r="I27" s="28">
        <f>Weights!Y27</f>
        <v>2800</v>
      </c>
      <c r="J27" t="s">
        <v>92</v>
      </c>
      <c r="L27" t="b">
        <f t="shared" si="0"/>
        <v>1</v>
      </c>
    </row>
    <row r="28" spans="2:14" ht="50">
      <c r="B28" s="86" t="s">
        <v>30</v>
      </c>
      <c r="C28" s="279">
        <v>17</v>
      </c>
      <c r="D28" s="92" t="s">
        <v>1009</v>
      </c>
      <c r="E28" s="87" t="s">
        <v>285</v>
      </c>
      <c r="F28" s="41" t="s">
        <v>1074</v>
      </c>
      <c r="H28" t="str">
        <f>Weights!B28</f>
        <v>Maryland</v>
      </c>
      <c r="I28" s="28">
        <f>Weights!Y28</f>
        <v>10299</v>
      </c>
      <c r="J28" t="s">
        <v>92</v>
      </c>
      <c r="L28" t="b">
        <f t="shared" si="0"/>
        <v>1</v>
      </c>
    </row>
    <row r="29" spans="2:14" ht="50">
      <c r="B29" s="86" t="s">
        <v>31</v>
      </c>
      <c r="C29" s="279">
        <v>19</v>
      </c>
      <c r="D29" s="110" t="s">
        <v>1007</v>
      </c>
      <c r="E29" s="87" t="s">
        <v>1076</v>
      </c>
      <c r="F29" s="282" t="s">
        <v>1075</v>
      </c>
      <c r="H29" t="str">
        <f>Weights!B29</f>
        <v>Massachusetts</v>
      </c>
      <c r="I29" s="28">
        <f>Weights!Y29</f>
        <v>12193</v>
      </c>
      <c r="J29" t="s">
        <v>92</v>
      </c>
      <c r="L29" t="b">
        <f t="shared" si="0"/>
        <v>1</v>
      </c>
    </row>
    <row r="30" spans="2:14" ht="37.5">
      <c r="B30" s="86" t="s">
        <v>32</v>
      </c>
      <c r="C30" s="279">
        <v>17</v>
      </c>
      <c r="D30" s="92" t="s">
        <v>1009</v>
      </c>
      <c r="E30" s="87" t="s">
        <v>1073</v>
      </c>
      <c r="F30" s="282" t="s">
        <v>1075</v>
      </c>
      <c r="H30" t="str">
        <f>Weights!B30</f>
        <v>Michigan</v>
      </c>
      <c r="I30" s="28">
        <f>Weights!Y30</f>
        <v>12599</v>
      </c>
      <c r="J30" t="s">
        <v>92</v>
      </c>
      <c r="L30" t="b">
        <f t="shared" si="0"/>
        <v>1</v>
      </c>
    </row>
    <row r="31" spans="2:14" ht="50">
      <c r="B31" s="209" t="s">
        <v>33</v>
      </c>
      <c r="C31" s="278">
        <v>18</v>
      </c>
      <c r="D31" s="211" t="s">
        <v>1009</v>
      </c>
      <c r="E31" s="210" t="s">
        <v>1076</v>
      </c>
      <c r="F31" s="283" t="s">
        <v>1075</v>
      </c>
      <c r="H31" t="str">
        <f>Weights!B31</f>
        <v>Minnesota</v>
      </c>
      <c r="I31" s="28">
        <f>Weights!Y31</f>
        <v>9501</v>
      </c>
      <c r="J31" t="s">
        <v>92</v>
      </c>
      <c r="L31" t="b">
        <f t="shared" si="0"/>
        <v>1</v>
      </c>
    </row>
    <row r="32" spans="2:14">
      <c r="B32" s="214" t="s">
        <v>34</v>
      </c>
      <c r="C32" s="279">
        <v>17</v>
      </c>
      <c r="D32" s="218" t="s">
        <v>1008</v>
      </c>
      <c r="E32" s="215" t="s">
        <v>285</v>
      </c>
      <c r="F32" s="284" t="s">
        <v>285</v>
      </c>
      <c r="H32" t="str">
        <f>Weights!B32</f>
        <v>Mississippi</v>
      </c>
      <c r="I32" s="28">
        <f>Weights!Y32</f>
        <v>13195</v>
      </c>
      <c r="J32" t="s">
        <v>92</v>
      </c>
      <c r="L32" t="b">
        <f t="shared" si="0"/>
        <v>1</v>
      </c>
    </row>
    <row r="33" spans="2:12">
      <c r="B33" s="214" t="s">
        <v>35</v>
      </c>
      <c r="C33" s="279">
        <v>17</v>
      </c>
      <c r="D33" s="219" t="s">
        <v>1009</v>
      </c>
      <c r="E33" s="215" t="s">
        <v>285</v>
      </c>
      <c r="F33" s="284" t="s">
        <v>285</v>
      </c>
      <c r="H33" t="str">
        <f>Weights!B33</f>
        <v>Missouri</v>
      </c>
      <c r="I33" s="28">
        <f>Weights!Y33</f>
        <v>10028</v>
      </c>
      <c r="J33" t="s">
        <v>92</v>
      </c>
      <c r="L33" t="b">
        <f t="shared" si="0"/>
        <v>1</v>
      </c>
    </row>
    <row r="34" spans="2:12" ht="37.5">
      <c r="B34" s="214" t="s">
        <v>36</v>
      </c>
      <c r="C34" s="279">
        <v>19</v>
      </c>
      <c r="D34" s="218" t="s">
        <v>1007</v>
      </c>
      <c r="E34" s="215" t="s">
        <v>1073</v>
      </c>
      <c r="F34" s="285" t="s">
        <v>1075</v>
      </c>
      <c r="H34" t="str">
        <f>Weights!B34</f>
        <v>Montana</v>
      </c>
      <c r="I34" s="28">
        <f>Weights!Y34</f>
        <v>1175</v>
      </c>
      <c r="J34" t="s">
        <v>92</v>
      </c>
      <c r="L34" t="b">
        <f t="shared" si="0"/>
        <v>1</v>
      </c>
    </row>
    <row r="35" spans="2:12" ht="50">
      <c r="B35" s="214" t="s">
        <v>37</v>
      </c>
      <c r="C35" s="279">
        <v>18</v>
      </c>
      <c r="D35" s="218" t="s">
        <v>1007</v>
      </c>
      <c r="E35" s="215" t="s">
        <v>1076</v>
      </c>
      <c r="F35" s="285" t="s">
        <v>1075</v>
      </c>
      <c r="H35" t="str">
        <f>Weights!B35</f>
        <v>Nebraska</v>
      </c>
      <c r="I35" s="28">
        <f>Weights!Y35</f>
        <v>3800</v>
      </c>
      <c r="J35" t="s">
        <v>92</v>
      </c>
      <c r="L35" t="b">
        <f t="shared" si="0"/>
        <v>1</v>
      </c>
    </row>
    <row r="36" spans="2:12" ht="50">
      <c r="B36" s="214" t="s">
        <v>38</v>
      </c>
      <c r="C36" s="279">
        <v>17</v>
      </c>
      <c r="D36" s="219" t="s">
        <v>1009</v>
      </c>
      <c r="E36" s="215" t="s">
        <v>1073</v>
      </c>
      <c r="F36" s="284" t="s">
        <v>1074</v>
      </c>
      <c r="H36" t="str">
        <f>Weights!B36</f>
        <v>Nevada</v>
      </c>
      <c r="I36" s="28">
        <f>Weights!Y36</f>
        <v>3025</v>
      </c>
      <c r="J36" t="s">
        <v>92</v>
      </c>
      <c r="L36" t="b">
        <f t="shared" si="0"/>
        <v>1</v>
      </c>
    </row>
    <row r="37" spans="2:12" ht="50">
      <c r="B37" s="214" t="s">
        <v>39</v>
      </c>
      <c r="C37" s="279">
        <v>19</v>
      </c>
      <c r="D37" s="219" t="s">
        <v>1009</v>
      </c>
      <c r="E37" s="215" t="s">
        <v>1076</v>
      </c>
      <c r="F37" s="285" t="s">
        <v>1075</v>
      </c>
      <c r="H37" t="str">
        <f>Weights!B37</f>
        <v>New Hampshire</v>
      </c>
      <c r="I37" s="28">
        <f>Weights!Y37</f>
        <v>2317</v>
      </c>
      <c r="J37" t="s">
        <v>92</v>
      </c>
      <c r="L37" t="b">
        <f t="shared" si="0"/>
        <v>1</v>
      </c>
    </row>
    <row r="38" spans="2:12" ht="50">
      <c r="B38" s="214" t="s">
        <v>40</v>
      </c>
      <c r="C38" s="279">
        <v>18</v>
      </c>
      <c r="D38" s="218" t="s">
        <v>1007</v>
      </c>
      <c r="E38" s="215" t="s">
        <v>1076</v>
      </c>
      <c r="F38" s="285" t="s">
        <v>1075</v>
      </c>
      <c r="H38" t="str">
        <f>Weights!B38</f>
        <v>New Jersey</v>
      </c>
      <c r="I38" s="28">
        <f>Weights!Y38</f>
        <v>15195</v>
      </c>
      <c r="J38" t="s">
        <v>92</v>
      </c>
      <c r="L38" t="b">
        <f t="shared" ref="L38:L61" si="1">B38=H38</f>
        <v>1</v>
      </c>
    </row>
    <row r="39" spans="2:12" ht="50">
      <c r="B39" s="214" t="s">
        <v>41</v>
      </c>
      <c r="C39" s="279">
        <v>19</v>
      </c>
      <c r="D39" s="218" t="s">
        <v>1007</v>
      </c>
      <c r="E39" s="215" t="s">
        <v>1076</v>
      </c>
      <c r="F39" s="285" t="s">
        <v>1075</v>
      </c>
      <c r="H39" t="str">
        <f>Weights!B39</f>
        <v>New Mexico</v>
      </c>
      <c r="I39" s="28">
        <f>Weights!Y39</f>
        <v>6101</v>
      </c>
      <c r="J39" t="s">
        <v>92</v>
      </c>
      <c r="L39" t="b">
        <f t="shared" si="1"/>
        <v>1</v>
      </c>
    </row>
    <row r="40" spans="2:12" ht="50">
      <c r="B40" s="214" t="s">
        <v>42</v>
      </c>
      <c r="C40" s="279">
        <v>20</v>
      </c>
      <c r="D40" s="218" t="s">
        <v>1007</v>
      </c>
      <c r="E40" s="215" t="s">
        <v>1076</v>
      </c>
      <c r="F40" s="285" t="s">
        <v>1075</v>
      </c>
      <c r="H40" t="str">
        <f>Weights!B40</f>
        <v>New York</v>
      </c>
      <c r="I40" s="28">
        <f>Weights!Y40</f>
        <v>32249</v>
      </c>
      <c r="J40" t="s">
        <v>92</v>
      </c>
      <c r="L40" t="b">
        <f t="shared" si="1"/>
        <v>1</v>
      </c>
    </row>
    <row r="41" spans="2:12" ht="25">
      <c r="B41" s="214" t="s">
        <v>43</v>
      </c>
      <c r="C41" s="279">
        <v>17</v>
      </c>
      <c r="D41" s="218" t="s">
        <v>1007</v>
      </c>
      <c r="E41" s="215" t="s">
        <v>285</v>
      </c>
      <c r="F41" s="285" t="s">
        <v>1075</v>
      </c>
      <c r="H41" t="str">
        <f>Weights!B41</f>
        <v>North Carolina</v>
      </c>
      <c r="I41" s="28">
        <f>Weights!Y41</f>
        <v>27679</v>
      </c>
      <c r="J41" t="s">
        <v>92</v>
      </c>
      <c r="L41" t="b">
        <f t="shared" si="1"/>
        <v>1</v>
      </c>
    </row>
    <row r="42" spans="2:12" ht="50">
      <c r="B42" s="214" t="s">
        <v>44</v>
      </c>
      <c r="C42" s="279">
        <v>20</v>
      </c>
      <c r="D42" s="219" t="s">
        <v>1009</v>
      </c>
      <c r="E42" s="215" t="s">
        <v>1076</v>
      </c>
      <c r="F42" s="285" t="s">
        <v>1075</v>
      </c>
      <c r="H42" t="str">
        <f>Weights!B42</f>
        <v>North Dakota</v>
      </c>
      <c r="I42" s="28">
        <f>Weights!Y42</f>
        <v>1500</v>
      </c>
      <c r="J42" t="s">
        <v>92</v>
      </c>
      <c r="L42" t="b">
        <f t="shared" si="1"/>
        <v>1</v>
      </c>
    </row>
    <row r="43" spans="2:12" ht="50">
      <c r="B43" s="81" t="s">
        <v>45</v>
      </c>
      <c r="C43" s="83">
        <v>18</v>
      </c>
      <c r="D43" s="90" t="s">
        <v>1009</v>
      </c>
      <c r="E43" s="82" t="s">
        <v>1073</v>
      </c>
      <c r="F43" s="85" t="s">
        <v>1074</v>
      </c>
      <c r="H43" t="str">
        <f>Weights!B43</f>
        <v>Northern Mariana Islands</v>
      </c>
      <c r="I43" s="28">
        <f>Weights!Y43</f>
        <v>199</v>
      </c>
      <c r="J43" s="25" t="s">
        <v>93</v>
      </c>
      <c r="L43" t="b">
        <f t="shared" si="1"/>
        <v>1</v>
      </c>
    </row>
    <row r="44" spans="2:12" ht="37.5">
      <c r="B44" s="86" t="s">
        <v>46</v>
      </c>
      <c r="C44" s="52">
        <v>17</v>
      </c>
      <c r="D44" s="110" t="s">
        <v>1007</v>
      </c>
      <c r="E44" s="87" t="s">
        <v>1073</v>
      </c>
      <c r="F44" s="41" t="s">
        <v>1077</v>
      </c>
      <c r="H44" t="str">
        <f>Weights!B44</f>
        <v>Ohio</v>
      </c>
      <c r="I44" s="28">
        <f>Weights!Y44</f>
        <v>18000</v>
      </c>
      <c r="J44" t="s">
        <v>92</v>
      </c>
      <c r="L44" t="b">
        <f t="shared" si="1"/>
        <v>1</v>
      </c>
    </row>
    <row r="45" spans="2:12" ht="50">
      <c r="B45" s="86" t="s">
        <v>47</v>
      </c>
      <c r="C45" s="52">
        <v>17</v>
      </c>
      <c r="D45" s="110" t="s">
        <v>1007</v>
      </c>
      <c r="E45" s="87" t="s">
        <v>1076</v>
      </c>
      <c r="F45" s="282" t="s">
        <v>1075</v>
      </c>
      <c r="H45" t="str">
        <f>Weights!B45</f>
        <v>Oklahoma</v>
      </c>
      <c r="I45" s="28">
        <f>Weights!Y45</f>
        <v>17699</v>
      </c>
      <c r="J45" t="s">
        <v>92</v>
      </c>
      <c r="L45" t="b">
        <f t="shared" si="1"/>
        <v>1</v>
      </c>
    </row>
    <row r="46" spans="2:12" ht="25">
      <c r="B46" s="86" t="s">
        <v>48</v>
      </c>
      <c r="C46" s="52">
        <v>17</v>
      </c>
      <c r="D46" s="92" t="s">
        <v>1009</v>
      </c>
      <c r="E46" s="286" t="s">
        <v>285</v>
      </c>
      <c r="F46" s="287" t="s">
        <v>285</v>
      </c>
      <c r="H46" t="str">
        <f>Weights!B46</f>
        <v>Oregon</v>
      </c>
      <c r="I46" s="28">
        <f>Weights!Y46</f>
        <v>7500</v>
      </c>
      <c r="J46" t="s">
        <v>92</v>
      </c>
      <c r="L46" t="b">
        <f t="shared" si="1"/>
        <v>1</v>
      </c>
    </row>
    <row r="47" spans="2:12" ht="37.5">
      <c r="B47" s="86" t="s">
        <v>49</v>
      </c>
      <c r="C47" s="52">
        <v>17</v>
      </c>
      <c r="D47" s="92" t="s">
        <v>1009</v>
      </c>
      <c r="E47" s="286" t="s">
        <v>285</v>
      </c>
      <c r="F47" s="282" t="s">
        <v>1075</v>
      </c>
      <c r="H47" t="str">
        <f>Weights!B47</f>
        <v>Pennsylvania</v>
      </c>
      <c r="I47" s="28">
        <f>Weights!Y47</f>
        <v>40601</v>
      </c>
      <c r="J47" t="s">
        <v>92</v>
      </c>
      <c r="L47" t="b">
        <f t="shared" si="1"/>
        <v>1</v>
      </c>
    </row>
    <row r="48" spans="2:12" ht="50">
      <c r="B48" s="86" t="s">
        <v>50</v>
      </c>
      <c r="C48" s="52">
        <v>20</v>
      </c>
      <c r="D48" s="110" t="s">
        <v>1008</v>
      </c>
      <c r="E48" s="87" t="s">
        <v>1076</v>
      </c>
      <c r="F48" s="282" t="s">
        <v>1075</v>
      </c>
      <c r="H48" t="str">
        <f>Weights!B48</f>
        <v>Puerto Rico</v>
      </c>
      <c r="I48" s="28">
        <f>Weights!Y48</f>
        <v>3600</v>
      </c>
      <c r="J48" s="25" t="s">
        <v>93</v>
      </c>
      <c r="L48" t="b">
        <f t="shared" si="1"/>
        <v>1</v>
      </c>
    </row>
    <row r="49" spans="1:12">
      <c r="B49" s="86" t="s">
        <v>51</v>
      </c>
      <c r="C49" s="52">
        <v>19</v>
      </c>
      <c r="D49" s="110" t="s">
        <v>1007</v>
      </c>
      <c r="E49" s="286" t="s">
        <v>285</v>
      </c>
      <c r="F49" s="287" t="s">
        <v>285</v>
      </c>
      <c r="H49" t="str">
        <f>Weights!B49</f>
        <v>Rhode Island</v>
      </c>
      <c r="I49" s="28">
        <f>Weights!Y49</f>
        <v>1600</v>
      </c>
      <c r="J49" t="s">
        <v>92</v>
      </c>
      <c r="L49" t="b">
        <f t="shared" si="1"/>
        <v>1</v>
      </c>
    </row>
    <row r="50" spans="1:12">
      <c r="B50" s="86" t="s">
        <v>52</v>
      </c>
      <c r="C50" s="52">
        <v>19</v>
      </c>
      <c r="D50" s="110" t="s">
        <v>1007</v>
      </c>
      <c r="E50" s="286" t="s">
        <v>285</v>
      </c>
      <c r="F50" s="287" t="s">
        <v>285</v>
      </c>
      <c r="H50" t="str">
        <f>Weights!B50</f>
        <v>South Carolina</v>
      </c>
      <c r="I50" s="28">
        <f>Weights!Y50</f>
        <v>8314</v>
      </c>
      <c r="J50" t="s">
        <v>92</v>
      </c>
      <c r="L50" t="b">
        <f t="shared" si="1"/>
        <v>1</v>
      </c>
    </row>
    <row r="51" spans="1:12" ht="50">
      <c r="B51" s="86" t="s">
        <v>53</v>
      </c>
      <c r="C51" s="52">
        <v>19</v>
      </c>
      <c r="D51" s="110" t="s">
        <v>1007</v>
      </c>
      <c r="E51" s="87" t="s">
        <v>1076</v>
      </c>
      <c r="F51" s="282" t="s">
        <v>1075</v>
      </c>
      <c r="H51" t="str">
        <f>Weights!B51</f>
        <v>South Dakota</v>
      </c>
      <c r="I51" s="28">
        <f>Weights!Y51</f>
        <v>1572</v>
      </c>
      <c r="J51" t="s">
        <v>92</v>
      </c>
      <c r="L51" t="b">
        <f t="shared" si="1"/>
        <v>1</v>
      </c>
    </row>
    <row r="52" spans="1:12">
      <c r="B52" s="86" t="s">
        <v>54</v>
      </c>
      <c r="C52" s="52">
        <v>19</v>
      </c>
      <c r="D52" s="110" t="s">
        <v>1007</v>
      </c>
      <c r="E52" s="286" t="s">
        <v>285</v>
      </c>
      <c r="F52" s="287" t="s">
        <v>285</v>
      </c>
      <c r="H52" t="str">
        <f>Weights!B52</f>
        <v>Tennessee</v>
      </c>
      <c r="I52" s="28">
        <f>Weights!Y52</f>
        <v>43000</v>
      </c>
      <c r="J52" t="s">
        <v>92</v>
      </c>
      <c r="L52" t="b">
        <f t="shared" si="1"/>
        <v>1</v>
      </c>
    </row>
    <row r="53" spans="1:12" ht="50">
      <c r="B53" s="86" t="s">
        <v>55</v>
      </c>
      <c r="C53" s="52">
        <v>19</v>
      </c>
      <c r="D53" s="110" t="s">
        <v>1007</v>
      </c>
      <c r="E53" s="87" t="s">
        <v>1076</v>
      </c>
      <c r="F53" s="282" t="s">
        <v>1075</v>
      </c>
      <c r="H53" t="str">
        <f>Weights!B53</f>
        <v>Texas</v>
      </c>
      <c r="I53" s="28">
        <f>Weights!Y53</f>
        <v>63176</v>
      </c>
      <c r="J53" t="s">
        <v>92</v>
      </c>
      <c r="L53" t="b">
        <f t="shared" si="1"/>
        <v>1</v>
      </c>
    </row>
    <row r="54" spans="1:12" ht="50">
      <c r="B54" s="86" t="s">
        <v>56</v>
      </c>
      <c r="C54" s="52">
        <v>17</v>
      </c>
      <c r="D54" s="110" t="s">
        <v>1007</v>
      </c>
      <c r="E54" s="87" t="s">
        <v>1076</v>
      </c>
      <c r="F54" s="282" t="s">
        <v>1075</v>
      </c>
      <c r="H54" t="str">
        <f>Weights!B54</f>
        <v>Utah</v>
      </c>
      <c r="I54" s="28">
        <f>Weights!Y54</f>
        <v>6399</v>
      </c>
      <c r="J54" t="s">
        <v>92</v>
      </c>
      <c r="L54" t="b">
        <f t="shared" si="1"/>
        <v>1</v>
      </c>
    </row>
    <row r="55" spans="1:12" ht="50">
      <c r="B55" s="86" t="s">
        <v>57</v>
      </c>
      <c r="C55" s="52">
        <v>17</v>
      </c>
      <c r="D55" s="110" t="s">
        <v>1007</v>
      </c>
      <c r="E55" s="87" t="s">
        <v>1076</v>
      </c>
      <c r="F55" s="282" t="s">
        <v>1075</v>
      </c>
      <c r="H55" t="str">
        <f>Weights!B55</f>
        <v>Vermont</v>
      </c>
      <c r="I55" s="28">
        <f>Weights!Y55</f>
        <v>1659</v>
      </c>
      <c r="J55" t="s">
        <v>92</v>
      </c>
      <c r="L55" t="b">
        <f t="shared" si="1"/>
        <v>1</v>
      </c>
    </row>
    <row r="56" spans="1:12" ht="50">
      <c r="B56" s="86" t="s">
        <v>58</v>
      </c>
      <c r="C56" s="52">
        <v>19</v>
      </c>
      <c r="D56" s="110" t="s">
        <v>1007</v>
      </c>
      <c r="E56" s="87" t="s">
        <v>1076</v>
      </c>
      <c r="F56" s="282" t="s">
        <v>1075</v>
      </c>
      <c r="H56" t="str">
        <f>Weights!B56</f>
        <v>Virgin Islands</v>
      </c>
      <c r="I56" s="28" t="e">
        <f>Weights!Y56</f>
        <v>#VALUE!</v>
      </c>
      <c r="J56" s="25" t="s">
        <v>93</v>
      </c>
      <c r="L56" t="b">
        <f t="shared" si="1"/>
        <v>1</v>
      </c>
    </row>
    <row r="57" spans="1:12" ht="37.5">
      <c r="B57" s="93" t="s">
        <v>59</v>
      </c>
      <c r="C57" s="278">
        <v>17</v>
      </c>
      <c r="D57" s="113" t="s">
        <v>1008</v>
      </c>
      <c r="E57" s="94" t="s">
        <v>1073</v>
      </c>
      <c r="F57" s="201" t="s">
        <v>1077</v>
      </c>
      <c r="H57" t="str">
        <f>Weights!B57</f>
        <v>Virginia</v>
      </c>
      <c r="I57" s="28">
        <f>Weights!Y57</f>
        <v>9600</v>
      </c>
      <c r="J57" t="s">
        <v>92</v>
      </c>
      <c r="L57" t="b">
        <f t="shared" si="1"/>
        <v>1</v>
      </c>
    </row>
    <row r="58" spans="1:12" ht="50">
      <c r="B58" s="95" t="s">
        <v>60</v>
      </c>
      <c r="C58" s="279">
        <v>21</v>
      </c>
      <c r="D58" s="114" t="s">
        <v>1007</v>
      </c>
      <c r="E58" s="96" t="s">
        <v>1076</v>
      </c>
      <c r="F58" s="280" t="s">
        <v>1075</v>
      </c>
      <c r="H58" t="str">
        <f>Weights!B58</f>
        <v>Washington</v>
      </c>
      <c r="I58" s="28">
        <f>Weights!Y58</f>
        <v>14100</v>
      </c>
      <c r="J58" t="s">
        <v>92</v>
      </c>
      <c r="L58" t="b">
        <f t="shared" si="1"/>
        <v>1</v>
      </c>
    </row>
    <row r="59" spans="1:12" ht="50">
      <c r="B59" s="95" t="s">
        <v>61</v>
      </c>
      <c r="C59" s="279">
        <v>17</v>
      </c>
      <c r="D59" s="114" t="s">
        <v>1007</v>
      </c>
      <c r="E59" s="96" t="s">
        <v>1076</v>
      </c>
      <c r="F59" s="280" t="s">
        <v>1075</v>
      </c>
      <c r="H59" t="str">
        <f>Weights!B59</f>
        <v>West Virginia</v>
      </c>
      <c r="I59" s="28">
        <f>Weights!Y59</f>
        <v>8000</v>
      </c>
      <c r="J59" t="s">
        <v>92</v>
      </c>
      <c r="L59" t="b">
        <f t="shared" si="1"/>
        <v>1</v>
      </c>
    </row>
    <row r="60" spans="1:12" ht="50">
      <c r="B60" s="95" t="s">
        <v>62</v>
      </c>
      <c r="C60" s="279">
        <v>18</v>
      </c>
      <c r="D60" s="207" t="s">
        <v>1009</v>
      </c>
      <c r="E60" s="96" t="s">
        <v>1073</v>
      </c>
      <c r="F60" s="281" t="s">
        <v>1074</v>
      </c>
      <c r="H60" t="str">
        <f>Weights!B60</f>
        <v>Wisconsin</v>
      </c>
      <c r="I60" s="28">
        <f>Weights!Y60</f>
        <v>7996</v>
      </c>
      <c r="J60" t="s">
        <v>92</v>
      </c>
      <c r="L60" t="b">
        <f t="shared" si="1"/>
        <v>1</v>
      </c>
    </row>
    <row r="61" spans="1:12">
      <c r="B61" s="97" t="s">
        <v>63</v>
      </c>
      <c r="C61" s="288">
        <v>17</v>
      </c>
      <c r="D61" s="115" t="s">
        <v>1007</v>
      </c>
      <c r="E61" s="98" t="s">
        <v>285</v>
      </c>
      <c r="F61" s="289" t="s">
        <v>285</v>
      </c>
      <c r="H61" t="str">
        <f>Weights!B61</f>
        <v>Wyoming</v>
      </c>
      <c r="I61" s="28">
        <f>Weights!Y61</f>
        <v>1500</v>
      </c>
      <c r="J61" t="s">
        <v>92</v>
      </c>
      <c r="L61" t="b">
        <f t="shared" si="1"/>
        <v>1</v>
      </c>
    </row>
    <row r="63" spans="1:12">
      <c r="A63" t="s">
        <v>92</v>
      </c>
      <c r="B63" s="292">
        <v>17</v>
      </c>
      <c r="C63">
        <f>SUMIFS($I$6:$I$61,C$6:C$61,$B63,$J$6:$J$61,$A$63)</f>
        <v>281702</v>
      </c>
    </row>
    <row r="64" spans="1:12">
      <c r="B64" s="293">
        <v>18</v>
      </c>
      <c r="C64">
        <f t="shared" ref="C64:F79" si="2">SUMIFS($I$6:$I$61,C$6:C$61,$B64,$J$6:$J$61,$A$63)</f>
        <v>146878</v>
      </c>
    </row>
    <row r="65" spans="2:6">
      <c r="B65" s="293">
        <v>19</v>
      </c>
      <c r="C65">
        <f t="shared" si="2"/>
        <v>213805</v>
      </c>
    </row>
    <row r="66" spans="2:6">
      <c r="B66" s="293">
        <v>20</v>
      </c>
      <c r="C66">
        <f t="shared" si="2"/>
        <v>83605</v>
      </c>
    </row>
    <row r="67" spans="2:6">
      <c r="B67" s="293">
        <v>21</v>
      </c>
      <c r="C67">
        <f t="shared" si="2"/>
        <v>14100</v>
      </c>
    </row>
    <row r="69" spans="2:6">
      <c r="B69" s="238" t="s">
        <v>1007</v>
      </c>
      <c r="D69">
        <f t="shared" si="2"/>
        <v>567574</v>
      </c>
    </row>
    <row r="70" spans="2:6">
      <c r="B70" s="239" t="s">
        <v>1009</v>
      </c>
      <c r="D70">
        <f t="shared" si="2"/>
        <v>146121</v>
      </c>
    </row>
    <row r="71" spans="2:6">
      <c r="B71" s="239" t="s">
        <v>1008</v>
      </c>
      <c r="D71">
        <f t="shared" si="2"/>
        <v>26395</v>
      </c>
    </row>
    <row r="72" spans="2:6">
      <c r="B72" s="192"/>
    </row>
    <row r="73" spans="2:6">
      <c r="B73" s="238" t="s">
        <v>1073</v>
      </c>
      <c r="E73">
        <f t="shared" si="2"/>
        <v>105300</v>
      </c>
    </row>
    <row r="74" spans="2:6">
      <c r="B74" s="239" t="s">
        <v>1076</v>
      </c>
      <c r="E74">
        <f t="shared" si="2"/>
        <v>459762</v>
      </c>
    </row>
    <row r="75" spans="2:6">
      <c r="B75" s="239" t="s">
        <v>285</v>
      </c>
      <c r="E75">
        <f t="shared" si="2"/>
        <v>175028</v>
      </c>
    </row>
    <row r="76" spans="2:6">
      <c r="B76" s="192"/>
    </row>
    <row r="77" spans="2:6">
      <c r="B77" s="294" t="s">
        <v>1074</v>
      </c>
      <c r="F77">
        <f t="shared" si="2"/>
        <v>55369</v>
      </c>
    </row>
    <row r="78" spans="2:6">
      <c r="B78" s="295" t="s">
        <v>1077</v>
      </c>
      <c r="F78">
        <f t="shared" si="2"/>
        <v>27600</v>
      </c>
    </row>
    <row r="79" spans="2:6">
      <c r="B79" s="296" t="s">
        <v>1075</v>
      </c>
      <c r="F79">
        <f t="shared" si="2"/>
        <v>531728</v>
      </c>
    </row>
    <row r="80" spans="2:6">
      <c r="B80" s="129" t="s">
        <v>285</v>
      </c>
      <c r="F80">
        <f t="shared" ref="F80" si="3">SUMIFS($I$6:$I$61,F$6:F$61,$B80,$J$6:$J$61,$A$63)</f>
        <v>125393</v>
      </c>
    </row>
    <row r="81" spans="2:6">
      <c r="B81" s="129"/>
    </row>
    <row r="82" spans="2:6">
      <c r="B82" s="129" t="s">
        <v>1399</v>
      </c>
      <c r="C82">
        <f>SUM(C63:C67)</f>
        <v>740090</v>
      </c>
      <c r="D82">
        <f>SUM(D69:D71)</f>
        <v>740090</v>
      </c>
      <c r="E82">
        <f>SUM(E73:E75)</f>
        <v>740090</v>
      </c>
      <c r="F82">
        <f>SUM(F77:F80)</f>
        <v>740090</v>
      </c>
    </row>
    <row r="84" spans="2:6">
      <c r="B84" t="s">
        <v>131</v>
      </c>
    </row>
    <row r="85" spans="2:6">
      <c r="B85" s="43"/>
      <c r="C85" s="38"/>
    </row>
    <row r="86" spans="2:6">
      <c r="B86" s="43" t="s">
        <v>1078</v>
      </c>
      <c r="C86" s="38"/>
    </row>
    <row r="87" spans="2:6">
      <c r="B87" s="100" t="s">
        <v>568</v>
      </c>
      <c r="C87" s="38"/>
    </row>
    <row r="88" spans="2:6">
      <c r="B88" s="100" t="s">
        <v>569</v>
      </c>
      <c r="C88" s="38"/>
    </row>
    <row r="89" spans="2:6">
      <c r="B89" s="43" t="s">
        <v>136</v>
      </c>
      <c r="C89" s="38"/>
    </row>
    <row r="90" spans="2:6">
      <c r="B90" s="101" t="s">
        <v>1079</v>
      </c>
      <c r="C90" s="38"/>
    </row>
    <row r="91" spans="2:6">
      <c r="B91" s="43" t="s">
        <v>138</v>
      </c>
      <c r="C91" s="38"/>
    </row>
    <row r="92" spans="2:6">
      <c r="B92" s="101" t="s">
        <v>1080</v>
      </c>
      <c r="C92" s="38"/>
    </row>
    <row r="93" spans="2:6">
      <c r="B93" s="43" t="s">
        <v>291</v>
      </c>
      <c r="C93" s="38"/>
    </row>
    <row r="94" spans="2:6">
      <c r="B94" s="101" t="s">
        <v>1081</v>
      </c>
      <c r="C94" s="38"/>
    </row>
    <row r="95" spans="2:6">
      <c r="B95" s="101" t="s">
        <v>1082</v>
      </c>
      <c r="C95" s="38"/>
    </row>
    <row r="96" spans="2:6">
      <c r="B96" s="43" t="s">
        <v>386</v>
      </c>
      <c r="C96" s="38"/>
    </row>
    <row r="97" spans="2:3">
      <c r="B97" s="101" t="s">
        <v>1083</v>
      </c>
      <c r="C97" s="38"/>
    </row>
    <row r="98" spans="2:3">
      <c r="B98" s="101" t="s">
        <v>1084</v>
      </c>
      <c r="C98" s="38"/>
    </row>
    <row r="99" spans="2:3">
      <c r="B99" s="101" t="s">
        <v>1085</v>
      </c>
      <c r="C99" s="38"/>
    </row>
    <row r="100" spans="2:3">
      <c r="B100" s="43" t="s">
        <v>141</v>
      </c>
      <c r="C100" s="38"/>
    </row>
    <row r="101" spans="2:3">
      <c r="B101" s="101" t="s">
        <v>1086</v>
      </c>
      <c r="C101" s="38"/>
    </row>
    <row r="102" spans="2:3">
      <c r="B102" s="101" t="s">
        <v>1087</v>
      </c>
      <c r="C102" s="38"/>
    </row>
    <row r="103" spans="2:3">
      <c r="B103" s="101" t="s">
        <v>1088</v>
      </c>
      <c r="C103" s="38"/>
    </row>
    <row r="104" spans="2:3" ht="15">
      <c r="B104" s="48" t="s">
        <v>143</v>
      </c>
      <c r="C104" s="38"/>
    </row>
    <row r="105" spans="2:3">
      <c r="B105" s="101" t="s">
        <v>1089</v>
      </c>
      <c r="C105" s="38"/>
    </row>
    <row r="106" spans="2:3" ht="15">
      <c r="B106" s="48" t="s">
        <v>145</v>
      </c>
      <c r="C106" s="38"/>
    </row>
    <row r="107" spans="2:3">
      <c r="B107" s="101" t="s">
        <v>1090</v>
      </c>
      <c r="C107" s="38"/>
    </row>
    <row r="108" spans="2:3" ht="15">
      <c r="B108" s="48" t="s">
        <v>147</v>
      </c>
      <c r="C108" s="38"/>
    </row>
    <row r="109" spans="2:3">
      <c r="B109" s="101" t="s">
        <v>1091</v>
      </c>
      <c r="C109" s="38"/>
    </row>
    <row r="110" spans="2:3" ht="15">
      <c r="B110" s="48" t="s">
        <v>151</v>
      </c>
      <c r="C110" s="38"/>
    </row>
    <row r="111" spans="2:3">
      <c r="B111" s="101" t="s">
        <v>1092</v>
      </c>
      <c r="C111" s="38"/>
    </row>
    <row r="112" spans="2:3" ht="15">
      <c r="B112" s="48" t="s">
        <v>153</v>
      </c>
      <c r="C112" s="38"/>
    </row>
    <row r="113" spans="2:3">
      <c r="B113" s="101" t="s">
        <v>1093</v>
      </c>
      <c r="C113" s="38"/>
    </row>
    <row r="114" spans="2:3" ht="15">
      <c r="B114" s="48" t="s">
        <v>155</v>
      </c>
      <c r="C114" s="38"/>
    </row>
    <row r="115" spans="2:3">
      <c r="B115" s="101" t="s">
        <v>1094</v>
      </c>
      <c r="C115" s="38"/>
    </row>
    <row r="116" spans="2:3" ht="15">
      <c r="B116" s="48" t="s">
        <v>315</v>
      </c>
      <c r="C116" s="38"/>
    </row>
    <row r="117" spans="2:3">
      <c r="B117" s="101" t="s">
        <v>1095</v>
      </c>
      <c r="C117" s="38"/>
    </row>
    <row r="118" spans="2:3" ht="15">
      <c r="B118" s="48" t="s">
        <v>163</v>
      </c>
      <c r="C118" s="38"/>
    </row>
    <row r="119" spans="2:3">
      <c r="B119" s="101" t="s">
        <v>1096</v>
      </c>
      <c r="C119" s="38"/>
    </row>
    <row r="120" spans="2:3" ht="15">
      <c r="B120" s="48" t="s">
        <v>167</v>
      </c>
      <c r="C120" s="38"/>
    </row>
    <row r="121" spans="2:3">
      <c r="B121" s="101" t="s">
        <v>1097</v>
      </c>
      <c r="C121" s="38"/>
    </row>
    <row r="122" spans="2:3" ht="15">
      <c r="B122" s="48" t="s">
        <v>169</v>
      </c>
      <c r="C122" s="38"/>
    </row>
    <row r="123" spans="2:3">
      <c r="B123" s="101" t="s">
        <v>1098</v>
      </c>
      <c r="C123" s="38"/>
    </row>
    <row r="124" spans="2:3" ht="15">
      <c r="B124" s="48" t="s">
        <v>173</v>
      </c>
      <c r="C124" s="38"/>
    </row>
    <row r="125" spans="2:3">
      <c r="B125" s="101" t="s">
        <v>1099</v>
      </c>
      <c r="C125" s="38"/>
    </row>
    <row r="126" spans="2:3">
      <c r="B126" s="101" t="s">
        <v>1100</v>
      </c>
      <c r="C126" s="38"/>
    </row>
    <row r="127" spans="2:3" ht="15">
      <c r="B127" s="48" t="s">
        <v>175</v>
      </c>
      <c r="C127" s="38"/>
    </row>
    <row r="128" spans="2:3">
      <c r="B128" s="101" t="s">
        <v>1101</v>
      </c>
      <c r="C128" s="38"/>
    </row>
    <row r="129" spans="2:3">
      <c r="B129" s="101" t="s">
        <v>1102</v>
      </c>
      <c r="C129" s="38"/>
    </row>
    <row r="130" spans="2:3" ht="15">
      <c r="B130" s="48" t="s">
        <v>179</v>
      </c>
      <c r="C130" s="38"/>
    </row>
    <row r="131" spans="2:3">
      <c r="B131" s="101" t="s">
        <v>1103</v>
      </c>
      <c r="C131" s="38"/>
    </row>
    <row r="132" spans="2:3">
      <c r="B132" s="101" t="s">
        <v>1104</v>
      </c>
      <c r="C132" s="38"/>
    </row>
    <row r="133" spans="2:3" ht="15">
      <c r="B133" s="48" t="s">
        <v>181</v>
      </c>
      <c r="C133" s="38"/>
    </row>
    <row r="134" spans="2:3">
      <c r="B134" s="104" t="s">
        <v>1105</v>
      </c>
      <c r="C134" s="38"/>
    </row>
    <row r="135" spans="2:3">
      <c r="B135" s="255" t="s">
        <v>1106</v>
      </c>
      <c r="C135" s="38"/>
    </row>
    <row r="136" spans="2:3">
      <c r="B136" s="290" t="s">
        <v>1107</v>
      </c>
      <c r="C136" s="38"/>
    </row>
    <row r="137" spans="2:3">
      <c r="B137" s="101" t="s">
        <v>1108</v>
      </c>
      <c r="C137" s="38"/>
    </row>
    <row r="138" spans="2:3" ht="15">
      <c r="B138" s="48" t="s">
        <v>183</v>
      </c>
      <c r="C138" s="38"/>
    </row>
    <row r="139" spans="2:3">
      <c r="B139" s="101" t="s">
        <v>1109</v>
      </c>
      <c r="C139" s="38"/>
    </row>
    <row r="140" spans="2:3" ht="15">
      <c r="B140" s="48" t="s">
        <v>185</v>
      </c>
      <c r="C140" s="38"/>
    </row>
    <row r="141" spans="2:3">
      <c r="B141" s="101" t="s">
        <v>1110</v>
      </c>
      <c r="C141" s="38"/>
    </row>
    <row r="142" spans="2:3">
      <c r="B142" s="101" t="s">
        <v>1111</v>
      </c>
      <c r="C142" s="38"/>
    </row>
    <row r="143" spans="2:3" ht="15">
      <c r="B143" s="48" t="s">
        <v>191</v>
      </c>
      <c r="C143" s="38"/>
    </row>
    <row r="144" spans="2:3">
      <c r="B144" s="101" t="s">
        <v>1112</v>
      </c>
      <c r="C144" s="38"/>
    </row>
    <row r="145" spans="2:3" ht="15">
      <c r="B145" s="48" t="s">
        <v>193</v>
      </c>
      <c r="C145" s="38"/>
    </row>
    <row r="146" spans="2:3">
      <c r="B146" s="101" t="s">
        <v>1113</v>
      </c>
      <c r="C146" s="38"/>
    </row>
    <row r="147" spans="2:3">
      <c r="B147" s="101" t="s">
        <v>1114</v>
      </c>
      <c r="C147" s="38"/>
    </row>
    <row r="148" spans="2:3">
      <c r="B148" s="101" t="s">
        <v>1115</v>
      </c>
      <c r="C148" s="38"/>
    </row>
    <row r="149" spans="2:3" ht="15">
      <c r="B149" s="48" t="s">
        <v>197</v>
      </c>
      <c r="C149" s="38"/>
    </row>
    <row r="150" spans="2:3" ht="15">
      <c r="B150" s="101" t="s">
        <v>1116</v>
      </c>
      <c r="C150" s="38"/>
    </row>
    <row r="151" spans="2:3">
      <c r="B151" s="101" t="s">
        <v>1117</v>
      </c>
      <c r="C151" s="38"/>
    </row>
    <row r="152" spans="2:3" ht="15">
      <c r="B152" s="48" t="s">
        <v>200</v>
      </c>
      <c r="C152" s="38"/>
    </row>
    <row r="153" spans="2:3">
      <c r="B153" s="101" t="s">
        <v>1118</v>
      </c>
      <c r="C153" s="38"/>
    </row>
    <row r="154" spans="2:3" ht="15">
      <c r="B154" s="48" t="s">
        <v>345</v>
      </c>
      <c r="C154" s="38"/>
    </row>
    <row r="155" spans="2:3">
      <c r="B155" s="101" t="s">
        <v>1119</v>
      </c>
      <c r="C155" s="38"/>
    </row>
    <row r="156" spans="2:3" ht="15">
      <c r="B156" s="48" t="s">
        <v>202</v>
      </c>
      <c r="C156" s="38"/>
    </row>
    <row r="157" spans="2:3">
      <c r="B157" s="101" t="s">
        <v>1120</v>
      </c>
      <c r="C157" s="38"/>
    </row>
    <row r="158" spans="2:3">
      <c r="B158" s="101" t="s">
        <v>1121</v>
      </c>
      <c r="C158" s="38"/>
    </row>
    <row r="159" spans="2:3" ht="15">
      <c r="B159" s="48" t="s">
        <v>204</v>
      </c>
      <c r="C159" s="38"/>
    </row>
    <row r="160" spans="2:3">
      <c r="B160" s="101" t="s">
        <v>1122</v>
      </c>
      <c r="C160" s="38"/>
    </row>
    <row r="161" spans="2:3" ht="15">
      <c r="B161" s="48" t="s">
        <v>209</v>
      </c>
      <c r="C161" s="38"/>
    </row>
    <row r="162" spans="2:3">
      <c r="B162" s="101" t="s">
        <v>1123</v>
      </c>
      <c r="C162" s="38"/>
    </row>
    <row r="163" spans="2:3" ht="15">
      <c r="B163" s="48" t="s">
        <v>211</v>
      </c>
      <c r="C163" s="38"/>
    </row>
    <row r="164" spans="2:3">
      <c r="B164" s="101" t="s">
        <v>1124</v>
      </c>
      <c r="C164" s="38"/>
    </row>
    <row r="165" spans="2:3">
      <c r="B165" s="101" t="s">
        <v>1125</v>
      </c>
      <c r="C165" s="38"/>
    </row>
    <row r="166" spans="2:3" ht="15">
      <c r="B166" s="48" t="s">
        <v>215</v>
      </c>
      <c r="C166" s="38"/>
    </row>
    <row r="167" spans="2:3">
      <c r="B167" s="101" t="s">
        <v>1126</v>
      </c>
      <c r="C167" s="38"/>
    </row>
    <row r="168" spans="2:3" ht="15">
      <c r="B168" s="48" t="s">
        <v>217</v>
      </c>
      <c r="C168" s="38"/>
    </row>
    <row r="169" spans="2:3">
      <c r="B169" s="101" t="s">
        <v>1127</v>
      </c>
      <c r="C169" s="38"/>
    </row>
    <row r="170" spans="2:3">
      <c r="B170" s="101" t="s">
        <v>1128</v>
      </c>
      <c r="C170" s="38"/>
    </row>
    <row r="171" spans="2:3" ht="15">
      <c r="B171" s="48" t="s">
        <v>221</v>
      </c>
      <c r="C171" s="38"/>
    </row>
    <row r="172" spans="2:3">
      <c r="B172" s="101" t="s">
        <v>1129</v>
      </c>
      <c r="C172" s="38"/>
    </row>
    <row r="173" spans="2:3" ht="15">
      <c r="B173" s="48" t="s">
        <v>358</v>
      </c>
      <c r="C173" s="38"/>
    </row>
    <row r="174" spans="2:3">
      <c r="B174" s="101" t="s">
        <v>1130</v>
      </c>
      <c r="C174" s="38"/>
    </row>
    <row r="175" spans="2:3" ht="15">
      <c r="B175" s="48" t="s">
        <v>227</v>
      </c>
      <c r="C175" s="38"/>
    </row>
    <row r="176" spans="2:3">
      <c r="B176" s="101" t="s">
        <v>1131</v>
      </c>
      <c r="C176" s="38"/>
    </row>
    <row r="177" spans="2:3" ht="15">
      <c r="B177" s="48" t="s">
        <v>229</v>
      </c>
      <c r="C177" s="38"/>
    </row>
    <row r="178" spans="2:3">
      <c r="B178" s="101" t="s">
        <v>1132</v>
      </c>
      <c r="C178" s="38"/>
    </row>
    <row r="179" spans="2:3">
      <c r="B179" s="101" t="s">
        <v>1133</v>
      </c>
      <c r="C179" s="38"/>
    </row>
    <row r="180" spans="2:3" ht="15">
      <c r="B180" s="48" t="s">
        <v>232</v>
      </c>
      <c r="C180" s="38"/>
    </row>
    <row r="181" spans="2:3">
      <c r="B181" s="101" t="s">
        <v>1134</v>
      </c>
      <c r="C181" s="38"/>
    </row>
    <row r="182" spans="2:3" ht="15">
      <c r="B182" s="48" t="s">
        <v>234</v>
      </c>
      <c r="C182" s="38"/>
    </row>
    <row r="183" spans="2:3">
      <c r="B183" s="101" t="s">
        <v>1135</v>
      </c>
      <c r="C183" s="38"/>
    </row>
    <row r="184" spans="2:3">
      <c r="B184" s="101" t="s">
        <v>1136</v>
      </c>
      <c r="C184" s="38"/>
    </row>
    <row r="185" spans="2:3" ht="15">
      <c r="B185" s="48" t="s">
        <v>236</v>
      </c>
      <c r="C185" s="38"/>
    </row>
    <row r="186" spans="2:3">
      <c r="B186" s="101" t="s">
        <v>1137</v>
      </c>
      <c r="C186" s="38"/>
    </row>
    <row r="187" spans="2:3">
      <c r="B187" s="101"/>
      <c r="C187" s="38"/>
    </row>
    <row r="188" spans="2:3" ht="15">
      <c r="B188" s="48"/>
      <c r="C188" s="38"/>
    </row>
    <row r="189" spans="2:3">
      <c r="B189" s="101"/>
      <c r="C189" s="38"/>
    </row>
    <row r="190" spans="2:3">
      <c r="B190" s="101"/>
      <c r="C190" s="38"/>
    </row>
    <row r="191" spans="2:3" ht="15">
      <c r="B191" s="48"/>
      <c r="C191" s="38"/>
    </row>
    <row r="192" spans="2:3">
      <c r="B192" s="101"/>
      <c r="C192" s="38"/>
    </row>
    <row r="193" spans="2:3">
      <c r="B193" s="101"/>
      <c r="C193" s="38"/>
    </row>
    <row r="194" spans="2:3">
      <c r="B194" s="101"/>
      <c r="C194" s="38"/>
    </row>
    <row r="195" spans="2:3" ht="15">
      <c r="B195" s="48"/>
      <c r="C195" s="38"/>
    </row>
    <row r="196" spans="2:3">
      <c r="B196" s="101"/>
      <c r="C196" s="38"/>
    </row>
    <row r="197" spans="2:3" ht="15">
      <c r="B197" s="48"/>
      <c r="C197" s="38"/>
    </row>
    <row r="198" spans="2:3">
      <c r="B198" s="101"/>
      <c r="C198" s="38"/>
    </row>
    <row r="199" spans="2:3">
      <c r="B199" s="101"/>
      <c r="C199" s="38"/>
    </row>
    <row r="200" spans="2:3" ht="15">
      <c r="B200" s="48"/>
      <c r="C200" s="38"/>
    </row>
    <row r="201" spans="2:3">
      <c r="B201" s="101"/>
      <c r="C201" s="38"/>
    </row>
    <row r="202" spans="2:3">
      <c r="B202" s="101"/>
      <c r="C202" s="38"/>
    </row>
    <row r="203" spans="2:3" ht="15">
      <c r="B203" s="48"/>
      <c r="C203" s="38"/>
    </row>
    <row r="204" spans="2:3">
      <c r="B204" s="101"/>
      <c r="C204" s="38"/>
    </row>
    <row r="205" spans="2:3">
      <c r="B205" s="101"/>
      <c r="C205" s="38"/>
    </row>
    <row r="206" spans="2:3">
      <c r="B206" s="101"/>
      <c r="C206" s="38"/>
    </row>
    <row r="207" spans="2:3" ht="15">
      <c r="B207" s="48"/>
      <c r="C207" s="38"/>
    </row>
    <row r="208" spans="2:3">
      <c r="B208" s="101"/>
      <c r="C208" s="38"/>
    </row>
    <row r="209" spans="2:3">
      <c r="B209" s="43"/>
      <c r="C209" s="38"/>
    </row>
    <row r="210" spans="2:3">
      <c r="B210" s="104"/>
      <c r="C210" s="38"/>
    </row>
    <row r="211" spans="2:3">
      <c r="B211" s="106"/>
      <c r="C211" s="38"/>
    </row>
    <row r="212" spans="2:3">
      <c r="B212" s="101"/>
      <c r="C212" s="38"/>
    </row>
    <row r="213" spans="2:3">
      <c r="B213" s="43"/>
      <c r="C213" s="38"/>
    </row>
    <row r="214" spans="2:3">
      <c r="B214" s="101"/>
      <c r="C214" s="38"/>
    </row>
    <row r="215" spans="2:3">
      <c r="B215" s="101"/>
      <c r="C215" s="38"/>
    </row>
    <row r="216" spans="2:3">
      <c r="B216" s="43"/>
      <c r="C216" s="38"/>
    </row>
    <row r="217" spans="2:3">
      <c r="B217" s="101"/>
      <c r="C217" s="38"/>
    </row>
  </sheetData>
  <sortState xmlns:xlrd2="http://schemas.microsoft.com/office/spreadsheetml/2017/richdata2" ref="N6:N10">
    <sortCondition ref="N6:N10"/>
  </sortState>
  <conditionalFormatting sqref="C63:C67">
    <cfRule type="colorScale" priority="15">
      <colorScale>
        <cfvo type="min"/>
        <cfvo type="max"/>
        <color theme="0"/>
        <color theme="5"/>
      </colorScale>
    </cfRule>
    <cfRule type="top10" priority="16" rank="10"/>
  </conditionalFormatting>
  <conditionalFormatting sqref="D68">
    <cfRule type="colorScale" priority="13">
      <colorScale>
        <cfvo type="min"/>
        <cfvo type="max"/>
        <color theme="0"/>
        <color theme="5"/>
      </colorScale>
    </cfRule>
    <cfRule type="top10" priority="14" rank="10"/>
  </conditionalFormatting>
  <conditionalFormatting sqref="D69:D71">
    <cfRule type="colorScale" priority="5">
      <colorScale>
        <cfvo type="min"/>
        <cfvo type="max"/>
        <color theme="0"/>
        <color theme="5"/>
      </colorScale>
    </cfRule>
    <cfRule type="top10" priority="6" rank="10"/>
  </conditionalFormatting>
  <conditionalFormatting sqref="E73:E75">
    <cfRule type="colorScale" priority="3">
      <colorScale>
        <cfvo type="min"/>
        <cfvo type="max"/>
        <color theme="0"/>
        <color theme="5"/>
      </colorScale>
    </cfRule>
    <cfRule type="top10" priority="4" rank="10"/>
  </conditionalFormatting>
  <conditionalFormatting sqref="E77:E79">
    <cfRule type="colorScale" priority="9">
      <colorScale>
        <cfvo type="min"/>
        <cfvo type="max"/>
        <color theme="0"/>
        <color theme="5"/>
      </colorScale>
    </cfRule>
    <cfRule type="top10" priority="10" rank="10"/>
  </conditionalFormatting>
  <conditionalFormatting sqref="E76:F76 F71:F75 E81:F81 E80">
    <cfRule type="colorScale" priority="81">
      <colorScale>
        <cfvo type="min"/>
        <cfvo type="max"/>
        <color theme="0"/>
        <color theme="5"/>
      </colorScale>
    </cfRule>
    <cfRule type="top10" priority="82" rank="10"/>
  </conditionalFormatting>
  <conditionalFormatting sqref="F77:F80">
    <cfRule type="colorScale" priority="1">
      <colorScale>
        <cfvo type="min"/>
        <cfvo type="max"/>
        <color theme="0"/>
        <color theme="5"/>
      </colorScale>
    </cfRule>
    <cfRule type="top10" priority="2" rank="10"/>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1604D-2EA3-47B6-8D95-7D5FFF030F18}">
  <sheetPr codeName="Sheet17"/>
  <dimension ref="A1:W212"/>
  <sheetViews>
    <sheetView workbookViewId="0">
      <pane xSplit="2" ySplit="5" topLeftCell="C58" activePane="bottomRight" state="frozen"/>
      <selection pane="topRight" activeCell="C1" sqref="C1"/>
      <selection pane="bottomLeft" activeCell="A6" sqref="A6"/>
      <selection pane="bottomRight" activeCell="B77" sqref="B77"/>
    </sheetView>
  </sheetViews>
  <sheetFormatPr defaultRowHeight="14.5"/>
  <cols>
    <col min="2" max="2" width="23.7265625" customWidth="1"/>
    <col min="3" max="3" width="16.26953125" customWidth="1"/>
    <col min="4" max="4" width="22.26953125" customWidth="1"/>
    <col min="5" max="8" width="19.54296875" customWidth="1"/>
    <col min="17" max="17" width="15" customWidth="1"/>
    <col min="18" max="20" width="21.54296875" customWidth="1"/>
    <col min="23" max="23" width="12.81640625" customWidth="1"/>
  </cols>
  <sheetData>
    <row r="1" spans="1:23">
      <c r="A1" s="35" t="s">
        <v>123</v>
      </c>
    </row>
    <row r="3" spans="1:23">
      <c r="A3" t="s">
        <v>1138</v>
      </c>
      <c r="M3" t="b">
        <v>1</v>
      </c>
      <c r="N3">
        <f>COUNTIF(N$6:N$61,M3)</f>
        <v>56</v>
      </c>
    </row>
    <row r="4" spans="1:23">
      <c r="M4" t="b">
        <v>0</v>
      </c>
      <c r="N4">
        <f>COUNTIF(N$6:N$61,M4)</f>
        <v>0</v>
      </c>
    </row>
    <row r="5" spans="1:23" ht="75">
      <c r="B5" s="301" t="s">
        <v>4</v>
      </c>
      <c r="C5" s="299" t="s">
        <v>1139</v>
      </c>
      <c r="D5" s="195" t="s">
        <v>1140</v>
      </c>
      <c r="E5" s="300" t="s">
        <v>1141</v>
      </c>
      <c r="F5" s="299" t="s">
        <v>1142</v>
      </c>
      <c r="G5" s="195" t="s">
        <v>1143</v>
      </c>
      <c r="H5" s="237" t="s">
        <v>1144</v>
      </c>
      <c r="L5" t="s">
        <v>91</v>
      </c>
      <c r="N5" s="30" t="s">
        <v>419</v>
      </c>
    </row>
    <row r="6" spans="1:23" ht="29.25" customHeight="1">
      <c r="B6" s="173" t="s">
        <v>7</v>
      </c>
      <c r="C6" s="298" t="s">
        <v>1145</v>
      </c>
      <c r="D6" s="94" t="s">
        <v>285</v>
      </c>
      <c r="E6" s="175" t="s">
        <v>1007</v>
      </c>
      <c r="F6" s="298" t="s">
        <v>1146</v>
      </c>
      <c r="G6" s="94" t="s">
        <v>285</v>
      </c>
      <c r="H6" s="201" t="s">
        <v>1007</v>
      </c>
      <c r="J6" t="str">
        <f>Weights!B6</f>
        <v>Alabama</v>
      </c>
      <c r="K6" s="28">
        <f>Weights!Y6</f>
        <v>19300</v>
      </c>
      <c r="L6" t="s">
        <v>92</v>
      </c>
      <c r="N6" t="b">
        <f t="shared" ref="N6:N37" si="0">B6=J6</f>
        <v>1</v>
      </c>
      <c r="P6" s="292"/>
      <c r="Q6" s="323"/>
      <c r="T6" s="298"/>
      <c r="U6" s="96"/>
      <c r="W6" s="201"/>
    </row>
    <row r="7" spans="1:23" ht="25">
      <c r="B7" s="177" t="s">
        <v>8</v>
      </c>
      <c r="C7" s="302" t="s">
        <v>1145</v>
      </c>
      <c r="D7" s="96" t="s">
        <v>1147</v>
      </c>
      <c r="E7" s="181" t="s">
        <v>1007</v>
      </c>
      <c r="F7" s="303" t="s">
        <v>1148</v>
      </c>
      <c r="G7" s="96" t="s">
        <v>1147</v>
      </c>
      <c r="H7" s="281" t="s">
        <v>1007</v>
      </c>
      <c r="J7" t="str">
        <f>Weights!B7</f>
        <v>Alaska</v>
      </c>
      <c r="K7" s="28">
        <f>Weights!Y7</f>
        <v>1312</v>
      </c>
      <c r="L7" t="s">
        <v>92</v>
      </c>
      <c r="N7" t="b">
        <f t="shared" si="0"/>
        <v>1</v>
      </c>
      <c r="P7" s="293"/>
      <c r="Q7" s="324"/>
      <c r="T7" s="303"/>
      <c r="U7" s="96"/>
      <c r="W7" s="306"/>
    </row>
    <row r="8" spans="1:23" ht="25">
      <c r="B8" s="177" t="s">
        <v>9</v>
      </c>
      <c r="C8" s="304" t="s">
        <v>429</v>
      </c>
      <c r="D8" s="96" t="s">
        <v>1147</v>
      </c>
      <c r="E8" s="305" t="s">
        <v>1009</v>
      </c>
      <c r="F8" s="304" t="s">
        <v>429</v>
      </c>
      <c r="G8" s="96" t="s">
        <v>1147</v>
      </c>
      <c r="H8" s="306" t="s">
        <v>1009</v>
      </c>
      <c r="J8" t="str">
        <f>Weights!B8</f>
        <v>American Samoa</v>
      </c>
      <c r="K8" s="28" t="e">
        <f>Weights!Y8</f>
        <v>#VALUE!</v>
      </c>
      <c r="L8" s="25" t="s">
        <v>93</v>
      </c>
      <c r="N8" t="b">
        <f t="shared" si="0"/>
        <v>1</v>
      </c>
      <c r="P8" s="293"/>
      <c r="Q8" s="324"/>
      <c r="T8" s="304"/>
      <c r="U8" s="94"/>
      <c r="W8" s="281"/>
    </row>
    <row r="9" spans="1:23" ht="25">
      <c r="B9" s="177" t="s">
        <v>11</v>
      </c>
      <c r="C9" s="302" t="s">
        <v>1145</v>
      </c>
      <c r="D9" s="96" t="s">
        <v>285</v>
      </c>
      <c r="E9" s="181" t="s">
        <v>1007</v>
      </c>
      <c r="F9" s="302" t="s">
        <v>1146</v>
      </c>
      <c r="G9" s="96" t="s">
        <v>285</v>
      </c>
      <c r="H9" s="281" t="s">
        <v>1007</v>
      </c>
      <c r="J9" t="str">
        <f>Weights!B9</f>
        <v>Arizona</v>
      </c>
      <c r="K9" s="28">
        <f>Weights!Y9</f>
        <v>12655</v>
      </c>
      <c r="L9" t="s">
        <v>92</v>
      </c>
      <c r="N9" t="b">
        <f t="shared" si="0"/>
        <v>1</v>
      </c>
      <c r="P9" s="293"/>
      <c r="Q9" s="324"/>
      <c r="W9" s="281"/>
    </row>
    <row r="10" spans="1:23" ht="25">
      <c r="B10" s="177" t="s">
        <v>12</v>
      </c>
      <c r="C10" s="302" t="s">
        <v>1145</v>
      </c>
      <c r="D10" s="96" t="s">
        <v>1147</v>
      </c>
      <c r="E10" s="181" t="s">
        <v>1007</v>
      </c>
      <c r="F10" s="303" t="s">
        <v>1148</v>
      </c>
      <c r="G10" s="96" t="s">
        <v>1147</v>
      </c>
      <c r="H10" s="281" t="s">
        <v>1007</v>
      </c>
      <c r="J10" t="str">
        <f>Weights!B10</f>
        <v>Arkansas</v>
      </c>
      <c r="K10" s="28">
        <f>Weights!Y10</f>
        <v>16406</v>
      </c>
      <c r="L10" t="s">
        <v>92</v>
      </c>
      <c r="N10" t="b">
        <f t="shared" si="0"/>
        <v>1</v>
      </c>
      <c r="P10" s="293"/>
    </row>
    <row r="11" spans="1:23" ht="25">
      <c r="B11" s="177" t="s">
        <v>13</v>
      </c>
      <c r="C11" s="302" t="s">
        <v>1145</v>
      </c>
      <c r="D11" s="96" t="s">
        <v>1149</v>
      </c>
      <c r="E11" s="181" t="s">
        <v>130</v>
      </c>
      <c r="F11" s="303" t="s">
        <v>1148</v>
      </c>
      <c r="G11" s="96" t="s">
        <v>1149</v>
      </c>
      <c r="H11" s="281" t="s">
        <v>130</v>
      </c>
      <c r="J11" t="str">
        <f>Weights!B11</f>
        <v>California</v>
      </c>
      <c r="K11" s="28">
        <f>Weights!Y11</f>
        <v>91086</v>
      </c>
      <c r="L11" t="s">
        <v>92</v>
      </c>
      <c r="N11" t="b">
        <f t="shared" si="0"/>
        <v>1</v>
      </c>
      <c r="P11" s="238"/>
      <c r="Q11" s="264"/>
    </row>
    <row r="12" spans="1:23" ht="25">
      <c r="B12" s="177" t="s">
        <v>14</v>
      </c>
      <c r="C12" s="302" t="s">
        <v>1145</v>
      </c>
      <c r="D12" s="96" t="s">
        <v>1147</v>
      </c>
      <c r="E12" s="181" t="s">
        <v>1007</v>
      </c>
      <c r="F12" s="303" t="s">
        <v>1148</v>
      </c>
      <c r="G12" s="96" t="s">
        <v>1147</v>
      </c>
      <c r="H12" s="281" t="s">
        <v>1007</v>
      </c>
      <c r="J12" t="str">
        <f>Weights!B12</f>
        <v>Colorado</v>
      </c>
      <c r="K12" s="28">
        <f>Weights!Y12</f>
        <v>9101</v>
      </c>
      <c r="L12" t="s">
        <v>92</v>
      </c>
      <c r="N12" t="b">
        <f t="shared" si="0"/>
        <v>1</v>
      </c>
      <c r="P12" s="239"/>
      <c r="Q12" s="264"/>
    </row>
    <row r="13" spans="1:23" ht="25">
      <c r="B13" s="177" t="s">
        <v>15</v>
      </c>
      <c r="C13" s="302" t="s">
        <v>1145</v>
      </c>
      <c r="D13" s="96" t="s">
        <v>1147</v>
      </c>
      <c r="E13" s="181" t="s">
        <v>1007</v>
      </c>
      <c r="F13" s="303" t="s">
        <v>1148</v>
      </c>
      <c r="G13" s="96" t="s">
        <v>1147</v>
      </c>
      <c r="H13" s="281" t="s">
        <v>1007</v>
      </c>
      <c r="J13" t="str">
        <f>Weights!B13</f>
        <v>Connecticut</v>
      </c>
      <c r="K13" s="28">
        <f>Weights!Y13</f>
        <v>7200</v>
      </c>
      <c r="L13" t="s">
        <v>92</v>
      </c>
      <c r="N13" t="b">
        <f t="shared" si="0"/>
        <v>1</v>
      </c>
      <c r="P13" s="239"/>
      <c r="Q13" s="263"/>
    </row>
    <row r="14" spans="1:23" ht="25">
      <c r="B14" s="177" t="s">
        <v>16</v>
      </c>
      <c r="C14" s="302" t="s">
        <v>1145</v>
      </c>
      <c r="D14" s="96" t="s">
        <v>1149</v>
      </c>
      <c r="E14" s="181" t="s">
        <v>130</v>
      </c>
      <c r="F14" s="302" t="s">
        <v>1146</v>
      </c>
      <c r="G14" s="96" t="s">
        <v>1149</v>
      </c>
      <c r="H14" s="281" t="s">
        <v>130</v>
      </c>
      <c r="J14" t="str">
        <f>Weights!B14</f>
        <v>Delaware</v>
      </c>
      <c r="K14" s="28">
        <f>Weights!Y14</f>
        <v>2900</v>
      </c>
      <c r="L14" t="s">
        <v>92</v>
      </c>
      <c r="N14" t="b">
        <f t="shared" si="0"/>
        <v>1</v>
      </c>
      <c r="P14" s="192"/>
    </row>
    <row r="15" spans="1:23" ht="25">
      <c r="B15" s="177" t="s">
        <v>17</v>
      </c>
      <c r="C15" s="302" t="s">
        <v>1146</v>
      </c>
      <c r="D15" s="96" t="s">
        <v>1147</v>
      </c>
      <c r="E15" s="181" t="s">
        <v>1008</v>
      </c>
      <c r="F15" s="302" t="s">
        <v>1146</v>
      </c>
      <c r="G15" s="96" t="s">
        <v>1147</v>
      </c>
      <c r="H15" s="281" t="s">
        <v>1008</v>
      </c>
      <c r="J15" t="str">
        <f>Weights!B15</f>
        <v>District of Columbia</v>
      </c>
      <c r="K15" s="28">
        <f>Weights!Y15</f>
        <v>700</v>
      </c>
      <c r="L15" t="s">
        <v>92</v>
      </c>
      <c r="N15" t="b">
        <f t="shared" si="0"/>
        <v>1</v>
      </c>
      <c r="P15" s="238"/>
      <c r="Q15" s="325"/>
    </row>
    <row r="16" spans="1:23" ht="25">
      <c r="B16" s="173" t="s">
        <v>18</v>
      </c>
      <c r="C16" s="298" t="s">
        <v>1145</v>
      </c>
      <c r="D16" s="94" t="s">
        <v>285</v>
      </c>
      <c r="E16" s="175" t="s">
        <v>1007</v>
      </c>
      <c r="F16" s="307" t="s">
        <v>1148</v>
      </c>
      <c r="G16" s="94" t="s">
        <v>285</v>
      </c>
      <c r="H16" s="201" t="s">
        <v>1007</v>
      </c>
      <c r="J16" t="str">
        <f>Weights!B16</f>
        <v>Florida</v>
      </c>
      <c r="K16" s="28">
        <f>Weights!Y16</f>
        <v>48658</v>
      </c>
      <c r="L16" t="s">
        <v>92</v>
      </c>
      <c r="N16" t="b">
        <f t="shared" si="0"/>
        <v>1</v>
      </c>
      <c r="P16" s="239"/>
      <c r="Q16" s="326"/>
    </row>
    <row r="17" spans="2:17" ht="25">
      <c r="B17" s="177" t="s">
        <v>19</v>
      </c>
      <c r="C17" s="302" t="s">
        <v>1145</v>
      </c>
      <c r="D17" s="96" t="s">
        <v>285</v>
      </c>
      <c r="E17" s="181" t="s">
        <v>1007</v>
      </c>
      <c r="F17" s="303" t="s">
        <v>1148</v>
      </c>
      <c r="G17" s="96" t="s">
        <v>285</v>
      </c>
      <c r="H17" s="281" t="s">
        <v>1007</v>
      </c>
      <c r="J17" t="str">
        <f>Weights!B17</f>
        <v>Georgia</v>
      </c>
      <c r="K17" s="28">
        <f>Weights!Y17</f>
        <v>24349</v>
      </c>
      <c r="L17" t="s">
        <v>92</v>
      </c>
      <c r="N17" t="b">
        <f t="shared" si="0"/>
        <v>1</v>
      </c>
      <c r="P17" s="239"/>
      <c r="Q17" s="326"/>
    </row>
    <row r="18" spans="2:17" ht="25">
      <c r="B18" s="177" t="s">
        <v>20</v>
      </c>
      <c r="C18" s="302" t="s">
        <v>1145</v>
      </c>
      <c r="D18" s="96" t="s">
        <v>1147</v>
      </c>
      <c r="E18" s="305" t="s">
        <v>1009</v>
      </c>
      <c r="F18" s="303" t="s">
        <v>1148</v>
      </c>
      <c r="G18" s="96" t="s">
        <v>1147</v>
      </c>
      <c r="H18" s="306" t="s">
        <v>1009</v>
      </c>
      <c r="J18" t="str">
        <f>Weights!B18</f>
        <v>Guam</v>
      </c>
      <c r="K18" s="28">
        <f>Weights!Y18</f>
        <v>287</v>
      </c>
      <c r="L18" s="25" t="s">
        <v>93</v>
      </c>
      <c r="N18" t="b">
        <f t="shared" si="0"/>
        <v>1</v>
      </c>
      <c r="P18" s="192"/>
      <c r="Q18" s="326"/>
    </row>
    <row r="19" spans="2:17" ht="25">
      <c r="B19" s="177" t="s">
        <v>21</v>
      </c>
      <c r="C19" s="302" t="s">
        <v>1145</v>
      </c>
      <c r="D19" s="96" t="s">
        <v>1147</v>
      </c>
      <c r="E19" s="305" t="s">
        <v>1009</v>
      </c>
      <c r="F19" s="303" t="s">
        <v>1148</v>
      </c>
      <c r="G19" s="96" t="s">
        <v>1147</v>
      </c>
      <c r="H19" s="306" t="s">
        <v>1009</v>
      </c>
      <c r="J19" t="str">
        <f>Weights!B19</f>
        <v>Hawaii</v>
      </c>
      <c r="K19" s="28">
        <f>Weights!Y19</f>
        <v>3200</v>
      </c>
      <c r="L19" t="s">
        <v>92</v>
      </c>
      <c r="N19" t="b">
        <f t="shared" si="0"/>
        <v>1</v>
      </c>
      <c r="P19" s="294"/>
    </row>
    <row r="20" spans="2:17" ht="25">
      <c r="B20" s="177" t="s">
        <v>22</v>
      </c>
      <c r="C20" s="302" t="s">
        <v>1145</v>
      </c>
      <c r="D20" s="96" t="s">
        <v>1147</v>
      </c>
      <c r="E20" s="181" t="s">
        <v>1007</v>
      </c>
      <c r="F20" s="303" t="s">
        <v>1148</v>
      </c>
      <c r="G20" s="96" t="s">
        <v>1147</v>
      </c>
      <c r="H20" s="306" t="s">
        <v>1009</v>
      </c>
      <c r="J20" t="str">
        <f>Weights!B20</f>
        <v>Idaho</v>
      </c>
      <c r="K20" s="28">
        <f>Weights!Y20</f>
        <v>3700</v>
      </c>
      <c r="L20" t="s">
        <v>92</v>
      </c>
      <c r="N20" t="b">
        <f t="shared" si="0"/>
        <v>1</v>
      </c>
      <c r="P20" s="295"/>
    </row>
    <row r="21" spans="2:17" ht="25">
      <c r="B21" s="177" t="s">
        <v>23</v>
      </c>
      <c r="C21" s="302" t="s">
        <v>1145</v>
      </c>
      <c r="D21" s="96" t="s">
        <v>1147</v>
      </c>
      <c r="E21" s="305" t="s">
        <v>1009</v>
      </c>
      <c r="F21" s="302" t="s">
        <v>1146</v>
      </c>
      <c r="G21" s="96" t="s">
        <v>1147</v>
      </c>
      <c r="H21" s="281" t="s">
        <v>1007</v>
      </c>
      <c r="J21" t="str">
        <f>Weights!B21</f>
        <v>Illinois</v>
      </c>
      <c r="K21" s="28">
        <f>Weights!Y21</f>
        <v>35900</v>
      </c>
      <c r="L21" t="s">
        <v>92</v>
      </c>
      <c r="N21" t="b">
        <f t="shared" si="0"/>
        <v>1</v>
      </c>
      <c r="P21" s="296"/>
    </row>
    <row r="22" spans="2:17" ht="25">
      <c r="B22" s="177" t="s">
        <v>24</v>
      </c>
      <c r="C22" s="302" t="s">
        <v>1145</v>
      </c>
      <c r="D22" s="96" t="s">
        <v>1147</v>
      </c>
      <c r="E22" s="181" t="s">
        <v>1007</v>
      </c>
      <c r="F22" s="303" t="s">
        <v>1148</v>
      </c>
      <c r="G22" s="96" t="s">
        <v>1147</v>
      </c>
      <c r="H22" s="306" t="s">
        <v>1009</v>
      </c>
      <c r="J22" t="str">
        <f>Weights!B22</f>
        <v>Indiana</v>
      </c>
      <c r="K22" s="28">
        <f>Weights!Y22</f>
        <v>14200</v>
      </c>
      <c r="L22" t="s">
        <v>92</v>
      </c>
      <c r="N22" t="b">
        <f t="shared" si="0"/>
        <v>1</v>
      </c>
    </row>
    <row r="23" spans="2:17">
      <c r="B23" s="177" t="s">
        <v>25</v>
      </c>
      <c r="C23" s="304" t="s">
        <v>429</v>
      </c>
      <c r="D23" s="96" t="s">
        <v>1149</v>
      </c>
      <c r="E23" s="181" t="s">
        <v>130</v>
      </c>
      <c r="F23" s="304" t="s">
        <v>429</v>
      </c>
      <c r="G23" s="96" t="s">
        <v>1149</v>
      </c>
      <c r="H23" s="281" t="s">
        <v>130</v>
      </c>
      <c r="J23" t="str">
        <f>Weights!B23</f>
        <v>Iowa</v>
      </c>
      <c r="K23" s="28">
        <f>Weights!Y23</f>
        <v>8400</v>
      </c>
      <c r="L23" t="s">
        <v>92</v>
      </c>
      <c r="N23" t="b">
        <f t="shared" si="0"/>
        <v>1</v>
      </c>
    </row>
    <row r="24" spans="2:17" ht="25">
      <c r="B24" s="177" t="s">
        <v>26</v>
      </c>
      <c r="C24" s="302" t="s">
        <v>1145</v>
      </c>
      <c r="D24" s="96" t="s">
        <v>1147</v>
      </c>
      <c r="E24" s="305" t="s">
        <v>1009</v>
      </c>
      <c r="F24" s="303" t="s">
        <v>1148</v>
      </c>
      <c r="G24" s="96" t="s">
        <v>1147</v>
      </c>
      <c r="H24" s="306" t="s">
        <v>1009</v>
      </c>
      <c r="J24" t="str">
        <f>Weights!B24</f>
        <v>Kansas</v>
      </c>
      <c r="K24" s="28">
        <f>Weights!Y24</f>
        <v>6201</v>
      </c>
      <c r="L24" t="s">
        <v>92</v>
      </c>
      <c r="N24" t="b">
        <f t="shared" si="0"/>
        <v>1</v>
      </c>
    </row>
    <row r="25" spans="2:17" ht="25">
      <c r="B25" s="177" t="s">
        <v>27</v>
      </c>
      <c r="C25" s="302" t="s">
        <v>1145</v>
      </c>
      <c r="D25" s="96" t="s">
        <v>1147</v>
      </c>
      <c r="E25" s="181" t="s">
        <v>1007</v>
      </c>
      <c r="F25" s="303" t="s">
        <v>1148</v>
      </c>
      <c r="G25" s="96" t="s">
        <v>1147</v>
      </c>
      <c r="H25" s="281" t="s">
        <v>1007</v>
      </c>
      <c r="J25" t="str">
        <f>Weights!B25</f>
        <v>Kentucky</v>
      </c>
      <c r="K25" s="28">
        <f>Weights!Y25</f>
        <v>8901</v>
      </c>
      <c r="L25" t="s">
        <v>92</v>
      </c>
      <c r="N25" t="b">
        <f t="shared" si="0"/>
        <v>1</v>
      </c>
    </row>
    <row r="26" spans="2:17" ht="25">
      <c r="B26" s="138" t="s">
        <v>28</v>
      </c>
      <c r="C26" s="139" t="s">
        <v>1145</v>
      </c>
      <c r="D26" s="82" t="s">
        <v>1147</v>
      </c>
      <c r="E26" s="143" t="s">
        <v>1007</v>
      </c>
      <c r="F26" s="142" t="s">
        <v>1148</v>
      </c>
      <c r="G26" s="82" t="s">
        <v>1147</v>
      </c>
      <c r="H26" s="85" t="s">
        <v>1007</v>
      </c>
      <c r="J26" t="str">
        <f>Weights!B26</f>
        <v>Louisiana</v>
      </c>
      <c r="K26" s="28">
        <f>Weights!Y26</f>
        <v>11549</v>
      </c>
      <c r="L26" t="s">
        <v>92</v>
      </c>
      <c r="N26" t="b">
        <f t="shared" si="0"/>
        <v>1</v>
      </c>
    </row>
    <row r="27" spans="2:17" ht="25">
      <c r="B27" s="42" t="s">
        <v>29</v>
      </c>
      <c r="C27" s="308" t="s">
        <v>1145</v>
      </c>
      <c r="D27" s="87" t="s">
        <v>1149</v>
      </c>
      <c r="E27" s="40" t="s">
        <v>130</v>
      </c>
      <c r="F27" s="39" t="s">
        <v>1148</v>
      </c>
      <c r="G27" s="87" t="s">
        <v>1149</v>
      </c>
      <c r="H27" s="41" t="s">
        <v>130</v>
      </c>
      <c r="J27" t="str">
        <f>Weights!B27</f>
        <v>Maine</v>
      </c>
      <c r="K27" s="28">
        <f>Weights!Y27</f>
        <v>2800</v>
      </c>
      <c r="L27" t="s">
        <v>92</v>
      </c>
      <c r="N27" t="b">
        <f t="shared" si="0"/>
        <v>1</v>
      </c>
    </row>
    <row r="28" spans="2:17" ht="25">
      <c r="B28" s="42" t="s">
        <v>30</v>
      </c>
      <c r="C28" s="308" t="s">
        <v>1145</v>
      </c>
      <c r="D28" s="87" t="s">
        <v>1147</v>
      </c>
      <c r="E28" s="145" t="s">
        <v>1009</v>
      </c>
      <c r="F28" s="39" t="s">
        <v>1148</v>
      </c>
      <c r="G28" s="87" t="s">
        <v>1147</v>
      </c>
      <c r="H28" s="309" t="s">
        <v>1009</v>
      </c>
      <c r="J28" t="str">
        <f>Weights!B28</f>
        <v>Maryland</v>
      </c>
      <c r="K28" s="28">
        <f>Weights!Y28</f>
        <v>10299</v>
      </c>
      <c r="L28" t="s">
        <v>92</v>
      </c>
      <c r="N28" t="b">
        <f t="shared" si="0"/>
        <v>1</v>
      </c>
    </row>
    <row r="29" spans="2:17" ht="25">
      <c r="B29" s="42" t="s">
        <v>31</v>
      </c>
      <c r="C29" s="308" t="s">
        <v>1146</v>
      </c>
      <c r="D29" s="87" t="s">
        <v>1147</v>
      </c>
      <c r="E29" s="40" t="s">
        <v>1008</v>
      </c>
      <c r="F29" s="308" t="s">
        <v>1146</v>
      </c>
      <c r="G29" s="87" t="s">
        <v>1147</v>
      </c>
      <c r="H29" s="41" t="s">
        <v>1008</v>
      </c>
      <c r="J29" t="str">
        <f>Weights!B29</f>
        <v>Massachusetts</v>
      </c>
      <c r="K29" s="28">
        <f>Weights!Y29</f>
        <v>12193</v>
      </c>
      <c r="L29" t="s">
        <v>92</v>
      </c>
      <c r="N29" t="b">
        <f t="shared" si="0"/>
        <v>1</v>
      </c>
    </row>
    <row r="30" spans="2:17" ht="25">
      <c r="B30" s="42" t="s">
        <v>32</v>
      </c>
      <c r="C30" s="308" t="s">
        <v>1145</v>
      </c>
      <c r="D30" s="87" t="s">
        <v>285</v>
      </c>
      <c r="E30" s="40" t="s">
        <v>1007</v>
      </c>
      <c r="F30" s="149" t="s">
        <v>429</v>
      </c>
      <c r="G30" s="87" t="s">
        <v>285</v>
      </c>
      <c r="H30" s="41" t="s">
        <v>1007</v>
      </c>
      <c r="J30" t="str">
        <f>Weights!B30</f>
        <v>Michigan</v>
      </c>
      <c r="K30" s="28">
        <f>Weights!Y30</f>
        <v>12599</v>
      </c>
      <c r="L30" t="s">
        <v>92</v>
      </c>
      <c r="N30" t="b">
        <f t="shared" si="0"/>
        <v>1</v>
      </c>
    </row>
    <row r="31" spans="2:17" ht="25">
      <c r="B31" s="42" t="s">
        <v>33</v>
      </c>
      <c r="C31" s="149" t="s">
        <v>429</v>
      </c>
      <c r="D31" s="87" t="s">
        <v>1147</v>
      </c>
      <c r="E31" s="40" t="s">
        <v>1007</v>
      </c>
      <c r="F31" s="308" t="s">
        <v>1146</v>
      </c>
      <c r="G31" s="87" t="s">
        <v>1147</v>
      </c>
      <c r="H31" s="41" t="s">
        <v>1007</v>
      </c>
      <c r="J31" t="str">
        <f>Weights!B31</f>
        <v>Minnesota</v>
      </c>
      <c r="K31" s="28">
        <f>Weights!Y31</f>
        <v>9501</v>
      </c>
      <c r="L31" t="s">
        <v>92</v>
      </c>
      <c r="N31" t="b">
        <f t="shared" si="0"/>
        <v>1</v>
      </c>
    </row>
    <row r="32" spans="2:17" ht="25">
      <c r="B32" s="42" t="s">
        <v>34</v>
      </c>
      <c r="C32" s="308" t="s">
        <v>1145</v>
      </c>
      <c r="D32" s="87" t="s">
        <v>1147</v>
      </c>
      <c r="E32" s="40" t="s">
        <v>1007</v>
      </c>
      <c r="F32" s="39" t="s">
        <v>1148</v>
      </c>
      <c r="G32" s="87" t="s">
        <v>1147</v>
      </c>
      <c r="H32" s="41" t="s">
        <v>1007</v>
      </c>
      <c r="J32" t="str">
        <f>Weights!B32</f>
        <v>Mississippi</v>
      </c>
      <c r="K32" s="28">
        <f>Weights!Y32</f>
        <v>13195</v>
      </c>
      <c r="L32" t="s">
        <v>92</v>
      </c>
      <c r="N32" t="b">
        <f t="shared" si="0"/>
        <v>1</v>
      </c>
    </row>
    <row r="33" spans="2:14" ht="25">
      <c r="B33" s="42" t="s">
        <v>35</v>
      </c>
      <c r="C33" s="308" t="s">
        <v>1145</v>
      </c>
      <c r="D33" s="87" t="s">
        <v>1147</v>
      </c>
      <c r="E33" s="40" t="s">
        <v>1007</v>
      </c>
      <c r="F33" s="308" t="s">
        <v>1146</v>
      </c>
      <c r="G33" s="87" t="s">
        <v>1147</v>
      </c>
      <c r="H33" s="41" t="s">
        <v>1007</v>
      </c>
      <c r="J33" t="str">
        <f>Weights!B33</f>
        <v>Missouri</v>
      </c>
      <c r="K33" s="28">
        <f>Weights!Y33</f>
        <v>10028</v>
      </c>
      <c r="L33" t="s">
        <v>92</v>
      </c>
      <c r="N33" t="b">
        <f t="shared" si="0"/>
        <v>1</v>
      </c>
    </row>
    <row r="34" spans="2:14" ht="25">
      <c r="B34" s="42" t="s">
        <v>36</v>
      </c>
      <c r="C34" s="308" t="s">
        <v>1145</v>
      </c>
      <c r="D34" s="87" t="s">
        <v>1147</v>
      </c>
      <c r="E34" s="40" t="s">
        <v>1007</v>
      </c>
      <c r="F34" s="39" t="s">
        <v>1148</v>
      </c>
      <c r="G34" s="87" t="s">
        <v>1147</v>
      </c>
      <c r="H34" s="41" t="s">
        <v>1007</v>
      </c>
      <c r="J34" t="str">
        <f>Weights!B34</f>
        <v>Montana</v>
      </c>
      <c r="K34" s="28">
        <f>Weights!Y34</f>
        <v>1175</v>
      </c>
      <c r="L34" t="s">
        <v>92</v>
      </c>
      <c r="N34" t="b">
        <f t="shared" si="0"/>
        <v>1</v>
      </c>
    </row>
    <row r="35" spans="2:14" ht="25">
      <c r="B35" s="42" t="s">
        <v>37</v>
      </c>
      <c r="C35" s="308" t="s">
        <v>1145</v>
      </c>
      <c r="D35" s="87" t="s">
        <v>1147</v>
      </c>
      <c r="E35" s="40" t="s">
        <v>1007</v>
      </c>
      <c r="F35" s="308" t="s">
        <v>1146</v>
      </c>
      <c r="G35" s="87" t="s">
        <v>1147</v>
      </c>
      <c r="H35" s="41" t="s">
        <v>1007</v>
      </c>
      <c r="J35" t="str">
        <f>Weights!B35</f>
        <v>Nebraska</v>
      </c>
      <c r="K35" s="28">
        <f>Weights!Y35</f>
        <v>3800</v>
      </c>
      <c r="L35" t="s">
        <v>92</v>
      </c>
      <c r="N35" t="b">
        <f t="shared" si="0"/>
        <v>1</v>
      </c>
    </row>
    <row r="36" spans="2:14">
      <c r="B36" s="42" t="s">
        <v>38</v>
      </c>
      <c r="C36" s="149" t="s">
        <v>429</v>
      </c>
      <c r="D36" s="87" t="s">
        <v>285</v>
      </c>
      <c r="E36" s="40" t="s">
        <v>1007</v>
      </c>
      <c r="F36" s="149" t="s">
        <v>429</v>
      </c>
      <c r="G36" s="87" t="s">
        <v>285</v>
      </c>
      <c r="H36" s="41" t="s">
        <v>1007</v>
      </c>
      <c r="J36" t="str">
        <f>Weights!B36</f>
        <v>Nevada</v>
      </c>
      <c r="K36" s="28">
        <f>Weights!Y36</f>
        <v>3025</v>
      </c>
      <c r="L36" t="s">
        <v>92</v>
      </c>
      <c r="N36" t="b">
        <f t="shared" si="0"/>
        <v>1</v>
      </c>
    </row>
    <row r="37" spans="2:14" ht="25">
      <c r="B37" s="42" t="s">
        <v>39</v>
      </c>
      <c r="C37" s="308" t="s">
        <v>1145</v>
      </c>
      <c r="D37" s="87" t="s">
        <v>1147</v>
      </c>
      <c r="E37" s="145" t="s">
        <v>1009</v>
      </c>
      <c r="F37" s="308" t="s">
        <v>1146</v>
      </c>
      <c r="G37" s="87" t="s">
        <v>1147</v>
      </c>
      <c r="H37" s="309" t="s">
        <v>1009</v>
      </c>
      <c r="J37" t="str">
        <f>Weights!B37</f>
        <v>New Hampshire</v>
      </c>
      <c r="K37" s="28">
        <f>Weights!Y37</f>
        <v>2317</v>
      </c>
      <c r="L37" t="s">
        <v>92</v>
      </c>
      <c r="N37" t="b">
        <f t="shared" si="0"/>
        <v>1</v>
      </c>
    </row>
    <row r="38" spans="2:14" ht="25">
      <c r="B38" s="310" t="s">
        <v>40</v>
      </c>
      <c r="C38" s="311" t="s">
        <v>1145</v>
      </c>
      <c r="D38" s="312" t="s">
        <v>1147</v>
      </c>
      <c r="E38" s="313" t="s">
        <v>1007</v>
      </c>
      <c r="F38" s="311" t="s">
        <v>1146</v>
      </c>
      <c r="G38" s="210" t="s">
        <v>1147</v>
      </c>
      <c r="H38" s="213" t="s">
        <v>1007</v>
      </c>
      <c r="J38" t="str">
        <f>Weights!B38</f>
        <v>New Jersey</v>
      </c>
      <c r="K38" s="28">
        <f>Weights!Y38</f>
        <v>15195</v>
      </c>
      <c r="L38" t="s">
        <v>92</v>
      </c>
      <c r="N38" t="b">
        <f t="shared" ref="N38:N61" si="1">B38=J38</f>
        <v>1</v>
      </c>
    </row>
    <row r="39" spans="2:14" ht="25">
      <c r="B39" s="314" t="s">
        <v>41</v>
      </c>
      <c r="C39" s="315" t="s">
        <v>429</v>
      </c>
      <c r="D39" s="216" t="s">
        <v>1147</v>
      </c>
      <c r="E39" s="316" t="s">
        <v>1007</v>
      </c>
      <c r="F39" s="317" t="s">
        <v>1146</v>
      </c>
      <c r="G39" s="215" t="s">
        <v>1147</v>
      </c>
      <c r="H39" s="218" t="s">
        <v>1007</v>
      </c>
      <c r="J39" t="str">
        <f>Weights!B39</f>
        <v>New Mexico</v>
      </c>
      <c r="K39" s="28">
        <f>Weights!Y39</f>
        <v>6101</v>
      </c>
      <c r="L39" t="s">
        <v>92</v>
      </c>
      <c r="N39" t="b">
        <f t="shared" si="1"/>
        <v>1</v>
      </c>
    </row>
    <row r="40" spans="2:14" ht="25">
      <c r="B40" s="314" t="s">
        <v>42</v>
      </c>
      <c r="C40" s="317" t="s">
        <v>1145</v>
      </c>
      <c r="D40" s="215" t="s">
        <v>285</v>
      </c>
      <c r="E40" s="316" t="s">
        <v>1008</v>
      </c>
      <c r="F40" s="318" t="s">
        <v>1148</v>
      </c>
      <c r="G40" s="215" t="s">
        <v>285</v>
      </c>
      <c r="H40" s="218" t="s">
        <v>1008</v>
      </c>
      <c r="J40" t="str">
        <f>Weights!B40</f>
        <v>New York</v>
      </c>
      <c r="K40" s="28">
        <f>Weights!Y40</f>
        <v>32249</v>
      </c>
      <c r="L40" t="s">
        <v>92</v>
      </c>
      <c r="N40" t="b">
        <f t="shared" si="1"/>
        <v>1</v>
      </c>
    </row>
    <row r="41" spans="2:14" ht="25">
      <c r="B41" s="314" t="s">
        <v>43</v>
      </c>
      <c r="C41" s="317" t="s">
        <v>1145</v>
      </c>
      <c r="D41" s="219" t="s">
        <v>1149</v>
      </c>
      <c r="E41" s="316" t="s">
        <v>130</v>
      </c>
      <c r="F41" s="318" t="s">
        <v>1148</v>
      </c>
      <c r="G41" s="215" t="s">
        <v>1149</v>
      </c>
      <c r="H41" s="215" t="s">
        <v>130</v>
      </c>
      <c r="J41" t="str">
        <f>Weights!B41</f>
        <v>North Carolina</v>
      </c>
      <c r="K41" s="28">
        <f>Weights!Y41</f>
        <v>27679</v>
      </c>
      <c r="L41" t="s">
        <v>92</v>
      </c>
      <c r="N41" t="b">
        <f t="shared" si="1"/>
        <v>1</v>
      </c>
    </row>
    <row r="42" spans="2:14" ht="25">
      <c r="B42" s="314" t="s">
        <v>44</v>
      </c>
      <c r="C42" s="317" t="s">
        <v>1145</v>
      </c>
      <c r="D42" s="216" t="s">
        <v>1147</v>
      </c>
      <c r="E42" s="316" t="s">
        <v>1007</v>
      </c>
      <c r="F42" s="318" t="s">
        <v>1148</v>
      </c>
      <c r="G42" s="215" t="s">
        <v>1147</v>
      </c>
      <c r="H42" s="218" t="s">
        <v>1007</v>
      </c>
      <c r="J42" t="str">
        <f>Weights!B42</f>
        <v>North Dakota</v>
      </c>
      <c r="K42" s="28">
        <f>Weights!Y42</f>
        <v>1500</v>
      </c>
      <c r="L42" t="s">
        <v>92</v>
      </c>
      <c r="N42" t="b">
        <f t="shared" si="1"/>
        <v>1</v>
      </c>
    </row>
    <row r="43" spans="2:14" ht="25">
      <c r="B43" s="314" t="s">
        <v>45</v>
      </c>
      <c r="C43" s="317" t="s">
        <v>1145</v>
      </c>
      <c r="D43" s="216" t="s">
        <v>1147</v>
      </c>
      <c r="E43" s="316" t="s">
        <v>1007</v>
      </c>
      <c r="F43" s="318" t="s">
        <v>1148</v>
      </c>
      <c r="G43" s="215" t="s">
        <v>1147</v>
      </c>
      <c r="H43" s="218" t="s">
        <v>1007</v>
      </c>
      <c r="J43" t="str">
        <f>Weights!B43</f>
        <v>Northern Mariana Islands</v>
      </c>
      <c r="K43" s="28">
        <f>Weights!Y43</f>
        <v>199</v>
      </c>
      <c r="L43" s="25" t="s">
        <v>93</v>
      </c>
      <c r="N43" t="b">
        <f t="shared" si="1"/>
        <v>1</v>
      </c>
    </row>
    <row r="44" spans="2:14" ht="25">
      <c r="B44" s="314" t="s">
        <v>46</v>
      </c>
      <c r="C44" s="317" t="s">
        <v>1145</v>
      </c>
      <c r="D44" s="216" t="s">
        <v>1147</v>
      </c>
      <c r="E44" s="316" t="s">
        <v>1007</v>
      </c>
      <c r="F44" s="318" t="s">
        <v>1148</v>
      </c>
      <c r="G44" s="215" t="s">
        <v>1147</v>
      </c>
      <c r="H44" s="218" t="s">
        <v>1007</v>
      </c>
      <c r="J44" t="str">
        <f>Weights!B44</f>
        <v>Ohio</v>
      </c>
      <c r="K44" s="28">
        <f>Weights!Y44</f>
        <v>18000</v>
      </c>
      <c r="L44" t="s">
        <v>92</v>
      </c>
      <c r="N44" t="b">
        <f t="shared" si="1"/>
        <v>1</v>
      </c>
    </row>
    <row r="45" spans="2:14" ht="25">
      <c r="B45" s="314" t="s">
        <v>47</v>
      </c>
      <c r="C45" s="317" t="s">
        <v>1145</v>
      </c>
      <c r="D45" s="215" t="s">
        <v>285</v>
      </c>
      <c r="E45" s="316" t="s">
        <v>1007</v>
      </c>
      <c r="F45" s="318" t="s">
        <v>1148</v>
      </c>
      <c r="G45" s="215" t="s">
        <v>285</v>
      </c>
      <c r="H45" s="218" t="s">
        <v>1007</v>
      </c>
      <c r="J45" t="str">
        <f>Weights!B45</f>
        <v>Oklahoma</v>
      </c>
      <c r="K45" s="28">
        <f>Weights!Y45</f>
        <v>17699</v>
      </c>
      <c r="L45" t="s">
        <v>92</v>
      </c>
      <c r="N45" t="b">
        <f t="shared" si="1"/>
        <v>1</v>
      </c>
    </row>
    <row r="46" spans="2:14" ht="25">
      <c r="B46" s="314" t="s">
        <v>48</v>
      </c>
      <c r="C46" s="317" t="s">
        <v>1145</v>
      </c>
      <c r="D46" s="216" t="s">
        <v>1147</v>
      </c>
      <c r="E46" s="316" t="s">
        <v>1007</v>
      </c>
      <c r="F46" s="318" t="s">
        <v>1148</v>
      </c>
      <c r="G46" s="215" t="s">
        <v>1147</v>
      </c>
      <c r="H46" s="218" t="s">
        <v>1007</v>
      </c>
      <c r="J46" t="str">
        <f>Weights!B46</f>
        <v>Oregon</v>
      </c>
      <c r="K46" s="28">
        <f>Weights!Y46</f>
        <v>7500</v>
      </c>
      <c r="L46" t="s">
        <v>92</v>
      </c>
      <c r="N46" t="b">
        <f t="shared" si="1"/>
        <v>1</v>
      </c>
    </row>
    <row r="47" spans="2:14" ht="25">
      <c r="B47" s="314" t="s">
        <v>49</v>
      </c>
      <c r="C47" s="317" t="s">
        <v>1145</v>
      </c>
      <c r="D47" s="216" t="s">
        <v>1147</v>
      </c>
      <c r="E47" s="316" t="s">
        <v>1007</v>
      </c>
      <c r="F47" s="318" t="s">
        <v>1148</v>
      </c>
      <c r="G47" s="215" t="s">
        <v>1147</v>
      </c>
      <c r="H47" s="218" t="s">
        <v>1007</v>
      </c>
      <c r="J47" t="str">
        <f>Weights!B47</f>
        <v>Pennsylvania</v>
      </c>
      <c r="K47" s="28">
        <f>Weights!Y47</f>
        <v>40601</v>
      </c>
      <c r="L47" t="s">
        <v>92</v>
      </c>
      <c r="N47" t="b">
        <f t="shared" si="1"/>
        <v>1</v>
      </c>
    </row>
    <row r="48" spans="2:14" ht="25">
      <c r="B48" s="173" t="s">
        <v>50</v>
      </c>
      <c r="C48" s="298" t="s">
        <v>1145</v>
      </c>
      <c r="D48" s="94" t="s">
        <v>1147</v>
      </c>
      <c r="E48" s="175" t="s">
        <v>1007</v>
      </c>
      <c r="F48" s="307" t="s">
        <v>1148</v>
      </c>
      <c r="G48" s="94" t="s">
        <v>1147</v>
      </c>
      <c r="H48" s="201" t="s">
        <v>1007</v>
      </c>
      <c r="J48" t="str">
        <f>Weights!B48</f>
        <v>Puerto Rico</v>
      </c>
      <c r="K48" s="28">
        <f>Weights!Y48</f>
        <v>3600</v>
      </c>
      <c r="L48" s="25" t="s">
        <v>93</v>
      </c>
      <c r="N48" t="b">
        <f t="shared" si="1"/>
        <v>1</v>
      </c>
    </row>
    <row r="49" spans="1:14" ht="25">
      <c r="B49" s="177" t="s">
        <v>51</v>
      </c>
      <c r="C49" s="302" t="s">
        <v>1145</v>
      </c>
      <c r="D49" s="96" t="s">
        <v>1147</v>
      </c>
      <c r="E49" s="181" t="s">
        <v>1007</v>
      </c>
      <c r="F49" s="302" t="s">
        <v>1146</v>
      </c>
      <c r="G49" s="96" t="s">
        <v>1147</v>
      </c>
      <c r="H49" s="281" t="s">
        <v>1007</v>
      </c>
      <c r="J49" t="str">
        <f>Weights!B49</f>
        <v>Rhode Island</v>
      </c>
      <c r="K49" s="28">
        <f>Weights!Y49</f>
        <v>1600</v>
      </c>
      <c r="L49" t="s">
        <v>92</v>
      </c>
      <c r="N49" t="b">
        <f t="shared" si="1"/>
        <v>1</v>
      </c>
    </row>
    <row r="50" spans="1:14" ht="25">
      <c r="B50" s="177" t="s">
        <v>52</v>
      </c>
      <c r="C50" s="302" t="s">
        <v>1145</v>
      </c>
      <c r="D50" s="96" t="s">
        <v>1147</v>
      </c>
      <c r="E50" s="181" t="s">
        <v>1007</v>
      </c>
      <c r="F50" s="303" t="s">
        <v>1148</v>
      </c>
      <c r="G50" s="96" t="s">
        <v>1147</v>
      </c>
      <c r="H50" s="281" t="s">
        <v>1007</v>
      </c>
      <c r="J50" t="str">
        <f>Weights!B50</f>
        <v>South Carolina</v>
      </c>
      <c r="K50" s="28">
        <f>Weights!Y50</f>
        <v>8314</v>
      </c>
      <c r="L50" t="s">
        <v>92</v>
      </c>
      <c r="N50" t="b">
        <f t="shared" si="1"/>
        <v>1</v>
      </c>
    </row>
    <row r="51" spans="1:14">
      <c r="B51" s="177" t="s">
        <v>53</v>
      </c>
      <c r="C51" s="304" t="s">
        <v>429</v>
      </c>
      <c r="D51" s="96" t="s">
        <v>1147</v>
      </c>
      <c r="E51" s="181" t="s">
        <v>1008</v>
      </c>
      <c r="F51" s="304" t="s">
        <v>429</v>
      </c>
      <c r="G51" s="96" t="s">
        <v>1147</v>
      </c>
      <c r="H51" s="281" t="s">
        <v>1007</v>
      </c>
      <c r="J51" t="str">
        <f>Weights!B51</f>
        <v>South Dakota</v>
      </c>
      <c r="K51" s="28">
        <f>Weights!Y51</f>
        <v>1572</v>
      </c>
      <c r="L51" t="s">
        <v>92</v>
      </c>
      <c r="N51" t="b">
        <f t="shared" si="1"/>
        <v>1</v>
      </c>
    </row>
    <row r="52" spans="1:14" ht="25">
      <c r="B52" s="177" t="s">
        <v>54</v>
      </c>
      <c r="C52" s="302" t="s">
        <v>1145</v>
      </c>
      <c r="D52" s="96" t="s">
        <v>1147</v>
      </c>
      <c r="E52" s="181" t="s">
        <v>1007</v>
      </c>
      <c r="F52" s="303" t="s">
        <v>1148</v>
      </c>
      <c r="G52" s="96" t="s">
        <v>1147</v>
      </c>
      <c r="H52" s="281" t="s">
        <v>1007</v>
      </c>
      <c r="J52" t="str">
        <f>Weights!B52</f>
        <v>Tennessee</v>
      </c>
      <c r="K52" s="28">
        <f>Weights!Y52</f>
        <v>43000</v>
      </c>
      <c r="L52" t="s">
        <v>92</v>
      </c>
      <c r="N52" t="b">
        <f t="shared" si="1"/>
        <v>1</v>
      </c>
    </row>
    <row r="53" spans="1:14" ht="25">
      <c r="B53" s="177" t="s">
        <v>55</v>
      </c>
      <c r="C53" s="302" t="s">
        <v>1145</v>
      </c>
      <c r="D53" s="96" t="s">
        <v>1147</v>
      </c>
      <c r="E53" s="181" t="s">
        <v>1007</v>
      </c>
      <c r="F53" s="303" t="s">
        <v>1148</v>
      </c>
      <c r="G53" s="96" t="s">
        <v>1147</v>
      </c>
      <c r="H53" s="281" t="s">
        <v>1007</v>
      </c>
      <c r="J53" t="str">
        <f>Weights!B53</f>
        <v>Texas</v>
      </c>
      <c r="K53" s="28">
        <f>Weights!Y53</f>
        <v>63176</v>
      </c>
      <c r="L53" t="s">
        <v>92</v>
      </c>
      <c r="N53" t="b">
        <f t="shared" si="1"/>
        <v>1</v>
      </c>
    </row>
    <row r="54" spans="1:14" ht="25">
      <c r="B54" s="177" t="s">
        <v>56</v>
      </c>
      <c r="C54" s="302" t="s">
        <v>1145</v>
      </c>
      <c r="D54" s="96" t="s">
        <v>1147</v>
      </c>
      <c r="E54" s="181" t="s">
        <v>1007</v>
      </c>
      <c r="F54" s="302" t="s">
        <v>1146</v>
      </c>
      <c r="G54" s="96" t="s">
        <v>1147</v>
      </c>
      <c r="H54" s="281" t="s">
        <v>1007</v>
      </c>
      <c r="J54" t="str">
        <f>Weights!B54</f>
        <v>Utah</v>
      </c>
      <c r="K54" s="28">
        <f>Weights!Y54</f>
        <v>6399</v>
      </c>
      <c r="L54" t="s">
        <v>92</v>
      </c>
      <c r="N54" t="b">
        <f t="shared" si="1"/>
        <v>1</v>
      </c>
    </row>
    <row r="55" spans="1:14" ht="25">
      <c r="B55" s="177" t="s">
        <v>57</v>
      </c>
      <c r="C55" s="302" t="s">
        <v>1145</v>
      </c>
      <c r="D55" s="96" t="s">
        <v>1147</v>
      </c>
      <c r="E55" s="305" t="s">
        <v>1009</v>
      </c>
      <c r="F55" s="303" t="s">
        <v>1148</v>
      </c>
      <c r="G55" s="96" t="s">
        <v>1147</v>
      </c>
      <c r="H55" s="306" t="s">
        <v>1009</v>
      </c>
      <c r="J55" t="str">
        <f>Weights!B55</f>
        <v>Vermont</v>
      </c>
      <c r="K55" s="28">
        <f>Weights!Y55</f>
        <v>1659</v>
      </c>
      <c r="L55" t="s">
        <v>92</v>
      </c>
      <c r="N55" t="b">
        <f t="shared" si="1"/>
        <v>1</v>
      </c>
    </row>
    <row r="56" spans="1:14" ht="25">
      <c r="B56" s="177" t="s">
        <v>58</v>
      </c>
      <c r="C56" s="302" t="s">
        <v>1146</v>
      </c>
      <c r="D56" s="96" t="s">
        <v>1147</v>
      </c>
      <c r="E56" s="181" t="s">
        <v>1007</v>
      </c>
      <c r="F56" s="302" t="s">
        <v>1146</v>
      </c>
      <c r="G56" s="96" t="s">
        <v>1147</v>
      </c>
      <c r="H56" s="281" t="s">
        <v>1007</v>
      </c>
      <c r="J56" t="str">
        <f>Weights!B56</f>
        <v>Virgin Islands</v>
      </c>
      <c r="K56" s="28" t="e">
        <f>Weights!Y56</f>
        <v>#VALUE!</v>
      </c>
      <c r="L56" s="25" t="s">
        <v>93</v>
      </c>
      <c r="N56" t="b">
        <f t="shared" si="1"/>
        <v>1</v>
      </c>
    </row>
    <row r="57" spans="1:14" ht="25">
      <c r="B57" s="177" t="s">
        <v>59</v>
      </c>
      <c r="C57" s="302" t="s">
        <v>1145</v>
      </c>
      <c r="D57" s="96" t="s">
        <v>1147</v>
      </c>
      <c r="E57" s="181" t="s">
        <v>1007</v>
      </c>
      <c r="F57" s="303" t="s">
        <v>1148</v>
      </c>
      <c r="G57" s="96" t="s">
        <v>1147</v>
      </c>
      <c r="H57" s="281" t="s">
        <v>1007</v>
      </c>
      <c r="J57" t="str">
        <f>Weights!B57</f>
        <v>Virginia</v>
      </c>
      <c r="K57" s="28">
        <f>Weights!Y57</f>
        <v>9600</v>
      </c>
      <c r="L57" t="s">
        <v>92</v>
      </c>
      <c r="N57" t="b">
        <f t="shared" si="1"/>
        <v>1</v>
      </c>
    </row>
    <row r="58" spans="1:14" ht="25">
      <c r="B58" s="177" t="s">
        <v>60</v>
      </c>
      <c r="C58" s="302" t="s">
        <v>1145</v>
      </c>
      <c r="D58" s="96" t="s">
        <v>1149</v>
      </c>
      <c r="E58" s="181" t="s">
        <v>130</v>
      </c>
      <c r="F58" s="304" t="s">
        <v>429</v>
      </c>
      <c r="G58" s="96" t="s">
        <v>1149</v>
      </c>
      <c r="H58" s="281" t="s">
        <v>130</v>
      </c>
      <c r="J58" t="str">
        <f>Weights!B58</f>
        <v>Washington</v>
      </c>
      <c r="K58" s="28">
        <f>Weights!Y58</f>
        <v>14100</v>
      </c>
      <c r="L58" t="s">
        <v>92</v>
      </c>
      <c r="N58" t="b">
        <f t="shared" si="1"/>
        <v>1</v>
      </c>
    </row>
    <row r="59" spans="1:14" ht="25">
      <c r="B59" s="173" t="s">
        <v>61</v>
      </c>
      <c r="C59" s="298" t="s">
        <v>1145</v>
      </c>
      <c r="D59" s="94" t="s">
        <v>1147</v>
      </c>
      <c r="E59" s="319" t="s">
        <v>1007</v>
      </c>
      <c r="F59" s="307" t="s">
        <v>1148</v>
      </c>
      <c r="G59" s="94" t="s">
        <v>1147</v>
      </c>
      <c r="H59" s="201" t="s">
        <v>1007</v>
      </c>
      <c r="J59" t="str">
        <f>Weights!B59</f>
        <v>West Virginia</v>
      </c>
      <c r="K59" s="28">
        <f>Weights!Y59</f>
        <v>8000</v>
      </c>
      <c r="L59" t="s">
        <v>92</v>
      </c>
      <c r="N59" t="b">
        <f t="shared" si="1"/>
        <v>1</v>
      </c>
    </row>
    <row r="60" spans="1:14" ht="25">
      <c r="B60" s="177" t="s">
        <v>62</v>
      </c>
      <c r="C60" s="302" t="s">
        <v>1145</v>
      </c>
      <c r="D60" s="96" t="s">
        <v>1147</v>
      </c>
      <c r="E60" s="305" t="s">
        <v>1009</v>
      </c>
      <c r="F60" s="303" t="s">
        <v>1148</v>
      </c>
      <c r="G60" s="96" t="s">
        <v>1147</v>
      </c>
      <c r="H60" s="306" t="s">
        <v>1009</v>
      </c>
      <c r="J60" t="str">
        <f>Weights!B60</f>
        <v>Wisconsin</v>
      </c>
      <c r="K60" s="28">
        <f>Weights!Y60</f>
        <v>7996</v>
      </c>
      <c r="L60" t="s">
        <v>92</v>
      </c>
      <c r="N60" t="b">
        <f t="shared" si="1"/>
        <v>1</v>
      </c>
    </row>
    <row r="61" spans="1:14" ht="25">
      <c r="B61" s="187" t="s">
        <v>63</v>
      </c>
      <c r="C61" s="320" t="s">
        <v>1145</v>
      </c>
      <c r="D61" s="98" t="s">
        <v>1147</v>
      </c>
      <c r="E61" s="321" t="s">
        <v>1007</v>
      </c>
      <c r="F61" s="320" t="s">
        <v>1146</v>
      </c>
      <c r="G61" s="98" t="s">
        <v>1147</v>
      </c>
      <c r="H61" s="289" t="s">
        <v>1007</v>
      </c>
      <c r="J61" t="str">
        <f>Weights!B61</f>
        <v>Wyoming</v>
      </c>
      <c r="K61" s="28">
        <f>Weights!Y61</f>
        <v>1500</v>
      </c>
      <c r="L61" t="s">
        <v>92</v>
      </c>
      <c r="N61" t="b">
        <f t="shared" si="1"/>
        <v>1</v>
      </c>
    </row>
    <row r="63" spans="1:14">
      <c r="A63" t="s">
        <v>92</v>
      </c>
      <c r="B63" s="323" t="s">
        <v>1145</v>
      </c>
      <c r="C63">
        <f>SUMIFS($K$6:$K$61,C$6:C$61,$B63,$L$6:$L$61,$A$63)</f>
        <v>698598</v>
      </c>
      <c r="F63">
        <f>SUMIFS($K$6:$K$61,F$6:F$61,$B63,$L$6:$L$61,$A$63)</f>
        <v>0</v>
      </c>
    </row>
    <row r="64" spans="1:14">
      <c r="B64" s="324" t="s">
        <v>1146</v>
      </c>
      <c r="C64">
        <f t="shared" ref="C64:F66" si="2">SUMIFS($K$6:$K$61,C$6:C$61,$B64,$L$6:$L$61,$A$63)</f>
        <v>12893</v>
      </c>
      <c r="F64">
        <f t="shared" si="2"/>
        <v>140089</v>
      </c>
    </row>
    <row r="65" spans="2:8">
      <c r="B65" s="324" t="s">
        <v>1148</v>
      </c>
      <c r="C65">
        <f t="shared" si="2"/>
        <v>0</v>
      </c>
      <c r="F65">
        <f t="shared" si="2"/>
        <v>560305</v>
      </c>
    </row>
    <row r="66" spans="2:8">
      <c r="B66" s="324" t="s">
        <v>429</v>
      </c>
      <c r="C66">
        <f t="shared" si="2"/>
        <v>28599</v>
      </c>
      <c r="F66">
        <f t="shared" si="2"/>
        <v>39696</v>
      </c>
    </row>
    <row r="68" spans="2:8">
      <c r="B68" s="264" t="s">
        <v>1147</v>
      </c>
      <c r="D68">
        <f t="shared" ref="D68:E75" si="3">SUMIFS($K$6:$K$61,D$6:D$61,$B68,$L$6:$L$61,$A$63)</f>
        <v>422591</v>
      </c>
      <c r="G68">
        <f t="shared" ref="G68:G70" si="4">SUMIFS($K$6:$K$61,G$6:G$61,$B68,$L$6:$L$61,$A$63)</f>
        <v>422591</v>
      </c>
    </row>
    <row r="69" spans="2:8">
      <c r="B69" s="264" t="s">
        <v>1149</v>
      </c>
      <c r="D69">
        <f t="shared" si="3"/>
        <v>146965</v>
      </c>
      <c r="G69">
        <f t="shared" si="4"/>
        <v>146965</v>
      </c>
    </row>
    <row r="70" spans="2:8">
      <c r="B70" s="263" t="s">
        <v>285</v>
      </c>
      <c r="D70">
        <f t="shared" si="3"/>
        <v>170534</v>
      </c>
      <c r="G70">
        <f t="shared" si="4"/>
        <v>170534</v>
      </c>
    </row>
    <row r="72" spans="2:8">
      <c r="B72" s="325" t="s">
        <v>1007</v>
      </c>
      <c r="E72">
        <f t="shared" si="3"/>
        <v>478839</v>
      </c>
      <c r="H72">
        <f t="shared" ref="H72:H75" si="5">SUMIFS($K$6:$K$61,H$6:H$61,$B72,$L$6:$L$61,$A$63)</f>
        <v>498411</v>
      </c>
    </row>
    <row r="73" spans="2:8">
      <c r="B73" s="326" t="s">
        <v>1009</v>
      </c>
      <c r="E73">
        <f t="shared" si="3"/>
        <v>67572</v>
      </c>
      <c r="H73">
        <f t="shared" si="5"/>
        <v>49572</v>
      </c>
    </row>
    <row r="74" spans="2:8">
      <c r="B74" s="326" t="s">
        <v>1008</v>
      </c>
      <c r="E74">
        <f t="shared" si="3"/>
        <v>46714</v>
      </c>
      <c r="H74">
        <f t="shared" si="5"/>
        <v>45142</v>
      </c>
    </row>
    <row r="75" spans="2:8">
      <c r="B75" s="326" t="s">
        <v>130</v>
      </c>
      <c r="E75">
        <f t="shared" si="3"/>
        <v>146965</v>
      </c>
      <c r="H75">
        <f t="shared" si="5"/>
        <v>146965</v>
      </c>
    </row>
    <row r="76" spans="2:8">
      <c r="B76" s="264"/>
    </row>
    <row r="77" spans="2:8">
      <c r="B77" s="129" t="s">
        <v>1399</v>
      </c>
      <c r="C77">
        <f>SUM(C63:C66)</f>
        <v>740090</v>
      </c>
      <c r="D77">
        <f>SUM(D68:D70)</f>
        <v>740090</v>
      </c>
      <c r="E77">
        <f>SUM(E72:E75)</f>
        <v>740090</v>
      </c>
      <c r="F77">
        <f>SUM(F63:F66)</f>
        <v>740090</v>
      </c>
      <c r="G77">
        <f>SUM(G68:G70)</f>
        <v>740090</v>
      </c>
      <c r="H77">
        <f>SUM(H72:H75)</f>
        <v>740090</v>
      </c>
    </row>
    <row r="79" spans="2:8">
      <c r="B79" t="s">
        <v>131</v>
      </c>
    </row>
    <row r="80" spans="2:8">
      <c r="B80" s="43"/>
      <c r="C80" s="38"/>
    </row>
    <row r="81" spans="2:3">
      <c r="B81" s="43" t="s">
        <v>1150</v>
      </c>
      <c r="C81" s="38"/>
    </row>
    <row r="82" spans="2:3">
      <c r="B82" s="100" t="s">
        <v>568</v>
      </c>
      <c r="C82" s="38"/>
    </row>
    <row r="83" spans="2:3">
      <c r="B83" s="100" t="s">
        <v>569</v>
      </c>
      <c r="C83" s="38"/>
    </row>
    <row r="84" spans="2:3">
      <c r="B84" s="100" t="s">
        <v>1151</v>
      </c>
      <c r="C84" s="38"/>
    </row>
    <row r="85" spans="2:3">
      <c r="B85" s="43" t="s">
        <v>136</v>
      </c>
      <c r="C85" s="38"/>
    </row>
    <row r="86" spans="2:3">
      <c r="B86" s="101" t="s">
        <v>1152</v>
      </c>
      <c r="C86" s="38"/>
    </row>
    <row r="87" spans="2:3">
      <c r="B87" s="101" t="s">
        <v>1153</v>
      </c>
      <c r="C87" s="38"/>
    </row>
    <row r="88" spans="2:3">
      <c r="B88" s="101" t="s">
        <v>1154</v>
      </c>
      <c r="C88" s="38"/>
    </row>
    <row r="89" spans="2:3">
      <c r="B89" s="43" t="s">
        <v>138</v>
      </c>
      <c r="C89" s="38"/>
    </row>
    <row r="90" spans="2:3">
      <c r="B90" s="101" t="s">
        <v>1155</v>
      </c>
      <c r="C90" s="38"/>
    </row>
    <row r="91" spans="2:3">
      <c r="B91" s="43" t="s">
        <v>9</v>
      </c>
      <c r="C91" s="38"/>
    </row>
    <row r="92" spans="2:3">
      <c r="B92" s="101" t="s">
        <v>1156</v>
      </c>
      <c r="C92" s="38"/>
    </row>
    <row r="93" spans="2:3">
      <c r="B93" s="101" t="s">
        <v>1157</v>
      </c>
      <c r="C93" s="38"/>
    </row>
    <row r="94" spans="2:3">
      <c r="B94" s="101" t="s">
        <v>1158</v>
      </c>
      <c r="C94" s="38"/>
    </row>
    <row r="95" spans="2:3">
      <c r="B95" s="43" t="s">
        <v>386</v>
      </c>
      <c r="C95" s="38"/>
    </row>
    <row r="96" spans="2:3">
      <c r="B96" s="101" t="s">
        <v>1159</v>
      </c>
      <c r="C96" s="38"/>
    </row>
    <row r="97" spans="2:3">
      <c r="B97" s="101" t="s">
        <v>1160</v>
      </c>
      <c r="C97" s="38"/>
    </row>
    <row r="98" spans="2:3">
      <c r="B98" s="101" t="s">
        <v>1161</v>
      </c>
      <c r="C98" s="38"/>
    </row>
    <row r="99" spans="2:3">
      <c r="B99" s="101" t="s">
        <v>1162</v>
      </c>
      <c r="C99" s="38"/>
    </row>
    <row r="100" spans="2:3">
      <c r="B100" s="43" t="s">
        <v>141</v>
      </c>
      <c r="C100" s="38"/>
    </row>
    <row r="101" spans="2:3">
      <c r="B101" s="101" t="s">
        <v>1163</v>
      </c>
      <c r="C101" s="38"/>
    </row>
    <row r="102" spans="2:3">
      <c r="B102" s="101" t="s">
        <v>1164</v>
      </c>
      <c r="C102" s="38"/>
    </row>
    <row r="103" spans="2:3">
      <c r="B103" s="43" t="s">
        <v>147</v>
      </c>
      <c r="C103" s="38"/>
    </row>
    <row r="104" spans="2:3">
      <c r="B104" s="101" t="s">
        <v>1165</v>
      </c>
      <c r="C104" s="38"/>
    </row>
    <row r="105" spans="2:3">
      <c r="B105" s="101" t="s">
        <v>1166</v>
      </c>
      <c r="C105" s="38"/>
    </row>
    <row r="106" spans="2:3">
      <c r="B106" s="43" t="s">
        <v>149</v>
      </c>
      <c r="C106" s="38"/>
    </row>
    <row r="107" spans="2:3">
      <c r="B107" s="101" t="s">
        <v>1167</v>
      </c>
      <c r="C107" s="38"/>
    </row>
    <row r="108" spans="2:3">
      <c r="B108" s="43" t="s">
        <v>151</v>
      </c>
      <c r="C108" s="38"/>
    </row>
    <row r="109" spans="2:3">
      <c r="B109" s="101" t="s">
        <v>1168</v>
      </c>
      <c r="C109" s="38"/>
    </row>
    <row r="110" spans="2:3">
      <c r="B110" s="322" t="s">
        <v>153</v>
      </c>
      <c r="C110" s="38"/>
    </row>
    <row r="111" spans="2:3">
      <c r="B111" s="101" t="s">
        <v>1169</v>
      </c>
      <c r="C111" s="38"/>
    </row>
    <row r="112" spans="2:3">
      <c r="B112" s="101" t="s">
        <v>1170</v>
      </c>
      <c r="C112" s="38"/>
    </row>
    <row r="113" spans="2:3">
      <c r="B113" s="46" t="s">
        <v>155</v>
      </c>
      <c r="C113" s="38"/>
    </row>
    <row r="114" spans="2:3">
      <c r="B114" s="104" t="s">
        <v>1171</v>
      </c>
      <c r="C114" s="38"/>
    </row>
    <row r="115" spans="2:3">
      <c r="B115" s="101" t="s">
        <v>1172</v>
      </c>
      <c r="C115" s="38"/>
    </row>
    <row r="116" spans="2:3">
      <c r="B116" s="46" t="s">
        <v>315</v>
      </c>
      <c r="C116" s="38"/>
    </row>
    <row r="117" spans="2:3">
      <c r="B117" s="101" t="s">
        <v>1173</v>
      </c>
      <c r="C117" s="38"/>
    </row>
    <row r="118" spans="2:3">
      <c r="B118" s="46" t="s">
        <v>157</v>
      </c>
      <c r="C118" s="38"/>
    </row>
    <row r="119" spans="2:3">
      <c r="B119" s="101" t="s">
        <v>1174</v>
      </c>
      <c r="C119" s="38"/>
    </row>
    <row r="120" spans="2:3">
      <c r="B120" s="46" t="s">
        <v>159</v>
      </c>
      <c r="C120" s="38"/>
    </row>
    <row r="121" spans="2:3">
      <c r="B121" s="101" t="s">
        <v>1165</v>
      </c>
      <c r="C121" s="38"/>
    </row>
    <row r="122" spans="2:3">
      <c r="B122" s="101" t="s">
        <v>1175</v>
      </c>
      <c r="C122" s="38"/>
    </row>
    <row r="123" spans="2:3">
      <c r="B123" s="46" t="s">
        <v>161</v>
      </c>
      <c r="C123" s="38"/>
    </row>
    <row r="124" spans="2:3">
      <c r="B124" s="101" t="s">
        <v>1176</v>
      </c>
      <c r="C124" s="38"/>
    </row>
    <row r="125" spans="2:3">
      <c r="B125" s="101" t="s">
        <v>1177</v>
      </c>
      <c r="C125" s="38"/>
    </row>
    <row r="126" spans="2:3">
      <c r="B126" s="101" t="s">
        <v>1178</v>
      </c>
      <c r="C126" s="38"/>
    </row>
    <row r="127" spans="2:3">
      <c r="B127" s="46" t="s">
        <v>165</v>
      </c>
      <c r="C127" s="38"/>
    </row>
    <row r="128" spans="2:3">
      <c r="B128" s="101" t="s">
        <v>1179</v>
      </c>
      <c r="C128" s="38"/>
    </row>
    <row r="129" spans="2:3">
      <c r="B129" s="46" t="s">
        <v>167</v>
      </c>
      <c r="C129" s="38"/>
    </row>
    <row r="130" spans="2:3">
      <c r="B130" s="101" t="s">
        <v>1180</v>
      </c>
      <c r="C130" s="38"/>
    </row>
    <row r="131" spans="2:3">
      <c r="B131" s="101" t="s">
        <v>1181</v>
      </c>
      <c r="C131" s="38"/>
    </row>
    <row r="132" spans="2:3">
      <c r="B132" s="46" t="s">
        <v>169</v>
      </c>
      <c r="C132" s="38"/>
    </row>
    <row r="133" spans="2:3">
      <c r="B133" s="101" t="s">
        <v>1182</v>
      </c>
      <c r="C133" s="38"/>
    </row>
    <row r="134" spans="2:3">
      <c r="B134" s="101" t="s">
        <v>1183</v>
      </c>
      <c r="C134" s="38"/>
    </row>
    <row r="135" spans="2:3">
      <c r="B135" s="46" t="s">
        <v>171</v>
      </c>
      <c r="C135" s="38"/>
    </row>
    <row r="136" spans="2:3">
      <c r="B136" s="101" t="s">
        <v>1184</v>
      </c>
      <c r="C136" s="38"/>
    </row>
    <row r="137" spans="2:3">
      <c r="B137" s="43" t="s">
        <v>173</v>
      </c>
      <c r="C137" s="38"/>
    </row>
    <row r="138" spans="2:3">
      <c r="B138" s="104" t="s">
        <v>1185</v>
      </c>
      <c r="C138" s="38"/>
    </row>
    <row r="139" spans="2:3">
      <c r="B139" s="101" t="s">
        <v>1186</v>
      </c>
      <c r="C139" s="38"/>
    </row>
    <row r="140" spans="2:3">
      <c r="B140" s="101" t="s">
        <v>1187</v>
      </c>
      <c r="C140" s="38"/>
    </row>
    <row r="141" spans="2:3">
      <c r="B141" s="43" t="s">
        <v>175</v>
      </c>
      <c r="C141" s="38"/>
    </row>
    <row r="142" spans="2:3">
      <c r="B142" s="101" t="s">
        <v>1188</v>
      </c>
      <c r="C142" s="38"/>
    </row>
    <row r="143" spans="2:3">
      <c r="B143" s="100" t="s">
        <v>1189</v>
      </c>
      <c r="C143" s="38"/>
    </row>
    <row r="144" spans="2:3">
      <c r="B144" s="43" t="s">
        <v>177</v>
      </c>
      <c r="C144" s="38"/>
    </row>
    <row r="145" spans="2:3">
      <c r="B145" s="101" t="s">
        <v>1190</v>
      </c>
      <c r="C145" s="38"/>
    </row>
    <row r="146" spans="2:3">
      <c r="B146" s="43" t="s">
        <v>179</v>
      </c>
      <c r="C146" s="38"/>
    </row>
    <row r="147" spans="2:3">
      <c r="B147" s="101" t="s">
        <v>1191</v>
      </c>
      <c r="C147" s="38"/>
    </row>
    <row r="148" spans="2:3">
      <c r="B148" s="101" t="s">
        <v>1192</v>
      </c>
      <c r="C148" s="38"/>
    </row>
    <row r="149" spans="2:3">
      <c r="B149" s="43" t="s">
        <v>181</v>
      </c>
      <c r="C149" s="38"/>
    </row>
    <row r="150" spans="2:3">
      <c r="B150" s="101" t="s">
        <v>1193</v>
      </c>
      <c r="C150" s="38"/>
    </row>
    <row r="151" spans="2:3">
      <c r="B151" s="43" t="s">
        <v>183</v>
      </c>
      <c r="C151" s="38"/>
    </row>
    <row r="152" spans="2:3">
      <c r="B152" s="101" t="s">
        <v>1194</v>
      </c>
      <c r="C152" s="38"/>
    </row>
    <row r="153" spans="2:3">
      <c r="B153" s="43" t="s">
        <v>187</v>
      </c>
      <c r="C153" s="38"/>
    </row>
    <row r="154" spans="2:3">
      <c r="B154" s="101" t="s">
        <v>1195</v>
      </c>
      <c r="C154" s="38"/>
    </row>
    <row r="155" spans="2:3">
      <c r="B155" s="43" t="s">
        <v>191</v>
      </c>
      <c r="C155" s="38"/>
    </row>
    <row r="156" spans="2:3">
      <c r="B156" s="101" t="s">
        <v>1196</v>
      </c>
      <c r="C156" s="38"/>
    </row>
    <row r="157" spans="2:3">
      <c r="B157" s="101" t="s">
        <v>1197</v>
      </c>
      <c r="C157" s="38"/>
    </row>
    <row r="158" spans="2:3">
      <c r="B158" s="101" t="s">
        <v>1198</v>
      </c>
      <c r="C158" s="38"/>
    </row>
    <row r="159" spans="2:3">
      <c r="B159" s="43" t="s">
        <v>193</v>
      </c>
      <c r="C159" s="38"/>
    </row>
    <row r="160" spans="2:3">
      <c r="B160" s="101" t="s">
        <v>1199</v>
      </c>
      <c r="C160" s="38"/>
    </row>
    <row r="161" spans="2:3">
      <c r="B161" s="43" t="s">
        <v>195</v>
      </c>
      <c r="C161" s="38"/>
    </row>
    <row r="162" spans="2:3">
      <c r="B162" s="101" t="s">
        <v>1200</v>
      </c>
      <c r="C162" s="38"/>
    </row>
    <row r="163" spans="2:3">
      <c r="B163" s="103" t="s">
        <v>197</v>
      </c>
      <c r="C163" s="38"/>
    </row>
    <row r="164" spans="2:3">
      <c r="B164" s="104" t="s">
        <v>1201</v>
      </c>
      <c r="C164" s="38"/>
    </row>
    <row r="165" spans="2:3">
      <c r="B165" s="101" t="s">
        <v>1202</v>
      </c>
      <c r="C165" s="38"/>
    </row>
    <row r="166" spans="2:3">
      <c r="B166" s="103" t="s">
        <v>199</v>
      </c>
      <c r="C166" s="38"/>
    </row>
    <row r="167" spans="2:3">
      <c r="B167" s="101" t="s">
        <v>1203</v>
      </c>
      <c r="C167" s="38"/>
    </row>
    <row r="168" spans="2:3">
      <c r="B168" s="101" t="s">
        <v>1204</v>
      </c>
      <c r="C168" s="38"/>
    </row>
    <row r="169" spans="2:3">
      <c r="B169" s="103" t="s">
        <v>200</v>
      </c>
      <c r="C169" s="38"/>
    </row>
    <row r="170" spans="2:3">
      <c r="B170" s="101" t="s">
        <v>1205</v>
      </c>
      <c r="C170" s="38"/>
    </row>
    <row r="171" spans="2:3">
      <c r="B171" s="103" t="s">
        <v>345</v>
      </c>
      <c r="C171" s="38"/>
    </row>
    <row r="172" spans="2:3">
      <c r="B172" s="101" t="s">
        <v>1206</v>
      </c>
      <c r="C172" s="38"/>
    </row>
    <row r="173" spans="2:3">
      <c r="B173" s="103" t="s">
        <v>202</v>
      </c>
      <c r="C173" s="38"/>
    </row>
    <row r="174" spans="2:3">
      <c r="B174" s="101" t="s">
        <v>1195</v>
      </c>
      <c r="C174" s="38"/>
    </row>
    <row r="175" spans="2:3">
      <c r="B175" s="103" t="s">
        <v>204</v>
      </c>
      <c r="C175" s="38"/>
    </row>
    <row r="176" spans="2:3">
      <c r="B176" s="101" t="s">
        <v>1207</v>
      </c>
      <c r="C176" s="38"/>
    </row>
    <row r="177" spans="2:3">
      <c r="B177" s="103" t="s">
        <v>206</v>
      </c>
      <c r="C177" s="38"/>
    </row>
    <row r="178" spans="2:3">
      <c r="B178" s="101" t="s">
        <v>1208</v>
      </c>
      <c r="C178" s="38"/>
    </row>
    <row r="179" spans="2:3">
      <c r="B179" s="103" t="s">
        <v>213</v>
      </c>
      <c r="C179" s="38"/>
    </row>
    <row r="180" spans="2:3">
      <c r="B180" s="101" t="s">
        <v>1209</v>
      </c>
      <c r="C180" s="38"/>
    </row>
    <row r="181" spans="2:3">
      <c r="B181" s="101" t="s">
        <v>1210</v>
      </c>
      <c r="C181" s="38"/>
    </row>
    <row r="182" spans="2:3">
      <c r="B182" s="103" t="s">
        <v>215</v>
      </c>
      <c r="C182" s="38"/>
    </row>
    <row r="183" spans="2:3">
      <c r="B183" s="101" t="s">
        <v>1211</v>
      </c>
      <c r="C183" s="38"/>
    </row>
    <row r="184" spans="2:3">
      <c r="B184" s="103" t="s">
        <v>217</v>
      </c>
      <c r="C184" s="38"/>
    </row>
    <row r="185" spans="2:3">
      <c r="B185" s="101" t="s">
        <v>1212</v>
      </c>
      <c r="C185" s="38"/>
    </row>
    <row r="186" spans="2:3">
      <c r="B186" s="103" t="s">
        <v>219</v>
      </c>
      <c r="C186" s="38"/>
    </row>
    <row r="187" spans="2:3">
      <c r="B187" s="101" t="s">
        <v>1213</v>
      </c>
      <c r="C187" s="38"/>
    </row>
    <row r="188" spans="2:3">
      <c r="B188" s="101" t="s">
        <v>1214</v>
      </c>
      <c r="C188" s="38"/>
    </row>
    <row r="189" spans="2:3">
      <c r="B189" s="43" t="s">
        <v>358</v>
      </c>
      <c r="C189" s="38"/>
    </row>
    <row r="190" spans="2:3">
      <c r="B190" s="101" t="s">
        <v>1215</v>
      </c>
      <c r="C190" s="38"/>
    </row>
    <row r="191" spans="2:3">
      <c r="B191" s="43" t="s">
        <v>225</v>
      </c>
      <c r="C191" s="38"/>
    </row>
    <row r="192" spans="2:3">
      <c r="B192" s="101" t="s">
        <v>1216</v>
      </c>
      <c r="C192" s="38"/>
    </row>
    <row r="193" spans="2:3">
      <c r="B193" s="43" t="s">
        <v>227</v>
      </c>
      <c r="C193" s="38"/>
    </row>
    <row r="194" spans="2:3">
      <c r="B194" s="101" t="s">
        <v>1217</v>
      </c>
      <c r="C194" s="38"/>
    </row>
    <row r="195" spans="2:3">
      <c r="B195" s="43" t="s">
        <v>229</v>
      </c>
      <c r="C195" s="38"/>
    </row>
    <row r="196" spans="2:3">
      <c r="B196" s="101" t="s">
        <v>1218</v>
      </c>
      <c r="C196" s="38"/>
    </row>
    <row r="197" spans="2:3">
      <c r="B197" s="101" t="s">
        <v>1219</v>
      </c>
      <c r="C197" s="38"/>
    </row>
    <row r="198" spans="2:3">
      <c r="B198" s="43" t="s">
        <v>234</v>
      </c>
      <c r="C198" s="38"/>
    </row>
    <row r="199" spans="2:3">
      <c r="B199" s="101" t="s">
        <v>1220</v>
      </c>
      <c r="C199" s="38"/>
    </row>
    <row r="200" spans="2:3">
      <c r="B200" s="101" t="s">
        <v>1221</v>
      </c>
      <c r="C200" s="38"/>
    </row>
    <row r="201" spans="2:3">
      <c r="B201" s="43" t="s">
        <v>236</v>
      </c>
      <c r="C201" s="38"/>
    </row>
    <row r="202" spans="2:3">
      <c r="B202" s="101" t="s">
        <v>1222</v>
      </c>
      <c r="C202" s="38"/>
    </row>
    <row r="203" spans="2:3">
      <c r="B203" s="101" t="s">
        <v>1223</v>
      </c>
      <c r="C203" s="38"/>
    </row>
    <row r="204" spans="2:3">
      <c r="B204" s="43"/>
      <c r="C204" s="38"/>
    </row>
    <row r="205" spans="2:3">
      <c r="B205" s="104"/>
      <c r="C205" s="38"/>
    </row>
    <row r="206" spans="2:3">
      <c r="B206" s="106"/>
      <c r="C206" s="38"/>
    </row>
    <row r="207" spans="2:3">
      <c r="B207" s="101"/>
      <c r="C207" s="38"/>
    </row>
    <row r="208" spans="2:3">
      <c r="B208" s="43"/>
      <c r="C208" s="38"/>
    </row>
    <row r="209" spans="2:3">
      <c r="B209" s="101"/>
      <c r="C209" s="38"/>
    </row>
    <row r="210" spans="2:3">
      <c r="B210" s="101"/>
      <c r="C210" s="38"/>
    </row>
    <row r="211" spans="2:3">
      <c r="B211" s="43"/>
      <c r="C211" s="38"/>
    </row>
    <row r="212" spans="2:3">
      <c r="B212" s="101"/>
      <c r="C212" s="38"/>
    </row>
  </sheetData>
  <conditionalFormatting sqref="C63:C66">
    <cfRule type="colorScale" priority="21">
      <colorScale>
        <cfvo type="min"/>
        <cfvo type="max"/>
        <color theme="0"/>
        <color theme="5"/>
      </colorScale>
    </cfRule>
    <cfRule type="top10" priority="22" rank="10"/>
  </conditionalFormatting>
  <conditionalFormatting sqref="D68:D70">
    <cfRule type="colorScale" priority="7">
      <colorScale>
        <cfvo type="min"/>
        <cfvo type="max"/>
        <color theme="0"/>
        <color theme="5"/>
      </colorScale>
    </cfRule>
    <cfRule type="top10" priority="8" rank="10"/>
  </conditionalFormatting>
  <conditionalFormatting sqref="E72:E75">
    <cfRule type="colorScale" priority="3">
      <colorScale>
        <cfvo type="min"/>
        <cfvo type="max"/>
        <color theme="0"/>
        <color theme="5"/>
      </colorScale>
    </cfRule>
    <cfRule type="top10" priority="4" rank="10"/>
  </conditionalFormatting>
  <conditionalFormatting sqref="E76">
    <cfRule type="colorScale" priority="13">
      <colorScale>
        <cfvo type="min"/>
        <cfvo type="max"/>
        <color theme="0"/>
        <color theme="5"/>
      </colorScale>
    </cfRule>
    <cfRule type="top10" priority="14" rank="10"/>
  </conditionalFormatting>
  <conditionalFormatting sqref="F63:F66">
    <cfRule type="colorScale" priority="9">
      <colorScale>
        <cfvo type="min"/>
        <cfvo type="max"/>
        <color theme="0"/>
        <color theme="5"/>
      </colorScale>
    </cfRule>
    <cfRule type="top10" priority="10" rank="10"/>
  </conditionalFormatting>
  <conditionalFormatting sqref="F76:H76 G71:H71 G72:G75">
    <cfRule type="colorScale" priority="93">
      <colorScale>
        <cfvo type="min"/>
        <cfvo type="max"/>
        <color theme="0"/>
        <color theme="5"/>
      </colorScale>
    </cfRule>
    <cfRule type="top10" priority="94" rank="10"/>
  </conditionalFormatting>
  <conditionalFormatting sqref="G68:G70">
    <cfRule type="colorScale" priority="5">
      <colorScale>
        <cfvo type="min"/>
        <cfvo type="max"/>
        <color theme="0"/>
        <color theme="5"/>
      </colorScale>
    </cfRule>
    <cfRule type="top10" priority="6" rank="10"/>
  </conditionalFormatting>
  <conditionalFormatting sqref="H72:H75">
    <cfRule type="colorScale" priority="1">
      <colorScale>
        <cfvo type="min"/>
        <cfvo type="max"/>
        <color theme="0"/>
        <color theme="5"/>
      </colorScale>
    </cfRule>
    <cfRule type="top10" priority="2" rank="10"/>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8AFF-71B1-406D-ADEF-1E93B66ED796}">
  <sheetPr codeName="Sheet18"/>
  <dimension ref="A1:U205"/>
  <sheetViews>
    <sheetView workbookViewId="0">
      <pane xSplit="2" ySplit="5" topLeftCell="C54" activePane="bottomRight" state="frozen"/>
      <selection pane="topRight" activeCell="C1" sqref="C1"/>
      <selection pane="bottomLeft" activeCell="A6" sqref="A6"/>
      <selection pane="bottomRight" activeCell="B70" sqref="B70"/>
    </sheetView>
  </sheetViews>
  <sheetFormatPr defaultRowHeight="14.5"/>
  <cols>
    <col min="2" max="2" width="23.7265625" customWidth="1"/>
    <col min="3" max="3" width="16.26953125" customWidth="1"/>
    <col min="4" max="4" width="22.26953125" customWidth="1"/>
    <col min="5" max="6" width="19.54296875" customWidth="1"/>
    <col min="15" max="15" width="15" customWidth="1"/>
    <col min="16" max="18" width="21.54296875" customWidth="1"/>
    <col min="21" max="21" width="12.81640625" customWidth="1"/>
  </cols>
  <sheetData>
    <row r="1" spans="1:21">
      <c r="A1" s="35" t="s">
        <v>123</v>
      </c>
    </row>
    <row r="3" spans="1:21">
      <c r="A3" t="s">
        <v>1226</v>
      </c>
      <c r="K3" t="b">
        <v>1</v>
      </c>
      <c r="L3">
        <f>COUNTIF(L$6:L$61,K3)</f>
        <v>56</v>
      </c>
    </row>
    <row r="4" spans="1:21">
      <c r="K4" t="b">
        <v>0</v>
      </c>
      <c r="L4">
        <f>COUNTIF(L$6:L$61,K4)</f>
        <v>0</v>
      </c>
    </row>
    <row r="5" spans="1:21" ht="87.5">
      <c r="B5" s="301" t="s">
        <v>4</v>
      </c>
      <c r="C5" s="299" t="s">
        <v>1227</v>
      </c>
      <c r="D5" s="300" t="s">
        <v>1228</v>
      </c>
      <c r="E5" s="299" t="s">
        <v>1229</v>
      </c>
      <c r="F5" s="237" t="s">
        <v>1230</v>
      </c>
      <c r="J5" t="s">
        <v>91</v>
      </c>
      <c r="L5" s="30" t="s">
        <v>419</v>
      </c>
    </row>
    <row r="6" spans="1:21" ht="29.25" customHeight="1">
      <c r="B6" s="138" t="s">
        <v>7</v>
      </c>
      <c r="C6" s="142" t="s">
        <v>1149</v>
      </c>
      <c r="D6" s="143" t="s">
        <v>130</v>
      </c>
      <c r="E6" s="142" t="s">
        <v>1149</v>
      </c>
      <c r="F6" s="82" t="s">
        <v>130</v>
      </c>
      <c r="H6" t="str">
        <f>Weights!B6</f>
        <v>Alabama</v>
      </c>
      <c r="I6" s="28">
        <f>Weights!Y6</f>
        <v>19300</v>
      </c>
      <c r="J6" t="s">
        <v>92</v>
      </c>
      <c r="L6" t="b">
        <f t="shared" ref="L6:L37" si="0">B6=H6</f>
        <v>1</v>
      </c>
      <c r="N6" s="292"/>
      <c r="O6" s="142" t="s">
        <v>1149</v>
      </c>
      <c r="Q6" s="142" t="s">
        <v>1149</v>
      </c>
      <c r="R6" s="298"/>
      <c r="S6" s="143" t="s">
        <v>130</v>
      </c>
      <c r="T6" s="82" t="s">
        <v>130</v>
      </c>
      <c r="U6" s="201"/>
    </row>
    <row r="7" spans="1:21" ht="25">
      <c r="B7" s="42" t="s">
        <v>8</v>
      </c>
      <c r="C7" s="39" t="s">
        <v>1149</v>
      </c>
      <c r="D7" s="40" t="s">
        <v>130</v>
      </c>
      <c r="E7" s="39" t="s">
        <v>1149</v>
      </c>
      <c r="F7" s="87" t="s">
        <v>130</v>
      </c>
      <c r="H7" t="str">
        <f>Weights!B7</f>
        <v>Alaska</v>
      </c>
      <c r="I7" s="28">
        <f>Weights!Y7</f>
        <v>1312</v>
      </c>
      <c r="J7" t="s">
        <v>92</v>
      </c>
      <c r="L7" t="b">
        <f t="shared" si="0"/>
        <v>1</v>
      </c>
      <c r="N7" s="293"/>
      <c r="O7" s="39" t="s">
        <v>285</v>
      </c>
      <c r="Q7" s="39" t="s">
        <v>285</v>
      </c>
      <c r="R7" s="303"/>
      <c r="S7" s="40" t="s">
        <v>1007</v>
      </c>
      <c r="T7" s="87" t="s">
        <v>1007</v>
      </c>
      <c r="U7" s="306"/>
    </row>
    <row r="8" spans="1:21" ht="25">
      <c r="B8" s="42" t="s">
        <v>9</v>
      </c>
      <c r="C8" s="39" t="s">
        <v>1149</v>
      </c>
      <c r="D8" s="40" t="s">
        <v>130</v>
      </c>
      <c r="E8" s="39" t="s">
        <v>1149</v>
      </c>
      <c r="F8" s="87" t="s">
        <v>130</v>
      </c>
      <c r="H8" t="str">
        <f>Weights!B8</f>
        <v>American Samoa</v>
      </c>
      <c r="I8" s="28" t="e">
        <f>Weights!Y8</f>
        <v>#VALUE!</v>
      </c>
      <c r="J8" s="25" t="s">
        <v>93</v>
      </c>
      <c r="L8" t="b">
        <f t="shared" si="0"/>
        <v>1</v>
      </c>
      <c r="N8" s="293"/>
      <c r="R8" s="304"/>
      <c r="S8" s="40" t="s">
        <v>1008</v>
      </c>
      <c r="U8" s="281"/>
    </row>
    <row r="9" spans="1:21">
      <c r="B9" s="42" t="s">
        <v>11</v>
      </c>
      <c r="C9" s="39" t="s">
        <v>285</v>
      </c>
      <c r="D9" s="40" t="s">
        <v>1007</v>
      </c>
      <c r="E9" s="39" t="s">
        <v>1149</v>
      </c>
      <c r="F9" s="87" t="s">
        <v>130</v>
      </c>
      <c r="H9" t="str">
        <f>Weights!B9</f>
        <v>Arizona</v>
      </c>
      <c r="I9" s="28">
        <f>Weights!Y9</f>
        <v>12655</v>
      </c>
      <c r="J9" t="s">
        <v>92</v>
      </c>
      <c r="L9" t="b">
        <f t="shared" si="0"/>
        <v>1</v>
      </c>
      <c r="N9" s="293"/>
      <c r="O9" s="40" t="s">
        <v>1007</v>
      </c>
      <c r="U9" s="281"/>
    </row>
    <row r="10" spans="1:21">
      <c r="B10" s="42" t="s">
        <v>12</v>
      </c>
      <c r="C10" s="39" t="s">
        <v>285</v>
      </c>
      <c r="D10" s="40" t="s">
        <v>1007</v>
      </c>
      <c r="E10" s="39" t="s">
        <v>1149</v>
      </c>
      <c r="F10" s="87" t="s">
        <v>130</v>
      </c>
      <c r="H10" t="str">
        <f>Weights!B10</f>
        <v>Arkansas</v>
      </c>
      <c r="I10" s="28">
        <f>Weights!Y10</f>
        <v>16406</v>
      </c>
      <c r="J10" t="s">
        <v>92</v>
      </c>
      <c r="L10" t="b">
        <f t="shared" si="0"/>
        <v>1</v>
      </c>
      <c r="N10" s="293"/>
      <c r="O10" s="40" t="s">
        <v>1008</v>
      </c>
    </row>
    <row r="11" spans="1:21">
      <c r="B11" s="42" t="s">
        <v>13</v>
      </c>
      <c r="C11" s="39" t="s">
        <v>1149</v>
      </c>
      <c r="D11" s="40" t="s">
        <v>130</v>
      </c>
      <c r="E11" s="39" t="s">
        <v>1149</v>
      </c>
      <c r="F11" s="87" t="s">
        <v>130</v>
      </c>
      <c r="H11" t="str">
        <f>Weights!B11</f>
        <v>California</v>
      </c>
      <c r="I11" s="28">
        <f>Weights!Y11</f>
        <v>91086</v>
      </c>
      <c r="J11" t="s">
        <v>92</v>
      </c>
      <c r="L11" t="b">
        <f t="shared" si="0"/>
        <v>1</v>
      </c>
      <c r="N11" s="238"/>
      <c r="O11" s="143" t="s">
        <v>130</v>
      </c>
    </row>
    <row r="12" spans="1:21">
      <c r="B12" s="42" t="s">
        <v>14</v>
      </c>
      <c r="C12" s="39" t="s">
        <v>1149</v>
      </c>
      <c r="D12" s="40" t="s">
        <v>130</v>
      </c>
      <c r="E12" s="39" t="s">
        <v>1149</v>
      </c>
      <c r="F12" s="87" t="s">
        <v>130</v>
      </c>
      <c r="H12" t="str">
        <f>Weights!B12</f>
        <v>Colorado</v>
      </c>
      <c r="I12" s="28">
        <f>Weights!Y12</f>
        <v>9101</v>
      </c>
      <c r="J12" t="s">
        <v>92</v>
      </c>
      <c r="L12" t="b">
        <f t="shared" si="0"/>
        <v>1</v>
      </c>
      <c r="N12" s="239"/>
    </row>
    <row r="13" spans="1:21">
      <c r="B13" s="42" t="s">
        <v>15</v>
      </c>
      <c r="C13" s="39" t="s">
        <v>1149</v>
      </c>
      <c r="D13" s="40" t="s">
        <v>130</v>
      </c>
      <c r="E13" s="39" t="s">
        <v>1149</v>
      </c>
      <c r="F13" s="87" t="s">
        <v>130</v>
      </c>
      <c r="H13" t="str">
        <f>Weights!B13</f>
        <v>Connecticut</v>
      </c>
      <c r="I13" s="28">
        <f>Weights!Y13</f>
        <v>7200</v>
      </c>
      <c r="J13" t="s">
        <v>92</v>
      </c>
      <c r="L13" t="b">
        <f t="shared" si="0"/>
        <v>1</v>
      </c>
      <c r="N13" s="239"/>
    </row>
    <row r="14" spans="1:21">
      <c r="B14" s="42" t="s">
        <v>16</v>
      </c>
      <c r="C14" s="39" t="s">
        <v>1149</v>
      </c>
      <c r="D14" s="40" t="s">
        <v>130</v>
      </c>
      <c r="E14" s="39" t="s">
        <v>1149</v>
      </c>
      <c r="F14" s="87" t="s">
        <v>130</v>
      </c>
      <c r="H14" t="str">
        <f>Weights!B14</f>
        <v>Delaware</v>
      </c>
      <c r="I14" s="28">
        <f>Weights!Y14</f>
        <v>2900</v>
      </c>
      <c r="J14" t="s">
        <v>92</v>
      </c>
      <c r="L14" t="b">
        <f t="shared" si="0"/>
        <v>1</v>
      </c>
      <c r="N14" s="192"/>
    </row>
    <row r="15" spans="1:21">
      <c r="B15" s="42" t="s">
        <v>17</v>
      </c>
      <c r="C15" s="39" t="s">
        <v>1149</v>
      </c>
      <c r="D15" s="40" t="s">
        <v>130</v>
      </c>
      <c r="E15" s="39" t="s">
        <v>1149</v>
      </c>
      <c r="F15" s="87" t="s">
        <v>130</v>
      </c>
      <c r="H15" t="str">
        <f>Weights!B15</f>
        <v>District of Columbia</v>
      </c>
      <c r="I15" s="28">
        <f>Weights!Y15</f>
        <v>700</v>
      </c>
      <c r="J15" t="s">
        <v>92</v>
      </c>
      <c r="L15" t="b">
        <f t="shared" si="0"/>
        <v>1</v>
      </c>
      <c r="N15" s="238"/>
    </row>
    <row r="16" spans="1:21">
      <c r="B16" s="51" t="s">
        <v>18</v>
      </c>
      <c r="C16" s="87" t="s">
        <v>285</v>
      </c>
      <c r="D16" s="87" t="s">
        <v>1007</v>
      </c>
      <c r="E16" s="87" t="s">
        <v>285</v>
      </c>
      <c r="F16" s="87" t="s">
        <v>1007</v>
      </c>
      <c r="H16" t="str">
        <f>Weights!B16</f>
        <v>Florida</v>
      </c>
      <c r="I16" s="28">
        <f>Weights!Y16</f>
        <v>48658</v>
      </c>
      <c r="J16" t="s">
        <v>92</v>
      </c>
      <c r="L16" t="b">
        <f t="shared" si="0"/>
        <v>1</v>
      </c>
      <c r="N16" s="239"/>
    </row>
    <row r="17" spans="2:14">
      <c r="B17" s="51" t="s">
        <v>19</v>
      </c>
      <c r="C17" s="87" t="s">
        <v>1149</v>
      </c>
      <c r="D17" s="87" t="s">
        <v>130</v>
      </c>
      <c r="E17" s="87" t="s">
        <v>1149</v>
      </c>
      <c r="F17" s="87" t="s">
        <v>130</v>
      </c>
      <c r="H17" t="str">
        <f>Weights!B17</f>
        <v>Georgia</v>
      </c>
      <c r="I17" s="28">
        <f>Weights!Y17</f>
        <v>24349</v>
      </c>
      <c r="J17" t="s">
        <v>92</v>
      </c>
      <c r="L17" t="b">
        <f t="shared" si="0"/>
        <v>1</v>
      </c>
      <c r="N17" s="239"/>
    </row>
    <row r="18" spans="2:14">
      <c r="B18" s="51" t="s">
        <v>20</v>
      </c>
      <c r="C18" s="87" t="s">
        <v>1149</v>
      </c>
      <c r="D18" s="87" t="s">
        <v>130</v>
      </c>
      <c r="E18" s="87" t="s">
        <v>1149</v>
      </c>
      <c r="F18" s="87" t="s">
        <v>130</v>
      </c>
      <c r="H18" t="str">
        <f>Weights!B18</f>
        <v>Guam</v>
      </c>
      <c r="I18" s="28">
        <f>Weights!Y18</f>
        <v>287</v>
      </c>
      <c r="J18" s="25" t="s">
        <v>93</v>
      </c>
      <c r="L18" t="b">
        <f t="shared" si="0"/>
        <v>1</v>
      </c>
      <c r="N18" s="192"/>
    </row>
    <row r="19" spans="2:14">
      <c r="B19" s="51" t="s">
        <v>21</v>
      </c>
      <c r="C19" s="87" t="s">
        <v>1149</v>
      </c>
      <c r="D19" s="87" t="s">
        <v>130</v>
      </c>
      <c r="E19" s="87" t="s">
        <v>1149</v>
      </c>
      <c r="F19" s="87" t="s">
        <v>130</v>
      </c>
      <c r="H19" t="str">
        <f>Weights!B19</f>
        <v>Hawaii</v>
      </c>
      <c r="I19" s="28">
        <f>Weights!Y19</f>
        <v>3200</v>
      </c>
      <c r="J19" t="s">
        <v>92</v>
      </c>
      <c r="L19" t="b">
        <f t="shared" si="0"/>
        <v>1</v>
      </c>
      <c r="N19" s="294"/>
    </row>
    <row r="20" spans="2:14">
      <c r="B20" s="51" t="s">
        <v>22</v>
      </c>
      <c r="C20" s="87" t="s">
        <v>1149</v>
      </c>
      <c r="D20" s="87" t="s">
        <v>130</v>
      </c>
      <c r="E20" s="87" t="s">
        <v>1149</v>
      </c>
      <c r="F20" s="87" t="s">
        <v>130</v>
      </c>
      <c r="H20" t="str">
        <f>Weights!B20</f>
        <v>Idaho</v>
      </c>
      <c r="I20" s="28">
        <f>Weights!Y20</f>
        <v>3700</v>
      </c>
      <c r="J20" t="s">
        <v>92</v>
      </c>
      <c r="L20" t="b">
        <f t="shared" si="0"/>
        <v>1</v>
      </c>
      <c r="N20" s="295"/>
    </row>
    <row r="21" spans="2:14">
      <c r="B21" s="51" t="s">
        <v>23</v>
      </c>
      <c r="C21" s="87" t="s">
        <v>285</v>
      </c>
      <c r="D21" s="87" t="s">
        <v>1007</v>
      </c>
      <c r="E21" s="87" t="s">
        <v>1149</v>
      </c>
      <c r="F21" s="87" t="s">
        <v>130</v>
      </c>
      <c r="H21" t="str">
        <f>Weights!B21</f>
        <v>Illinois</v>
      </c>
      <c r="I21" s="28">
        <f>Weights!Y21</f>
        <v>35900</v>
      </c>
      <c r="J21" t="s">
        <v>92</v>
      </c>
      <c r="L21" t="b">
        <f t="shared" si="0"/>
        <v>1</v>
      </c>
      <c r="N21" s="296"/>
    </row>
    <row r="22" spans="2:14">
      <c r="B22" s="51" t="s">
        <v>24</v>
      </c>
      <c r="C22" s="87" t="s">
        <v>1149</v>
      </c>
      <c r="D22" s="87" t="s">
        <v>130</v>
      </c>
      <c r="E22" s="87" t="s">
        <v>1149</v>
      </c>
      <c r="F22" s="87" t="s">
        <v>130</v>
      </c>
      <c r="H22" t="str">
        <f>Weights!B22</f>
        <v>Indiana</v>
      </c>
      <c r="I22" s="28">
        <f>Weights!Y22</f>
        <v>14200</v>
      </c>
      <c r="J22" t="s">
        <v>92</v>
      </c>
      <c r="L22" t="b">
        <f t="shared" si="0"/>
        <v>1</v>
      </c>
    </row>
    <row r="23" spans="2:14">
      <c r="B23" s="51" t="s">
        <v>25</v>
      </c>
      <c r="C23" s="87" t="s">
        <v>1149</v>
      </c>
      <c r="D23" s="87" t="s">
        <v>130</v>
      </c>
      <c r="E23" s="87" t="s">
        <v>1149</v>
      </c>
      <c r="F23" s="87" t="s">
        <v>130</v>
      </c>
      <c r="H23" t="str">
        <f>Weights!B23</f>
        <v>Iowa</v>
      </c>
      <c r="I23" s="28">
        <f>Weights!Y23</f>
        <v>8400</v>
      </c>
      <c r="J23" t="s">
        <v>92</v>
      </c>
      <c r="L23" t="b">
        <f t="shared" si="0"/>
        <v>1</v>
      </c>
    </row>
    <row r="24" spans="2:14">
      <c r="B24" s="51" t="s">
        <v>26</v>
      </c>
      <c r="C24" s="87" t="s">
        <v>1149</v>
      </c>
      <c r="D24" s="87" t="s">
        <v>130</v>
      </c>
      <c r="E24" s="87" t="s">
        <v>1149</v>
      </c>
      <c r="F24" s="87" t="s">
        <v>130</v>
      </c>
      <c r="H24" t="str">
        <f>Weights!B24</f>
        <v>Kansas</v>
      </c>
      <c r="I24" s="28">
        <f>Weights!Y24</f>
        <v>6201</v>
      </c>
      <c r="J24" t="s">
        <v>92</v>
      </c>
      <c r="L24" t="b">
        <f t="shared" si="0"/>
        <v>1</v>
      </c>
    </row>
    <row r="25" spans="2:14">
      <c r="B25" s="51" t="s">
        <v>27</v>
      </c>
      <c r="C25" s="87" t="s">
        <v>1149</v>
      </c>
      <c r="D25" s="87" t="s">
        <v>130</v>
      </c>
      <c r="E25" s="87" t="s">
        <v>1149</v>
      </c>
      <c r="F25" s="87" t="s">
        <v>130</v>
      </c>
      <c r="H25" t="str">
        <f>Weights!B25</f>
        <v>Kentucky</v>
      </c>
      <c r="I25" s="28">
        <f>Weights!Y25</f>
        <v>8901</v>
      </c>
      <c r="J25" t="s">
        <v>92</v>
      </c>
      <c r="L25" t="b">
        <f t="shared" si="0"/>
        <v>1</v>
      </c>
    </row>
    <row r="26" spans="2:14">
      <c r="B26" s="51" t="s">
        <v>28</v>
      </c>
      <c r="C26" s="87" t="s">
        <v>1149</v>
      </c>
      <c r="D26" s="87" t="s">
        <v>130</v>
      </c>
      <c r="E26" s="87" t="s">
        <v>1149</v>
      </c>
      <c r="F26" s="87" t="s">
        <v>130</v>
      </c>
      <c r="H26" t="str">
        <f>Weights!B26</f>
        <v>Louisiana</v>
      </c>
      <c r="I26" s="28">
        <f>Weights!Y26</f>
        <v>11549</v>
      </c>
      <c r="J26" t="s">
        <v>92</v>
      </c>
      <c r="L26" t="b">
        <f t="shared" si="0"/>
        <v>1</v>
      </c>
    </row>
    <row r="27" spans="2:14">
      <c r="B27" s="51" t="s">
        <v>29</v>
      </c>
      <c r="C27" s="87" t="s">
        <v>1149</v>
      </c>
      <c r="D27" s="87" t="s">
        <v>130</v>
      </c>
      <c r="E27" s="87" t="s">
        <v>1149</v>
      </c>
      <c r="F27" s="87" t="s">
        <v>130</v>
      </c>
      <c r="H27" t="str">
        <f>Weights!B27</f>
        <v>Maine</v>
      </c>
      <c r="I27" s="28">
        <f>Weights!Y27</f>
        <v>2800</v>
      </c>
      <c r="J27" t="s">
        <v>92</v>
      </c>
      <c r="L27" t="b">
        <f t="shared" si="0"/>
        <v>1</v>
      </c>
    </row>
    <row r="28" spans="2:14">
      <c r="B28" s="51" t="s">
        <v>30</v>
      </c>
      <c r="C28" s="87" t="s">
        <v>1149</v>
      </c>
      <c r="D28" s="87" t="s">
        <v>130</v>
      </c>
      <c r="E28" s="87" t="s">
        <v>1149</v>
      </c>
      <c r="F28" s="87" t="s">
        <v>130</v>
      </c>
      <c r="H28" t="str">
        <f>Weights!B28</f>
        <v>Maryland</v>
      </c>
      <c r="I28" s="28">
        <f>Weights!Y28</f>
        <v>10299</v>
      </c>
      <c r="J28" t="s">
        <v>92</v>
      </c>
      <c r="L28" t="b">
        <f t="shared" si="0"/>
        <v>1</v>
      </c>
    </row>
    <row r="29" spans="2:14">
      <c r="B29" s="51" t="s">
        <v>31</v>
      </c>
      <c r="C29" s="87" t="s">
        <v>285</v>
      </c>
      <c r="D29" s="87" t="s">
        <v>1007</v>
      </c>
      <c r="E29" s="87" t="s">
        <v>1149</v>
      </c>
      <c r="F29" s="87" t="s">
        <v>130</v>
      </c>
      <c r="H29" t="str">
        <f>Weights!B29</f>
        <v>Massachusetts</v>
      </c>
      <c r="I29" s="28">
        <f>Weights!Y29</f>
        <v>12193</v>
      </c>
      <c r="J29" t="s">
        <v>92</v>
      </c>
      <c r="L29" t="b">
        <f t="shared" si="0"/>
        <v>1</v>
      </c>
    </row>
    <row r="30" spans="2:14">
      <c r="B30" s="328" t="s">
        <v>32</v>
      </c>
      <c r="C30" s="329" t="s">
        <v>1149</v>
      </c>
      <c r="D30" s="85" t="s">
        <v>130</v>
      </c>
      <c r="E30" s="329" t="s">
        <v>1149</v>
      </c>
      <c r="F30" s="82" t="s">
        <v>130</v>
      </c>
      <c r="H30" t="str">
        <f>Weights!B30</f>
        <v>Michigan</v>
      </c>
      <c r="I30" s="28">
        <f>Weights!Y30</f>
        <v>12599</v>
      </c>
      <c r="J30" t="s">
        <v>92</v>
      </c>
      <c r="L30" t="b">
        <f t="shared" si="0"/>
        <v>1</v>
      </c>
    </row>
    <row r="31" spans="2:14">
      <c r="B31" s="330" t="s">
        <v>33</v>
      </c>
      <c r="C31" s="331" t="s">
        <v>1149</v>
      </c>
      <c r="D31" s="41" t="s">
        <v>130</v>
      </c>
      <c r="E31" s="331" t="s">
        <v>1149</v>
      </c>
      <c r="F31" s="87" t="s">
        <v>130</v>
      </c>
      <c r="H31" t="str">
        <f>Weights!B31</f>
        <v>Minnesota</v>
      </c>
      <c r="I31" s="28">
        <f>Weights!Y31</f>
        <v>9501</v>
      </c>
      <c r="J31" t="s">
        <v>92</v>
      </c>
      <c r="L31" t="b">
        <f t="shared" si="0"/>
        <v>1</v>
      </c>
    </row>
    <row r="32" spans="2:14">
      <c r="B32" s="330" t="s">
        <v>34</v>
      </c>
      <c r="C32" s="331" t="s">
        <v>1149</v>
      </c>
      <c r="D32" s="41" t="s">
        <v>130</v>
      </c>
      <c r="E32" s="331" t="s">
        <v>1149</v>
      </c>
      <c r="F32" s="87" t="s">
        <v>130</v>
      </c>
      <c r="H32" t="str">
        <f>Weights!B32</f>
        <v>Mississippi</v>
      </c>
      <c r="I32" s="28">
        <f>Weights!Y32</f>
        <v>13195</v>
      </c>
      <c r="J32" t="s">
        <v>92</v>
      </c>
      <c r="L32" t="b">
        <f t="shared" si="0"/>
        <v>1</v>
      </c>
    </row>
    <row r="33" spans="2:12">
      <c r="B33" s="330" t="s">
        <v>35</v>
      </c>
      <c r="C33" s="331" t="s">
        <v>1149</v>
      </c>
      <c r="D33" s="41" t="s">
        <v>130</v>
      </c>
      <c r="E33" s="331" t="s">
        <v>1149</v>
      </c>
      <c r="F33" s="87" t="s">
        <v>130</v>
      </c>
      <c r="H33" t="str">
        <f>Weights!B33</f>
        <v>Missouri</v>
      </c>
      <c r="I33" s="28">
        <f>Weights!Y33</f>
        <v>10028</v>
      </c>
      <c r="J33" t="s">
        <v>92</v>
      </c>
      <c r="L33" t="b">
        <f t="shared" si="0"/>
        <v>1</v>
      </c>
    </row>
    <row r="34" spans="2:12">
      <c r="B34" s="330" t="s">
        <v>36</v>
      </c>
      <c r="C34" s="331" t="s">
        <v>285</v>
      </c>
      <c r="D34" s="41" t="s">
        <v>1007</v>
      </c>
      <c r="E34" s="331" t="s">
        <v>1149</v>
      </c>
      <c r="F34" s="87" t="s">
        <v>130</v>
      </c>
      <c r="H34" t="str">
        <f>Weights!B34</f>
        <v>Montana</v>
      </c>
      <c r="I34" s="28">
        <f>Weights!Y34</f>
        <v>1175</v>
      </c>
      <c r="J34" t="s">
        <v>92</v>
      </c>
      <c r="L34" t="b">
        <f t="shared" si="0"/>
        <v>1</v>
      </c>
    </row>
    <row r="35" spans="2:12">
      <c r="B35" s="330" t="s">
        <v>37</v>
      </c>
      <c r="C35" s="331" t="s">
        <v>1149</v>
      </c>
      <c r="D35" s="41" t="s">
        <v>130</v>
      </c>
      <c r="E35" s="331" t="s">
        <v>1149</v>
      </c>
      <c r="F35" s="87" t="s">
        <v>130</v>
      </c>
      <c r="H35" t="str">
        <f>Weights!B35</f>
        <v>Nebraska</v>
      </c>
      <c r="I35" s="28">
        <f>Weights!Y35</f>
        <v>3800</v>
      </c>
      <c r="J35" t="s">
        <v>92</v>
      </c>
      <c r="L35" t="b">
        <f t="shared" si="0"/>
        <v>1</v>
      </c>
    </row>
    <row r="36" spans="2:12">
      <c r="B36" s="330" t="s">
        <v>38</v>
      </c>
      <c r="C36" s="331" t="s">
        <v>1149</v>
      </c>
      <c r="D36" s="41" t="s">
        <v>130</v>
      </c>
      <c r="E36" s="331" t="s">
        <v>1149</v>
      </c>
      <c r="F36" s="87" t="s">
        <v>130</v>
      </c>
      <c r="H36" t="str">
        <f>Weights!B36</f>
        <v>Nevada</v>
      </c>
      <c r="I36" s="28">
        <f>Weights!Y36</f>
        <v>3025</v>
      </c>
      <c r="J36" t="s">
        <v>92</v>
      </c>
      <c r="L36" t="b">
        <f t="shared" si="0"/>
        <v>1</v>
      </c>
    </row>
    <row r="37" spans="2:12">
      <c r="B37" s="330" t="s">
        <v>39</v>
      </c>
      <c r="C37" s="331" t="s">
        <v>1149</v>
      </c>
      <c r="D37" s="41" t="s">
        <v>130</v>
      </c>
      <c r="E37" s="331" t="s">
        <v>1149</v>
      </c>
      <c r="F37" s="87" t="s">
        <v>130</v>
      </c>
      <c r="H37" t="str">
        <f>Weights!B37</f>
        <v>New Hampshire</v>
      </c>
      <c r="I37" s="28">
        <f>Weights!Y37</f>
        <v>2317</v>
      </c>
      <c r="J37" t="s">
        <v>92</v>
      </c>
      <c r="L37" t="b">
        <f t="shared" si="0"/>
        <v>1</v>
      </c>
    </row>
    <row r="38" spans="2:12">
      <c r="B38" s="330" t="s">
        <v>40</v>
      </c>
      <c r="C38" s="331" t="s">
        <v>285</v>
      </c>
      <c r="D38" s="41" t="s">
        <v>1007</v>
      </c>
      <c r="E38" s="331" t="s">
        <v>285</v>
      </c>
      <c r="F38" s="87" t="s">
        <v>1007</v>
      </c>
      <c r="H38" t="str">
        <f>Weights!B38</f>
        <v>New Jersey</v>
      </c>
      <c r="I38" s="28">
        <f>Weights!Y38</f>
        <v>15195</v>
      </c>
      <c r="J38" t="s">
        <v>92</v>
      </c>
      <c r="L38" t="b">
        <f t="shared" ref="L38:L61" si="1">B38=H38</f>
        <v>1</v>
      </c>
    </row>
    <row r="39" spans="2:12">
      <c r="B39" s="330" t="s">
        <v>41</v>
      </c>
      <c r="C39" s="331" t="s">
        <v>285</v>
      </c>
      <c r="D39" s="41" t="s">
        <v>1008</v>
      </c>
      <c r="E39" s="331" t="s">
        <v>1149</v>
      </c>
      <c r="F39" s="87" t="s">
        <v>130</v>
      </c>
      <c r="H39" t="str">
        <f>Weights!B39</f>
        <v>New Mexico</v>
      </c>
      <c r="I39" s="28">
        <f>Weights!Y39</f>
        <v>6101</v>
      </c>
      <c r="J39" t="s">
        <v>92</v>
      </c>
      <c r="L39" t="b">
        <f t="shared" si="1"/>
        <v>1</v>
      </c>
    </row>
    <row r="40" spans="2:12">
      <c r="B40" s="330" t="s">
        <v>42</v>
      </c>
      <c r="C40" s="331" t="s">
        <v>1149</v>
      </c>
      <c r="D40" s="41" t="s">
        <v>130</v>
      </c>
      <c r="E40" s="331" t="s">
        <v>1149</v>
      </c>
      <c r="F40" s="87" t="s">
        <v>130</v>
      </c>
      <c r="H40" t="str">
        <f>Weights!B40</f>
        <v>New York</v>
      </c>
      <c r="I40" s="28">
        <f>Weights!Y40</f>
        <v>32249</v>
      </c>
      <c r="J40" t="s">
        <v>92</v>
      </c>
      <c r="L40" t="b">
        <f t="shared" si="1"/>
        <v>1</v>
      </c>
    </row>
    <row r="41" spans="2:12">
      <c r="B41" s="330" t="s">
        <v>43</v>
      </c>
      <c r="C41" s="331" t="s">
        <v>1149</v>
      </c>
      <c r="D41" s="41" t="s">
        <v>130</v>
      </c>
      <c r="E41" s="331" t="s">
        <v>1149</v>
      </c>
      <c r="F41" s="87" t="s">
        <v>130</v>
      </c>
      <c r="H41" t="str">
        <f>Weights!B41</f>
        <v>North Carolina</v>
      </c>
      <c r="I41" s="28">
        <f>Weights!Y41</f>
        <v>27679</v>
      </c>
      <c r="J41" t="s">
        <v>92</v>
      </c>
      <c r="L41" t="b">
        <f t="shared" si="1"/>
        <v>1</v>
      </c>
    </row>
    <row r="42" spans="2:12">
      <c r="B42" s="330" t="s">
        <v>44</v>
      </c>
      <c r="C42" s="331" t="s">
        <v>1149</v>
      </c>
      <c r="D42" s="41" t="s">
        <v>130</v>
      </c>
      <c r="E42" s="331" t="s">
        <v>1149</v>
      </c>
      <c r="F42" s="87" t="s">
        <v>130</v>
      </c>
      <c r="H42" t="str">
        <f>Weights!B42</f>
        <v>North Dakota</v>
      </c>
      <c r="I42" s="28">
        <f>Weights!Y42</f>
        <v>1500</v>
      </c>
      <c r="J42" t="s">
        <v>92</v>
      </c>
      <c r="L42" t="b">
        <f t="shared" si="1"/>
        <v>1</v>
      </c>
    </row>
    <row r="43" spans="2:12">
      <c r="B43" s="330" t="s">
        <v>45</v>
      </c>
      <c r="C43" s="331" t="s">
        <v>1149</v>
      </c>
      <c r="D43" s="41" t="s">
        <v>130</v>
      </c>
      <c r="E43" s="331" t="s">
        <v>1149</v>
      </c>
      <c r="F43" s="87" t="s">
        <v>130</v>
      </c>
      <c r="H43" t="str">
        <f>Weights!B43</f>
        <v>Northern Mariana Islands</v>
      </c>
      <c r="I43" s="28">
        <f>Weights!Y43</f>
        <v>199</v>
      </c>
      <c r="J43" s="25" t="s">
        <v>93</v>
      </c>
      <c r="L43" t="b">
        <f t="shared" si="1"/>
        <v>1</v>
      </c>
    </row>
    <row r="44" spans="2:12">
      <c r="B44" s="330" t="s">
        <v>46</v>
      </c>
      <c r="C44" s="331" t="s">
        <v>1149</v>
      </c>
      <c r="D44" s="41" t="s">
        <v>130</v>
      </c>
      <c r="E44" s="331" t="s">
        <v>1149</v>
      </c>
      <c r="F44" s="87" t="s">
        <v>130</v>
      </c>
      <c r="H44" t="str">
        <f>Weights!B44</f>
        <v>Ohio</v>
      </c>
      <c r="I44" s="28">
        <f>Weights!Y44</f>
        <v>18000</v>
      </c>
      <c r="J44" t="s">
        <v>92</v>
      </c>
      <c r="L44" t="b">
        <f t="shared" si="1"/>
        <v>1</v>
      </c>
    </row>
    <row r="45" spans="2:12">
      <c r="B45" s="330" t="s">
        <v>47</v>
      </c>
      <c r="C45" s="331" t="s">
        <v>1149</v>
      </c>
      <c r="D45" s="41" t="s">
        <v>130</v>
      </c>
      <c r="E45" s="331" t="s">
        <v>1149</v>
      </c>
      <c r="F45" s="87" t="s">
        <v>130</v>
      </c>
      <c r="H45" t="str">
        <f>Weights!B45</f>
        <v>Oklahoma</v>
      </c>
      <c r="I45" s="28">
        <f>Weights!Y45</f>
        <v>17699</v>
      </c>
      <c r="J45" t="s">
        <v>92</v>
      </c>
      <c r="L45" t="b">
        <f t="shared" si="1"/>
        <v>1</v>
      </c>
    </row>
    <row r="46" spans="2:12">
      <c r="B46" s="330" t="s">
        <v>48</v>
      </c>
      <c r="C46" s="331" t="s">
        <v>1149</v>
      </c>
      <c r="D46" s="41" t="s">
        <v>130</v>
      </c>
      <c r="E46" s="331" t="s">
        <v>1149</v>
      </c>
      <c r="F46" s="87" t="s">
        <v>130</v>
      </c>
      <c r="H46" t="str">
        <f>Weights!B46</f>
        <v>Oregon</v>
      </c>
      <c r="I46" s="28">
        <f>Weights!Y46</f>
        <v>7500</v>
      </c>
      <c r="J46" t="s">
        <v>92</v>
      </c>
      <c r="L46" t="b">
        <f t="shared" si="1"/>
        <v>1</v>
      </c>
    </row>
    <row r="47" spans="2:12">
      <c r="B47" s="330" t="s">
        <v>49</v>
      </c>
      <c r="C47" s="331" t="s">
        <v>1149</v>
      </c>
      <c r="D47" s="41" t="s">
        <v>130</v>
      </c>
      <c r="E47" s="331" t="s">
        <v>1149</v>
      </c>
      <c r="F47" s="87" t="s">
        <v>130</v>
      </c>
      <c r="H47" t="str">
        <f>Weights!B47</f>
        <v>Pennsylvania</v>
      </c>
      <c r="I47" s="28">
        <f>Weights!Y47</f>
        <v>40601</v>
      </c>
      <c r="J47" t="s">
        <v>92</v>
      </c>
      <c r="L47" t="b">
        <f t="shared" si="1"/>
        <v>1</v>
      </c>
    </row>
    <row r="48" spans="2:12">
      <c r="B48" s="330" t="s">
        <v>50</v>
      </c>
      <c r="C48" s="331" t="s">
        <v>285</v>
      </c>
      <c r="D48" s="41" t="s">
        <v>1008</v>
      </c>
      <c r="E48" s="331" t="s">
        <v>1149</v>
      </c>
      <c r="F48" s="87" t="s">
        <v>130</v>
      </c>
      <c r="H48" t="str">
        <f>Weights!B48</f>
        <v>Puerto Rico</v>
      </c>
      <c r="I48" s="28">
        <f>Weights!Y48</f>
        <v>3600</v>
      </c>
      <c r="J48" s="25" t="s">
        <v>93</v>
      </c>
      <c r="L48" t="b">
        <f t="shared" si="1"/>
        <v>1</v>
      </c>
    </row>
    <row r="49" spans="1:12">
      <c r="B49" s="330" t="s">
        <v>51</v>
      </c>
      <c r="C49" s="331" t="s">
        <v>1149</v>
      </c>
      <c r="D49" s="41" t="s">
        <v>130</v>
      </c>
      <c r="E49" s="331" t="s">
        <v>1149</v>
      </c>
      <c r="F49" s="87" t="s">
        <v>130</v>
      </c>
      <c r="H49" t="str">
        <f>Weights!B49</f>
        <v>Rhode Island</v>
      </c>
      <c r="I49" s="28">
        <f>Weights!Y49</f>
        <v>1600</v>
      </c>
      <c r="J49" t="s">
        <v>92</v>
      </c>
      <c r="L49" t="b">
        <f t="shared" si="1"/>
        <v>1</v>
      </c>
    </row>
    <row r="50" spans="1:12">
      <c r="B50" s="330" t="s">
        <v>52</v>
      </c>
      <c r="C50" s="331" t="s">
        <v>1149</v>
      </c>
      <c r="D50" s="41" t="s">
        <v>130</v>
      </c>
      <c r="E50" s="331" t="s">
        <v>285</v>
      </c>
      <c r="F50" s="87" t="s">
        <v>1007</v>
      </c>
      <c r="H50" t="str">
        <f>Weights!B50</f>
        <v>South Carolina</v>
      </c>
      <c r="I50" s="28">
        <f>Weights!Y50</f>
        <v>8314</v>
      </c>
      <c r="J50" t="s">
        <v>92</v>
      </c>
      <c r="L50" t="b">
        <f t="shared" si="1"/>
        <v>1</v>
      </c>
    </row>
    <row r="51" spans="1:12">
      <c r="B51" s="330" t="s">
        <v>53</v>
      </c>
      <c r="C51" s="331" t="s">
        <v>1149</v>
      </c>
      <c r="D51" s="41" t="s">
        <v>130</v>
      </c>
      <c r="E51" s="331" t="s">
        <v>1149</v>
      </c>
      <c r="F51" s="87" t="s">
        <v>130</v>
      </c>
      <c r="H51" t="str">
        <f>Weights!B51</f>
        <v>South Dakota</v>
      </c>
      <c r="I51" s="28">
        <f>Weights!Y51</f>
        <v>1572</v>
      </c>
      <c r="J51" t="s">
        <v>92</v>
      </c>
      <c r="L51" t="b">
        <f t="shared" si="1"/>
        <v>1</v>
      </c>
    </row>
    <row r="52" spans="1:12">
      <c r="B52" s="330" t="s">
        <v>54</v>
      </c>
      <c r="C52" s="331" t="s">
        <v>1149</v>
      </c>
      <c r="D52" s="41" t="s">
        <v>130</v>
      </c>
      <c r="E52" s="331" t="s">
        <v>1149</v>
      </c>
      <c r="F52" s="87" t="s">
        <v>130</v>
      </c>
      <c r="H52" t="str">
        <f>Weights!B52</f>
        <v>Tennessee</v>
      </c>
      <c r="I52" s="28">
        <f>Weights!Y52</f>
        <v>43000</v>
      </c>
      <c r="J52" t="s">
        <v>92</v>
      </c>
      <c r="L52" t="b">
        <f t="shared" si="1"/>
        <v>1</v>
      </c>
    </row>
    <row r="53" spans="1:12">
      <c r="B53" s="330" t="s">
        <v>55</v>
      </c>
      <c r="C53" s="331" t="s">
        <v>285</v>
      </c>
      <c r="D53" s="41" t="s">
        <v>1007</v>
      </c>
      <c r="E53" s="331" t="s">
        <v>285</v>
      </c>
      <c r="F53" s="87" t="s">
        <v>1007</v>
      </c>
      <c r="H53" t="str">
        <f>Weights!B53</f>
        <v>Texas</v>
      </c>
      <c r="I53" s="28">
        <f>Weights!Y53</f>
        <v>63176</v>
      </c>
      <c r="J53" t="s">
        <v>92</v>
      </c>
      <c r="L53" t="b">
        <f t="shared" si="1"/>
        <v>1</v>
      </c>
    </row>
    <row r="54" spans="1:12">
      <c r="B54" s="330" t="s">
        <v>56</v>
      </c>
      <c r="C54" s="331" t="s">
        <v>1149</v>
      </c>
      <c r="D54" s="41" t="s">
        <v>130</v>
      </c>
      <c r="E54" s="331" t="s">
        <v>1149</v>
      </c>
      <c r="F54" s="87" t="s">
        <v>130</v>
      </c>
      <c r="H54" t="str">
        <f>Weights!B54</f>
        <v>Utah</v>
      </c>
      <c r="I54" s="28">
        <f>Weights!Y54</f>
        <v>6399</v>
      </c>
      <c r="J54" t="s">
        <v>92</v>
      </c>
      <c r="L54" t="b">
        <f t="shared" si="1"/>
        <v>1</v>
      </c>
    </row>
    <row r="55" spans="1:12" ht="25">
      <c r="B55" s="173" t="s">
        <v>57</v>
      </c>
      <c r="C55" s="327" t="s">
        <v>1149</v>
      </c>
      <c r="D55" s="332" t="s">
        <v>130</v>
      </c>
      <c r="E55" s="327" t="s">
        <v>1149</v>
      </c>
      <c r="F55" s="113" t="s">
        <v>130</v>
      </c>
      <c r="H55" t="str">
        <f>Weights!B55</f>
        <v>Vermont</v>
      </c>
      <c r="I55" s="28">
        <f>Weights!Y55</f>
        <v>1659</v>
      </c>
      <c r="J55" t="s">
        <v>92</v>
      </c>
      <c r="L55" t="b">
        <f t="shared" si="1"/>
        <v>1</v>
      </c>
    </row>
    <row r="56" spans="1:12" ht="25">
      <c r="B56" s="177" t="s">
        <v>58</v>
      </c>
      <c r="C56" s="333" t="s">
        <v>1149</v>
      </c>
      <c r="D56" s="334" t="s">
        <v>130</v>
      </c>
      <c r="E56" s="333" t="s">
        <v>1149</v>
      </c>
      <c r="F56" s="114" t="s">
        <v>130</v>
      </c>
      <c r="H56" t="str">
        <f>Weights!B56</f>
        <v>Virgin Islands</v>
      </c>
      <c r="I56" s="28" t="e">
        <f>Weights!Y56</f>
        <v>#VALUE!</v>
      </c>
      <c r="J56" s="25" t="s">
        <v>93</v>
      </c>
      <c r="L56" t="b">
        <f t="shared" si="1"/>
        <v>1</v>
      </c>
    </row>
    <row r="57" spans="1:12" ht="25">
      <c r="B57" s="177" t="s">
        <v>59</v>
      </c>
      <c r="C57" s="333" t="s">
        <v>1149</v>
      </c>
      <c r="D57" s="334" t="s">
        <v>130</v>
      </c>
      <c r="E57" s="333" t="s">
        <v>1149</v>
      </c>
      <c r="F57" s="114" t="s">
        <v>130</v>
      </c>
      <c r="H57" t="str">
        <f>Weights!B57</f>
        <v>Virginia</v>
      </c>
      <c r="I57" s="28">
        <f>Weights!Y57</f>
        <v>9600</v>
      </c>
      <c r="J57" t="s">
        <v>92</v>
      </c>
      <c r="L57" t="b">
        <f t="shared" si="1"/>
        <v>1</v>
      </c>
    </row>
    <row r="58" spans="1:12" ht="25">
      <c r="B58" s="177" t="s">
        <v>60</v>
      </c>
      <c r="C58" s="333" t="s">
        <v>1149</v>
      </c>
      <c r="D58" s="334" t="s">
        <v>130</v>
      </c>
      <c r="E58" s="333" t="s">
        <v>1149</v>
      </c>
      <c r="F58" s="114" t="s">
        <v>130</v>
      </c>
      <c r="H58" t="str">
        <f>Weights!B58</f>
        <v>Washington</v>
      </c>
      <c r="I58" s="28">
        <f>Weights!Y58</f>
        <v>14100</v>
      </c>
      <c r="J58" t="s">
        <v>92</v>
      </c>
      <c r="L58" t="b">
        <f t="shared" si="1"/>
        <v>1</v>
      </c>
    </row>
    <row r="59" spans="1:12" ht="25">
      <c r="B59" s="177" t="s">
        <v>61</v>
      </c>
      <c r="C59" s="333" t="s">
        <v>1149</v>
      </c>
      <c r="D59" s="334" t="s">
        <v>130</v>
      </c>
      <c r="E59" s="333" t="s">
        <v>1149</v>
      </c>
      <c r="F59" s="114" t="s">
        <v>130</v>
      </c>
      <c r="H59" t="str">
        <f>Weights!B59</f>
        <v>West Virginia</v>
      </c>
      <c r="I59" s="28">
        <f>Weights!Y59</f>
        <v>8000</v>
      </c>
      <c r="J59" t="s">
        <v>92</v>
      </c>
      <c r="L59" t="b">
        <f t="shared" si="1"/>
        <v>1</v>
      </c>
    </row>
    <row r="60" spans="1:12" ht="25">
      <c r="B60" s="177" t="s">
        <v>62</v>
      </c>
      <c r="C60" s="333" t="s">
        <v>1149</v>
      </c>
      <c r="D60" s="334" t="s">
        <v>130</v>
      </c>
      <c r="E60" s="333" t="s">
        <v>1149</v>
      </c>
      <c r="F60" s="114" t="s">
        <v>130</v>
      </c>
      <c r="H60" t="str">
        <f>Weights!B60</f>
        <v>Wisconsin</v>
      </c>
      <c r="I60" s="28">
        <f>Weights!Y60</f>
        <v>7996</v>
      </c>
      <c r="J60" t="s">
        <v>92</v>
      </c>
      <c r="L60" t="b">
        <f t="shared" si="1"/>
        <v>1</v>
      </c>
    </row>
    <row r="61" spans="1:12" ht="25">
      <c r="B61" s="187" t="s">
        <v>63</v>
      </c>
      <c r="C61" s="335" t="s">
        <v>1149</v>
      </c>
      <c r="D61" s="336" t="s">
        <v>130</v>
      </c>
      <c r="E61" s="335" t="s">
        <v>1149</v>
      </c>
      <c r="F61" s="115" t="s">
        <v>130</v>
      </c>
      <c r="H61" t="str">
        <f>Weights!B61</f>
        <v>Wyoming</v>
      </c>
      <c r="I61" s="28">
        <f>Weights!Y61</f>
        <v>1500</v>
      </c>
      <c r="J61" t="s">
        <v>92</v>
      </c>
      <c r="L61" t="b">
        <f t="shared" si="1"/>
        <v>1</v>
      </c>
    </row>
    <row r="63" spans="1:12">
      <c r="A63" t="s">
        <v>92</v>
      </c>
      <c r="B63" s="142" t="s">
        <v>1149</v>
      </c>
      <c r="C63">
        <f>SUMIFS($I$6:$I$61,C$6:C$61,$B63,$J$6:$J$61,$A$63)</f>
        <v>528631</v>
      </c>
      <c r="E63">
        <f>SUMIFS($I$6:$I$61,E$6:E$61,$B63,$J$6:$J$61,$A$63)</f>
        <v>604747</v>
      </c>
    </row>
    <row r="64" spans="1:12">
      <c r="B64" s="39" t="s">
        <v>285</v>
      </c>
      <c r="C64">
        <f>SUMIFS($I$6:$I$61,C$6:C$61,$B64,$J$6:$J$61,$A$63)</f>
        <v>211459</v>
      </c>
      <c r="E64">
        <f>SUMIFS($I$6:$I$61,E$6:E$61,$B64,$J$6:$J$61,$A$63)</f>
        <v>135343</v>
      </c>
    </row>
    <row r="66" spans="2:6">
      <c r="B66" s="40" t="s">
        <v>1007</v>
      </c>
      <c r="D66">
        <f t="shared" ref="D66:F68" si="2">SUMIFS($I$6:$I$61,D$6:D$61,$B66,$J$6:$J$61,$A$63)</f>
        <v>205358</v>
      </c>
      <c r="F66">
        <f t="shared" si="2"/>
        <v>135343</v>
      </c>
    </row>
    <row r="67" spans="2:6">
      <c r="B67" s="40" t="s">
        <v>1008</v>
      </c>
      <c r="D67">
        <f t="shared" si="2"/>
        <v>6101</v>
      </c>
      <c r="F67">
        <f t="shared" si="2"/>
        <v>0</v>
      </c>
    </row>
    <row r="68" spans="2:6">
      <c r="B68" s="143" t="s">
        <v>130</v>
      </c>
      <c r="D68">
        <f t="shared" si="2"/>
        <v>528631</v>
      </c>
      <c r="F68">
        <f t="shared" si="2"/>
        <v>604747</v>
      </c>
    </row>
    <row r="69" spans="2:6">
      <c r="B69" s="264"/>
    </row>
    <row r="70" spans="2:6">
      <c r="B70" s="129" t="s">
        <v>1399</v>
      </c>
      <c r="C70">
        <f>SUM(C63:C64)</f>
        <v>740090</v>
      </c>
      <c r="D70">
        <f>SUM(D66:D68)</f>
        <v>740090</v>
      </c>
      <c r="E70">
        <f>SUM(E63:E64)</f>
        <v>740090</v>
      </c>
      <c r="F70">
        <f>SUM(F66:F68)</f>
        <v>740090</v>
      </c>
    </row>
    <row r="72" spans="2:6">
      <c r="B72" t="s">
        <v>131</v>
      </c>
    </row>
    <row r="73" spans="2:6">
      <c r="B73" s="43"/>
      <c r="C73" s="38"/>
    </row>
    <row r="74" spans="2:6">
      <c r="B74" s="43" t="s">
        <v>1231</v>
      </c>
      <c r="C74" s="38"/>
    </row>
    <row r="75" spans="2:6">
      <c r="B75" s="100" t="s">
        <v>133</v>
      </c>
      <c r="C75" s="38"/>
    </row>
    <row r="76" spans="2:6">
      <c r="B76" s="100" t="s">
        <v>134</v>
      </c>
      <c r="C76" s="38"/>
    </row>
    <row r="77" spans="2:6">
      <c r="B77" s="100" t="s">
        <v>1232</v>
      </c>
      <c r="C77" s="38"/>
    </row>
    <row r="78" spans="2:6">
      <c r="B78" s="43" t="s">
        <v>386</v>
      </c>
      <c r="C78" s="38"/>
    </row>
    <row r="79" spans="2:6">
      <c r="B79" s="101" t="s">
        <v>1233</v>
      </c>
      <c r="C79" s="38"/>
    </row>
    <row r="80" spans="2:6">
      <c r="B80" s="43" t="s">
        <v>141</v>
      </c>
      <c r="C80" s="38"/>
    </row>
    <row r="81" spans="2:3">
      <c r="B81" s="101" t="s">
        <v>1234</v>
      </c>
      <c r="C81" s="38"/>
    </row>
    <row r="82" spans="2:3">
      <c r="B82" s="43" t="s">
        <v>143</v>
      </c>
      <c r="C82" s="38"/>
    </row>
    <row r="83" spans="2:3">
      <c r="B83" s="101" t="s">
        <v>1235</v>
      </c>
      <c r="C83" s="38"/>
    </row>
    <row r="84" spans="2:3">
      <c r="B84" s="101" t="s">
        <v>1236</v>
      </c>
      <c r="C84" s="38"/>
    </row>
    <row r="85" spans="2:3">
      <c r="B85" s="43" t="s">
        <v>153</v>
      </c>
      <c r="C85" s="38"/>
    </row>
    <row r="86" spans="2:3">
      <c r="B86" s="101" t="s">
        <v>1237</v>
      </c>
      <c r="C86" s="38"/>
    </row>
    <row r="87" spans="2:3">
      <c r="B87" s="101" t="s">
        <v>1238</v>
      </c>
      <c r="C87" s="38"/>
    </row>
    <row r="88" spans="2:3" ht="15">
      <c r="B88" s="48" t="s">
        <v>161</v>
      </c>
      <c r="C88" s="38"/>
    </row>
    <row r="89" spans="2:3">
      <c r="B89" s="104" t="s">
        <v>1239</v>
      </c>
      <c r="C89" s="38"/>
    </row>
    <row r="90" spans="2:3">
      <c r="B90" s="101" t="s">
        <v>1240</v>
      </c>
      <c r="C90" s="38"/>
    </row>
    <row r="91" spans="2:3" ht="15">
      <c r="B91" s="48" t="s">
        <v>177</v>
      </c>
      <c r="C91" s="38"/>
    </row>
    <row r="92" spans="2:3">
      <c r="B92" s="101" t="s">
        <v>1241</v>
      </c>
      <c r="C92" s="38"/>
    </row>
    <row r="93" spans="2:3" ht="15">
      <c r="B93" s="48" t="s">
        <v>183</v>
      </c>
      <c r="C93" s="38"/>
    </row>
    <row r="94" spans="2:3">
      <c r="B94" s="101" t="s">
        <v>1242</v>
      </c>
      <c r="C94" s="38"/>
    </row>
    <row r="95" spans="2:3" ht="15">
      <c r="B95" s="48" t="s">
        <v>187</v>
      </c>
      <c r="C95" s="38"/>
    </row>
    <row r="96" spans="2:3">
      <c r="B96" s="101" t="s">
        <v>1243</v>
      </c>
      <c r="C96" s="38"/>
    </row>
    <row r="97" spans="2:3" ht="15">
      <c r="B97" s="48" t="s">
        <v>195</v>
      </c>
      <c r="C97" s="38"/>
    </row>
    <row r="98" spans="2:3">
      <c r="B98" s="101" t="s">
        <v>1244</v>
      </c>
      <c r="C98" s="38"/>
    </row>
    <row r="99" spans="2:3" ht="15">
      <c r="B99" s="48" t="s">
        <v>197</v>
      </c>
      <c r="C99" s="38"/>
    </row>
    <row r="100" spans="2:3">
      <c r="B100" s="101" t="s">
        <v>1245</v>
      </c>
      <c r="C100" s="38"/>
    </row>
    <row r="101" spans="2:3" ht="15">
      <c r="B101" s="48" t="s">
        <v>213</v>
      </c>
      <c r="C101" s="38"/>
    </row>
    <row r="102" spans="2:3">
      <c r="B102" s="101" t="s">
        <v>1246</v>
      </c>
      <c r="C102" s="38"/>
    </row>
    <row r="103" spans="2:3" ht="15">
      <c r="B103" s="48" t="s">
        <v>217</v>
      </c>
      <c r="C103" s="38"/>
    </row>
    <row r="104" spans="2:3">
      <c r="B104" s="101" t="s">
        <v>1247</v>
      </c>
      <c r="C104" s="38"/>
    </row>
    <row r="105" spans="2:3" ht="15">
      <c r="B105" s="48" t="s">
        <v>358</v>
      </c>
      <c r="C105" s="38"/>
    </row>
    <row r="106" spans="2:3">
      <c r="B106" s="101" t="s">
        <v>1248</v>
      </c>
      <c r="C106" s="38"/>
    </row>
    <row r="107" spans="2:3" ht="15">
      <c r="B107" s="48" t="s">
        <v>229</v>
      </c>
      <c r="C107" s="38"/>
    </row>
    <row r="108" spans="2:3">
      <c r="B108" s="101" t="s">
        <v>1249</v>
      </c>
      <c r="C108" s="38"/>
    </row>
    <row r="109" spans="2:3">
      <c r="B109" s="46"/>
      <c r="C109" s="38"/>
    </row>
    <row r="110" spans="2:3">
      <c r="B110" s="101"/>
      <c r="C110" s="38"/>
    </row>
    <row r="111" spans="2:3">
      <c r="B111" s="46"/>
      <c r="C111" s="38"/>
    </row>
    <row r="112" spans="2:3">
      <c r="B112" s="101"/>
      <c r="C112" s="38"/>
    </row>
    <row r="113" spans="2:3">
      <c r="B113" s="46"/>
      <c r="C113" s="38"/>
    </row>
    <row r="114" spans="2:3">
      <c r="B114" s="101"/>
      <c r="C114" s="38"/>
    </row>
    <row r="115" spans="2:3">
      <c r="B115" s="101"/>
      <c r="C115" s="38"/>
    </row>
    <row r="116" spans="2:3">
      <c r="B116" s="46"/>
      <c r="C116" s="38"/>
    </row>
    <row r="117" spans="2:3">
      <c r="B117" s="101"/>
      <c r="C117" s="38"/>
    </row>
    <row r="118" spans="2:3">
      <c r="B118" s="101"/>
      <c r="C118" s="38"/>
    </row>
    <row r="119" spans="2:3">
      <c r="B119" s="101"/>
      <c r="C119" s="38"/>
    </row>
    <row r="120" spans="2:3">
      <c r="B120" s="46"/>
      <c r="C120" s="38"/>
    </row>
    <row r="121" spans="2:3">
      <c r="B121" s="101"/>
      <c r="C121" s="38"/>
    </row>
    <row r="122" spans="2:3">
      <c r="B122" s="46"/>
      <c r="C122" s="38"/>
    </row>
    <row r="123" spans="2:3">
      <c r="B123" s="101"/>
      <c r="C123" s="38"/>
    </row>
    <row r="124" spans="2:3">
      <c r="B124" s="101"/>
      <c r="C124" s="38"/>
    </row>
    <row r="125" spans="2:3">
      <c r="B125" s="46"/>
      <c r="C125" s="38"/>
    </row>
    <row r="126" spans="2:3">
      <c r="B126" s="101"/>
      <c r="C126" s="38"/>
    </row>
    <row r="127" spans="2:3">
      <c r="B127" s="101"/>
      <c r="C127" s="38"/>
    </row>
    <row r="128" spans="2:3">
      <c r="B128" s="46"/>
      <c r="C128" s="38"/>
    </row>
    <row r="129" spans="2:3">
      <c r="B129" s="101"/>
      <c r="C129" s="38"/>
    </row>
    <row r="130" spans="2:3">
      <c r="B130" s="43"/>
      <c r="C130" s="38"/>
    </row>
    <row r="131" spans="2:3">
      <c r="B131" s="104"/>
      <c r="C131" s="38"/>
    </row>
    <row r="132" spans="2:3">
      <c r="B132" s="101"/>
      <c r="C132" s="38"/>
    </row>
    <row r="133" spans="2:3">
      <c r="B133" s="101"/>
      <c r="C133" s="38"/>
    </row>
    <row r="134" spans="2:3">
      <c r="B134" s="43"/>
      <c r="C134" s="38"/>
    </row>
    <row r="135" spans="2:3">
      <c r="B135" s="101"/>
      <c r="C135" s="38"/>
    </row>
    <row r="136" spans="2:3">
      <c r="B136" s="100"/>
      <c r="C136" s="38"/>
    </row>
    <row r="137" spans="2:3">
      <c r="B137" s="43"/>
      <c r="C137" s="38"/>
    </row>
    <row r="138" spans="2:3">
      <c r="B138" s="101"/>
      <c r="C138" s="38"/>
    </row>
    <row r="139" spans="2:3">
      <c r="B139" s="43"/>
      <c r="C139" s="38"/>
    </row>
    <row r="140" spans="2:3">
      <c r="B140" s="101"/>
      <c r="C140" s="38"/>
    </row>
    <row r="141" spans="2:3">
      <c r="B141" s="101"/>
      <c r="C141" s="38"/>
    </row>
    <row r="142" spans="2:3">
      <c r="B142" s="43"/>
      <c r="C142" s="38"/>
    </row>
    <row r="143" spans="2:3">
      <c r="B143" s="101"/>
      <c r="C143" s="38"/>
    </row>
    <row r="144" spans="2:3">
      <c r="B144" s="43"/>
      <c r="C144" s="38"/>
    </row>
    <row r="145" spans="2:3">
      <c r="B145" s="101"/>
      <c r="C145" s="38"/>
    </row>
    <row r="146" spans="2:3">
      <c r="B146" s="43"/>
      <c r="C146" s="38"/>
    </row>
    <row r="147" spans="2:3">
      <c r="B147" s="101"/>
      <c r="C147" s="38"/>
    </row>
    <row r="148" spans="2:3">
      <c r="B148" s="43"/>
      <c r="C148" s="38"/>
    </row>
    <row r="149" spans="2:3">
      <c r="B149" s="101"/>
      <c r="C149" s="38"/>
    </row>
    <row r="150" spans="2:3">
      <c r="B150" s="101"/>
      <c r="C150" s="38"/>
    </row>
    <row r="151" spans="2:3">
      <c r="B151" s="101"/>
      <c r="C151" s="38"/>
    </row>
    <row r="152" spans="2:3">
      <c r="B152" s="43"/>
      <c r="C152" s="38"/>
    </row>
    <row r="153" spans="2:3">
      <c r="B153" s="101"/>
      <c r="C153" s="38"/>
    </row>
    <row r="154" spans="2:3">
      <c r="B154" s="43"/>
      <c r="C154" s="38"/>
    </row>
    <row r="155" spans="2:3">
      <c r="B155" s="101"/>
      <c r="C155" s="38"/>
    </row>
    <row r="156" spans="2:3">
      <c r="B156" s="103"/>
      <c r="C156" s="38"/>
    </row>
    <row r="157" spans="2:3">
      <c r="B157" s="104"/>
      <c r="C157" s="38"/>
    </row>
    <row r="158" spans="2:3">
      <c r="B158" s="101"/>
      <c r="C158" s="38"/>
    </row>
    <row r="159" spans="2:3">
      <c r="B159" s="103"/>
      <c r="C159" s="38"/>
    </row>
    <row r="160" spans="2:3">
      <c r="B160" s="101"/>
      <c r="C160" s="38"/>
    </row>
    <row r="161" spans="2:3">
      <c r="B161" s="101"/>
      <c r="C161" s="38"/>
    </row>
    <row r="162" spans="2:3">
      <c r="B162" s="103"/>
      <c r="C162" s="38"/>
    </row>
    <row r="163" spans="2:3">
      <c r="B163" s="101"/>
      <c r="C163" s="38"/>
    </row>
    <row r="164" spans="2:3">
      <c r="B164" s="103"/>
      <c r="C164" s="38"/>
    </row>
    <row r="165" spans="2:3">
      <c r="B165" s="101"/>
      <c r="C165" s="38"/>
    </row>
    <row r="166" spans="2:3">
      <c r="B166" s="103"/>
      <c r="C166" s="38"/>
    </row>
    <row r="167" spans="2:3">
      <c r="B167" s="101"/>
      <c r="C167" s="38"/>
    </row>
    <row r="168" spans="2:3">
      <c r="B168" s="103"/>
      <c r="C168" s="38"/>
    </row>
    <row r="169" spans="2:3">
      <c r="B169" s="101"/>
      <c r="C169" s="38"/>
    </row>
    <row r="170" spans="2:3">
      <c r="B170" s="103"/>
      <c r="C170" s="38"/>
    </row>
    <row r="171" spans="2:3">
      <c r="B171" s="101"/>
      <c r="C171" s="38"/>
    </row>
    <row r="172" spans="2:3">
      <c r="B172" s="103"/>
      <c r="C172" s="38"/>
    </row>
    <row r="173" spans="2:3">
      <c r="B173" s="101"/>
      <c r="C173" s="38"/>
    </row>
    <row r="174" spans="2:3">
      <c r="B174" s="101"/>
      <c r="C174" s="38"/>
    </row>
    <row r="175" spans="2:3">
      <c r="B175" s="103"/>
      <c r="C175" s="38"/>
    </row>
    <row r="176" spans="2:3">
      <c r="B176" s="101"/>
      <c r="C176" s="38"/>
    </row>
    <row r="177" spans="2:3">
      <c r="B177" s="103"/>
      <c r="C177" s="38"/>
    </row>
    <row r="178" spans="2:3">
      <c r="B178" s="101"/>
      <c r="C178" s="38"/>
    </row>
    <row r="179" spans="2:3">
      <c r="B179" s="103"/>
      <c r="C179" s="38"/>
    </row>
    <row r="180" spans="2:3">
      <c r="B180" s="101"/>
      <c r="C180" s="38"/>
    </row>
    <row r="181" spans="2:3">
      <c r="B181" s="101"/>
      <c r="C181" s="38"/>
    </row>
    <row r="182" spans="2:3">
      <c r="B182" s="43"/>
      <c r="C182" s="38"/>
    </row>
    <row r="183" spans="2:3">
      <c r="B183" s="101"/>
      <c r="C183" s="38"/>
    </row>
    <row r="184" spans="2:3">
      <c r="B184" s="43"/>
      <c r="C184" s="38"/>
    </row>
    <row r="185" spans="2:3">
      <c r="B185" s="101"/>
      <c r="C185" s="38"/>
    </row>
    <row r="186" spans="2:3">
      <c r="B186" s="43"/>
      <c r="C186" s="38"/>
    </row>
    <row r="187" spans="2:3">
      <c r="B187" s="101"/>
      <c r="C187" s="38"/>
    </row>
    <row r="188" spans="2:3">
      <c r="B188" s="43"/>
      <c r="C188" s="38"/>
    </row>
    <row r="189" spans="2:3">
      <c r="B189" s="101"/>
      <c r="C189" s="38"/>
    </row>
    <row r="190" spans="2:3">
      <c r="B190" s="101"/>
      <c r="C190" s="38"/>
    </row>
    <row r="191" spans="2:3">
      <c r="B191" s="43"/>
      <c r="C191" s="38"/>
    </row>
    <row r="192" spans="2:3">
      <c r="B192" s="101"/>
      <c r="C192" s="38"/>
    </row>
    <row r="193" spans="2:3">
      <c r="B193" s="101"/>
      <c r="C193" s="38"/>
    </row>
    <row r="194" spans="2:3">
      <c r="B194" s="43"/>
      <c r="C194" s="38"/>
    </row>
    <row r="195" spans="2:3">
      <c r="B195" s="101"/>
      <c r="C195" s="38"/>
    </row>
    <row r="196" spans="2:3">
      <c r="B196" s="101"/>
      <c r="C196" s="38"/>
    </row>
    <row r="197" spans="2:3">
      <c r="B197" s="43"/>
      <c r="C197" s="38"/>
    </row>
    <row r="198" spans="2:3">
      <c r="B198" s="104"/>
      <c r="C198" s="38"/>
    </row>
    <row r="199" spans="2:3">
      <c r="B199" s="106"/>
      <c r="C199" s="38"/>
    </row>
    <row r="200" spans="2:3">
      <c r="B200" s="101"/>
      <c r="C200" s="38"/>
    </row>
    <row r="201" spans="2:3">
      <c r="B201" s="43"/>
      <c r="C201" s="38"/>
    </row>
    <row r="202" spans="2:3">
      <c r="B202" s="101"/>
      <c r="C202" s="38"/>
    </row>
    <row r="203" spans="2:3">
      <c r="B203" s="101"/>
      <c r="C203" s="38"/>
    </row>
    <row r="204" spans="2:3">
      <c r="B204" s="43"/>
      <c r="C204" s="38"/>
    </row>
    <row r="205" spans="2:3">
      <c r="B205" s="101"/>
      <c r="C205" s="38"/>
    </row>
  </sheetData>
  <conditionalFormatting sqref="C63:C64">
    <cfRule type="colorScale" priority="19">
      <colorScale>
        <cfvo type="min"/>
        <cfvo type="max"/>
        <color theme="0"/>
        <color theme="5"/>
      </colorScale>
    </cfRule>
    <cfRule type="top10" priority="20" rank="10"/>
  </conditionalFormatting>
  <conditionalFormatting sqref="D66:D68">
    <cfRule type="colorScale" priority="3">
      <colorScale>
        <cfvo type="min"/>
        <cfvo type="max"/>
        <color theme="0"/>
        <color theme="5"/>
      </colorScale>
    </cfRule>
    <cfRule type="top10" priority="4" rank="10"/>
  </conditionalFormatting>
  <conditionalFormatting sqref="E63:E64">
    <cfRule type="colorScale" priority="5">
      <colorScale>
        <cfvo type="min"/>
        <cfvo type="max"/>
        <color theme="0"/>
        <color theme="5"/>
      </colorScale>
    </cfRule>
    <cfRule type="top10" priority="6" rank="10"/>
  </conditionalFormatting>
  <conditionalFormatting sqref="E69">
    <cfRule type="colorScale" priority="17">
      <colorScale>
        <cfvo type="min"/>
        <cfvo type="max"/>
        <color theme="0"/>
        <color theme="5"/>
      </colorScale>
    </cfRule>
    <cfRule type="top10" priority="18" rank="10"/>
  </conditionalFormatting>
  <conditionalFormatting sqref="F66:F68">
    <cfRule type="colorScale" priority="1">
      <colorScale>
        <cfvo type="min"/>
        <cfvo type="max"/>
        <color theme="0"/>
        <color theme="5"/>
      </colorScale>
    </cfRule>
    <cfRule type="top10" priority="2" rank="10"/>
  </conditionalFormatting>
  <conditionalFormatting sqref="F69">
    <cfRule type="colorScale" priority="101">
      <colorScale>
        <cfvo type="min"/>
        <cfvo type="max"/>
        <color theme="0"/>
        <color theme="5"/>
      </colorScale>
    </cfRule>
    <cfRule type="top10" priority="102" rank="10"/>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F21A4-9540-4B85-A7A9-8088510B6DA1}">
  <sheetPr codeName="Sheet19"/>
  <dimension ref="A1:AM316"/>
  <sheetViews>
    <sheetView workbookViewId="0">
      <pane xSplit="2" ySplit="6" topLeftCell="H69" activePane="bottomRight" state="frozen"/>
      <selection pane="topRight" activeCell="C1" sqref="C1"/>
      <selection pane="bottomLeft" activeCell="A6" sqref="A6"/>
      <selection pane="bottomRight" activeCell="B83" sqref="B83"/>
    </sheetView>
  </sheetViews>
  <sheetFormatPr defaultRowHeight="14.5"/>
  <cols>
    <col min="2" max="2" width="23.7265625" customWidth="1"/>
    <col min="3" max="3" width="16.26953125" customWidth="1"/>
    <col min="4" max="4" width="22.26953125" customWidth="1"/>
    <col min="5" max="16" width="19.54296875" customWidth="1"/>
    <col min="24" max="25" width="15" customWidth="1"/>
    <col min="26" max="28" width="21.54296875" customWidth="1"/>
    <col min="31" max="31" width="12.81640625" customWidth="1"/>
  </cols>
  <sheetData>
    <row r="1" spans="1:39">
      <c r="A1" s="35" t="s">
        <v>123</v>
      </c>
    </row>
    <row r="3" spans="1:39">
      <c r="A3" t="s">
        <v>1251</v>
      </c>
    </row>
    <row r="4" spans="1:39">
      <c r="A4" t="s">
        <v>1319</v>
      </c>
      <c r="U4" t="b">
        <v>1</v>
      </c>
      <c r="V4">
        <f>COUNTIF(V$7:V$62,$U4)</f>
        <v>56</v>
      </c>
    </row>
    <row r="5" spans="1:39">
      <c r="J5" t="s">
        <v>1398</v>
      </c>
      <c r="U5" t="b">
        <v>0</v>
      </c>
      <c r="V5">
        <f>COUNTIF(V$7:V$62,U5)</f>
        <v>0</v>
      </c>
    </row>
    <row r="6" spans="1:39" ht="75">
      <c r="B6" s="194" t="s">
        <v>4</v>
      </c>
      <c r="C6" s="195" t="s">
        <v>1252</v>
      </c>
      <c r="D6" s="195" t="s">
        <v>1253</v>
      </c>
      <c r="E6" s="195" t="s">
        <v>1254</v>
      </c>
      <c r="F6" s="197" t="s">
        <v>1255</v>
      </c>
      <c r="G6" s="196" t="s">
        <v>1256</v>
      </c>
      <c r="H6" s="339" t="s">
        <v>1257</v>
      </c>
      <c r="I6" s="297" t="s">
        <v>1258</v>
      </c>
      <c r="J6" s="257" t="s">
        <v>1381</v>
      </c>
      <c r="K6" s="257" t="s">
        <v>1382</v>
      </c>
      <c r="L6" s="195" t="s">
        <v>1383</v>
      </c>
      <c r="M6" s="257" t="s">
        <v>1384</v>
      </c>
      <c r="N6" s="257" t="s">
        <v>1385</v>
      </c>
      <c r="O6" s="197" t="s">
        <v>1386</v>
      </c>
      <c r="P6" s="199" t="s">
        <v>1387</v>
      </c>
      <c r="T6" t="s">
        <v>91</v>
      </c>
      <c r="V6" s="30" t="s">
        <v>419</v>
      </c>
      <c r="X6" s="96" t="s">
        <v>1008</v>
      </c>
      <c r="Z6" s="195" t="s">
        <v>1252</v>
      </c>
      <c r="AA6" s="195" t="s">
        <v>1253</v>
      </c>
      <c r="AB6" s="195" t="s">
        <v>1254</v>
      </c>
      <c r="AC6" s="197" t="s">
        <v>1255</v>
      </c>
      <c r="AD6" s="196" t="s">
        <v>1256</v>
      </c>
      <c r="AE6" s="339" t="s">
        <v>1257</v>
      </c>
      <c r="AF6" s="297" t="s">
        <v>1258</v>
      </c>
      <c r="AG6" s="257" t="s">
        <v>1381</v>
      </c>
      <c r="AH6" s="257" t="s">
        <v>1382</v>
      </c>
      <c r="AI6" s="195" t="s">
        <v>1383</v>
      </c>
      <c r="AJ6" s="257" t="s">
        <v>1384</v>
      </c>
      <c r="AK6" s="257" t="s">
        <v>1385</v>
      </c>
      <c r="AL6" s="197" t="s">
        <v>1386</v>
      </c>
      <c r="AM6" s="199" t="s">
        <v>1387</v>
      </c>
    </row>
    <row r="7" spans="1:39" ht="29.25" customHeight="1">
      <c r="B7" s="93" t="s">
        <v>7</v>
      </c>
      <c r="C7" s="291" t="s">
        <v>1009</v>
      </c>
      <c r="D7" s="94" t="s">
        <v>1007</v>
      </c>
      <c r="E7" s="94" t="s">
        <v>1007</v>
      </c>
      <c r="F7" s="94" t="s">
        <v>1007</v>
      </c>
      <c r="G7" s="94" t="s">
        <v>1008</v>
      </c>
      <c r="H7" s="94" t="s">
        <v>1008</v>
      </c>
      <c r="I7" s="201" t="s">
        <v>1007</v>
      </c>
      <c r="J7" s="94" t="s">
        <v>1008</v>
      </c>
      <c r="K7" s="202" t="s">
        <v>1008</v>
      </c>
      <c r="L7" s="202" t="s">
        <v>1008</v>
      </c>
      <c r="M7" s="202" t="s">
        <v>1008</v>
      </c>
      <c r="N7" s="94" t="s">
        <v>130</v>
      </c>
      <c r="O7" s="200" t="s">
        <v>1008</v>
      </c>
      <c r="P7" s="202" t="s">
        <v>1008</v>
      </c>
      <c r="R7" t="str">
        <f>Weights!B6</f>
        <v>Alabama</v>
      </c>
      <c r="S7" s="28">
        <f>Weights!Y6</f>
        <v>19300</v>
      </c>
      <c r="T7" t="s">
        <v>92</v>
      </c>
      <c r="V7" t="b">
        <f t="shared" ref="V7:V38" si="0">B7=R7</f>
        <v>1</v>
      </c>
      <c r="W7" s="292"/>
      <c r="X7" s="291" t="s">
        <v>1009</v>
      </c>
      <c r="Y7" s="263"/>
      <c r="Z7" s="291" t="s">
        <v>1009</v>
      </c>
      <c r="AA7" s="94" t="s">
        <v>1007</v>
      </c>
      <c r="AB7" s="94" t="s">
        <v>1007</v>
      </c>
      <c r="AC7" s="94" t="s">
        <v>1007</v>
      </c>
      <c r="AD7" s="94" t="s">
        <v>1008</v>
      </c>
      <c r="AE7" s="94" t="s">
        <v>1008</v>
      </c>
      <c r="AF7" s="201" t="s">
        <v>1007</v>
      </c>
      <c r="AG7" s="94" t="s">
        <v>1008</v>
      </c>
      <c r="AH7" s="202" t="s">
        <v>1008</v>
      </c>
      <c r="AI7" s="202" t="s">
        <v>1008</v>
      </c>
      <c r="AJ7" s="202" t="s">
        <v>1008</v>
      </c>
      <c r="AK7" s="94" t="s">
        <v>130</v>
      </c>
      <c r="AL7" s="200" t="s">
        <v>1008</v>
      </c>
      <c r="AM7" s="202" t="s">
        <v>1008</v>
      </c>
    </row>
    <row r="8" spans="1:39" ht="62.5">
      <c r="B8" s="95" t="s">
        <v>8</v>
      </c>
      <c r="C8" s="96" t="s">
        <v>1007</v>
      </c>
      <c r="D8" s="96" t="s">
        <v>1007</v>
      </c>
      <c r="E8" s="96" t="s">
        <v>1007</v>
      </c>
      <c r="F8" s="96" t="s">
        <v>1007</v>
      </c>
      <c r="G8" s="204" t="s">
        <v>1259</v>
      </c>
      <c r="H8" s="96" t="s">
        <v>1008</v>
      </c>
      <c r="I8" s="281" t="s">
        <v>1007</v>
      </c>
      <c r="J8" s="204" t="s">
        <v>1009</v>
      </c>
      <c r="K8" s="107" t="s">
        <v>1009</v>
      </c>
      <c r="L8" s="204" t="s">
        <v>1008</v>
      </c>
      <c r="M8" s="204" t="s">
        <v>1007</v>
      </c>
      <c r="N8" s="96" t="s">
        <v>130</v>
      </c>
      <c r="O8" s="207" t="s">
        <v>1388</v>
      </c>
      <c r="P8" s="204" t="s">
        <v>1388</v>
      </c>
      <c r="R8" t="str">
        <f>Weights!B7</f>
        <v>Alaska</v>
      </c>
      <c r="S8" s="28">
        <f>Weights!Y7</f>
        <v>1312</v>
      </c>
      <c r="T8" t="s">
        <v>92</v>
      </c>
      <c r="V8" t="b">
        <f t="shared" si="0"/>
        <v>1</v>
      </c>
      <c r="W8" s="293"/>
      <c r="X8" s="96" t="s">
        <v>1007</v>
      </c>
      <c r="Y8" s="264"/>
      <c r="Z8" s="96" t="s">
        <v>1007</v>
      </c>
      <c r="AA8" s="96" t="s">
        <v>130</v>
      </c>
      <c r="AB8" s="96" t="s">
        <v>1008</v>
      </c>
      <c r="AD8" s="204" t="s">
        <v>1259</v>
      </c>
      <c r="AE8" s="96" t="s">
        <v>130</v>
      </c>
      <c r="AF8" s="281" t="s">
        <v>286</v>
      </c>
      <c r="AG8" s="204" t="s">
        <v>1009</v>
      </c>
      <c r="AH8" s="107" t="s">
        <v>1009</v>
      </c>
      <c r="AI8" s="204" t="s">
        <v>1007</v>
      </c>
      <c r="AJ8" s="204" t="s">
        <v>1007</v>
      </c>
      <c r="AK8" s="96" t="s">
        <v>1008</v>
      </c>
      <c r="AL8" s="207" t="s">
        <v>1388</v>
      </c>
      <c r="AM8" s="204" t="s">
        <v>1388</v>
      </c>
    </row>
    <row r="9" spans="1:39" ht="37.5">
      <c r="B9" s="95" t="s">
        <v>9</v>
      </c>
      <c r="C9" s="96" t="s">
        <v>130</v>
      </c>
      <c r="D9" s="96" t="s">
        <v>130</v>
      </c>
      <c r="E9" s="96" t="s">
        <v>1008</v>
      </c>
      <c r="F9" s="96" t="s">
        <v>1007</v>
      </c>
      <c r="G9" s="204" t="s">
        <v>1259</v>
      </c>
      <c r="H9" s="96" t="s">
        <v>1008</v>
      </c>
      <c r="I9" s="281" t="s">
        <v>286</v>
      </c>
      <c r="J9" s="96" t="s">
        <v>1007</v>
      </c>
      <c r="K9" s="204" t="s">
        <v>1007</v>
      </c>
      <c r="L9" s="204" t="s">
        <v>1007</v>
      </c>
      <c r="M9" s="204" t="s">
        <v>1008</v>
      </c>
      <c r="N9" s="96" t="s">
        <v>130</v>
      </c>
      <c r="O9" s="207" t="s">
        <v>1007</v>
      </c>
      <c r="P9" s="204" t="s">
        <v>1007</v>
      </c>
      <c r="R9" t="str">
        <f>Weights!B8</f>
        <v>American Samoa</v>
      </c>
      <c r="S9" s="28" t="e">
        <f>Weights!Y8</f>
        <v>#VALUE!</v>
      </c>
      <c r="T9" s="25" t="s">
        <v>93</v>
      </c>
      <c r="V9" t="b">
        <f t="shared" si="0"/>
        <v>1</v>
      </c>
      <c r="W9" s="293"/>
      <c r="X9" s="202" t="s">
        <v>1259</v>
      </c>
      <c r="Y9" s="264"/>
      <c r="Z9" s="96" t="s">
        <v>130</v>
      </c>
      <c r="AA9" s="107" t="s">
        <v>1009</v>
      </c>
      <c r="AB9" s="107" t="s">
        <v>1009</v>
      </c>
      <c r="AD9" s="96" t="s">
        <v>1008</v>
      </c>
      <c r="AF9" s="281" t="s">
        <v>1008</v>
      </c>
      <c r="AG9" s="96" t="s">
        <v>1007</v>
      </c>
      <c r="AH9" s="204" t="s">
        <v>1007</v>
      </c>
      <c r="AK9" s="215" t="s">
        <v>1007</v>
      </c>
      <c r="AL9" s="207" t="s">
        <v>1007</v>
      </c>
      <c r="AM9" s="204" t="s">
        <v>1007</v>
      </c>
    </row>
    <row r="10" spans="1:39" ht="62.5">
      <c r="B10" s="95" t="s">
        <v>11</v>
      </c>
      <c r="C10" s="96" t="s">
        <v>1007</v>
      </c>
      <c r="D10" s="96" t="s">
        <v>1007</v>
      </c>
      <c r="E10" s="96" t="s">
        <v>1007</v>
      </c>
      <c r="F10" s="96" t="s">
        <v>1007</v>
      </c>
      <c r="G10" s="204" t="s">
        <v>1259</v>
      </c>
      <c r="H10" s="96" t="s">
        <v>1008</v>
      </c>
      <c r="I10" s="281" t="s">
        <v>1007</v>
      </c>
      <c r="J10" s="96" t="s">
        <v>1007</v>
      </c>
      <c r="K10" s="204" t="s">
        <v>1008</v>
      </c>
      <c r="L10" s="204" t="s">
        <v>1008</v>
      </c>
      <c r="M10" s="204" t="s">
        <v>1008</v>
      </c>
      <c r="N10" s="96" t="s">
        <v>130</v>
      </c>
      <c r="O10" s="204" t="s">
        <v>1009</v>
      </c>
      <c r="P10" s="204" t="s">
        <v>1008</v>
      </c>
      <c r="R10" t="str">
        <f>Weights!B9</f>
        <v>Arizona</v>
      </c>
      <c r="S10" s="28">
        <f>Weights!Y9</f>
        <v>12655</v>
      </c>
      <c r="T10" t="s">
        <v>92</v>
      </c>
      <c r="V10" t="b">
        <f t="shared" si="0"/>
        <v>1</v>
      </c>
      <c r="W10" s="293"/>
      <c r="X10" s="96" t="s">
        <v>1260</v>
      </c>
      <c r="Y10" s="264"/>
      <c r="Z10" s="96" t="s">
        <v>1008</v>
      </c>
      <c r="AA10" s="96" t="s">
        <v>1008</v>
      </c>
      <c r="AD10" s="96" t="s">
        <v>1260</v>
      </c>
      <c r="AF10" s="281" t="s">
        <v>130</v>
      </c>
      <c r="AG10" s="96" t="s">
        <v>130</v>
      </c>
      <c r="AL10" s="204" t="s">
        <v>1009</v>
      </c>
      <c r="AM10" s="96" t="s">
        <v>1390</v>
      </c>
    </row>
    <row r="11" spans="1:39" ht="75">
      <c r="B11" s="95" t="s">
        <v>12</v>
      </c>
      <c r="C11" s="96" t="s">
        <v>1008</v>
      </c>
      <c r="D11" s="107" t="s">
        <v>1009</v>
      </c>
      <c r="E11" s="107" t="s">
        <v>1009</v>
      </c>
      <c r="F11" s="96" t="s">
        <v>1007</v>
      </c>
      <c r="G11" s="96" t="s">
        <v>1008</v>
      </c>
      <c r="H11" s="96" t="s">
        <v>1008</v>
      </c>
      <c r="I11" s="281" t="s">
        <v>1008</v>
      </c>
      <c r="J11" s="96" t="s">
        <v>130</v>
      </c>
      <c r="K11" s="204" t="s">
        <v>1008</v>
      </c>
      <c r="L11" s="204" t="s">
        <v>1008</v>
      </c>
      <c r="M11" s="204" t="s">
        <v>1008</v>
      </c>
      <c r="N11" s="96" t="s">
        <v>130</v>
      </c>
      <c r="O11" s="207" t="s">
        <v>1008</v>
      </c>
      <c r="P11" s="204" t="s">
        <v>1008</v>
      </c>
      <c r="R11" t="str">
        <f>Weights!B10</f>
        <v>Arkansas</v>
      </c>
      <c r="S11" s="28">
        <f>Weights!Y10</f>
        <v>16406</v>
      </c>
      <c r="T11" t="s">
        <v>92</v>
      </c>
      <c r="V11" t="b">
        <f t="shared" si="0"/>
        <v>1</v>
      </c>
      <c r="W11" s="293"/>
      <c r="X11" s="219" t="s">
        <v>1393</v>
      </c>
      <c r="AD11" s="96" t="s">
        <v>429</v>
      </c>
      <c r="AF11" s="349" t="s">
        <v>1009</v>
      </c>
      <c r="AL11" s="96" t="s">
        <v>1389</v>
      </c>
      <c r="AM11" s="207" t="s">
        <v>1391</v>
      </c>
    </row>
    <row r="12" spans="1:39" ht="75">
      <c r="B12" s="95" t="s">
        <v>13</v>
      </c>
      <c r="C12" s="96" t="s">
        <v>1007</v>
      </c>
      <c r="D12" s="96" t="s">
        <v>1008</v>
      </c>
      <c r="E12" s="96" t="s">
        <v>1007</v>
      </c>
      <c r="F12" s="96" t="s">
        <v>1007</v>
      </c>
      <c r="G12" s="204" t="s">
        <v>1259</v>
      </c>
      <c r="H12" s="96" t="s">
        <v>1008</v>
      </c>
      <c r="I12" s="281" t="s">
        <v>1007</v>
      </c>
      <c r="J12" s="96" t="s">
        <v>1007</v>
      </c>
      <c r="K12" s="204" t="s">
        <v>1007</v>
      </c>
      <c r="L12" s="204" t="s">
        <v>1008</v>
      </c>
      <c r="M12" s="204" t="s">
        <v>1007</v>
      </c>
      <c r="N12" s="96" t="s">
        <v>1008</v>
      </c>
      <c r="O12" s="204" t="s">
        <v>1009</v>
      </c>
      <c r="P12" s="204" t="s">
        <v>1008</v>
      </c>
      <c r="R12" t="str">
        <f>Weights!B11</f>
        <v>California</v>
      </c>
      <c r="S12" s="28">
        <f>Weights!Y11</f>
        <v>91086</v>
      </c>
      <c r="T12" t="s">
        <v>92</v>
      </c>
      <c r="V12" t="b">
        <f t="shared" si="0"/>
        <v>1</v>
      </c>
      <c r="W12" s="238"/>
      <c r="X12" s="361" t="s">
        <v>1395</v>
      </c>
      <c r="Y12" s="264"/>
      <c r="AL12" s="219" t="s">
        <v>1394</v>
      </c>
      <c r="AM12" s="219" t="s">
        <v>1392</v>
      </c>
    </row>
    <row r="13" spans="1:39" ht="64">
      <c r="B13" s="95" t="s">
        <v>14</v>
      </c>
      <c r="C13" s="96" t="s">
        <v>1008</v>
      </c>
      <c r="D13" s="96" t="s">
        <v>1008</v>
      </c>
      <c r="E13" s="96" t="s">
        <v>1007</v>
      </c>
      <c r="F13" s="96" t="s">
        <v>1007</v>
      </c>
      <c r="G13" s="204" t="s">
        <v>1259</v>
      </c>
      <c r="H13" s="96" t="s">
        <v>1008</v>
      </c>
      <c r="I13" s="281" t="s">
        <v>1007</v>
      </c>
      <c r="J13" s="96" t="s">
        <v>1008</v>
      </c>
      <c r="K13" s="204" t="s">
        <v>1008</v>
      </c>
      <c r="L13" s="204" t="s">
        <v>1008</v>
      </c>
      <c r="M13" s="204" t="s">
        <v>1008</v>
      </c>
      <c r="N13" s="96" t="s">
        <v>1008</v>
      </c>
      <c r="O13" s="207" t="s">
        <v>1007</v>
      </c>
      <c r="P13" s="204" t="s">
        <v>1007</v>
      </c>
      <c r="R13" t="str">
        <f>Weights!B12</f>
        <v>Colorado</v>
      </c>
      <c r="S13" s="28">
        <f>Weights!Y12</f>
        <v>9101</v>
      </c>
      <c r="T13" t="s">
        <v>92</v>
      </c>
      <c r="V13" t="b">
        <f t="shared" si="0"/>
        <v>1</v>
      </c>
      <c r="W13" s="239"/>
      <c r="X13" s="122" t="s">
        <v>1396</v>
      </c>
      <c r="Y13" s="264"/>
      <c r="AL13" s="361" t="s">
        <v>1395</v>
      </c>
      <c r="AM13" s="216" t="s">
        <v>1009</v>
      </c>
    </row>
    <row r="14" spans="1:39" ht="50">
      <c r="B14" s="95" t="s">
        <v>15</v>
      </c>
      <c r="C14" s="96" t="s">
        <v>1008</v>
      </c>
      <c r="D14" s="96" t="s">
        <v>1007</v>
      </c>
      <c r="E14" s="96" t="s">
        <v>1007</v>
      </c>
      <c r="F14" s="96" t="s">
        <v>1007</v>
      </c>
      <c r="G14" s="96" t="s">
        <v>1008</v>
      </c>
      <c r="H14" s="96" t="s">
        <v>1008</v>
      </c>
      <c r="I14" s="281" t="s">
        <v>1007</v>
      </c>
      <c r="J14" s="96" t="s">
        <v>1007</v>
      </c>
      <c r="K14" s="204" t="s">
        <v>1008</v>
      </c>
      <c r="L14" s="204" t="s">
        <v>1008</v>
      </c>
      <c r="M14" s="204" t="s">
        <v>1008</v>
      </c>
      <c r="N14" s="96" t="s">
        <v>1008</v>
      </c>
      <c r="O14" s="96" t="s">
        <v>1389</v>
      </c>
      <c r="P14" s="96" t="s">
        <v>1390</v>
      </c>
      <c r="R14" t="str">
        <f>Weights!B13</f>
        <v>Connecticut</v>
      </c>
      <c r="S14" s="28">
        <f>Weights!Y13</f>
        <v>7200</v>
      </c>
      <c r="T14" t="s">
        <v>92</v>
      </c>
      <c r="V14" t="b">
        <f t="shared" si="0"/>
        <v>1</v>
      </c>
      <c r="W14" s="239"/>
      <c r="X14" s="219" t="s">
        <v>1392</v>
      </c>
      <c r="Y14" s="264"/>
      <c r="AM14" s="219" t="s">
        <v>1393</v>
      </c>
    </row>
    <row r="15" spans="1:39" ht="64">
      <c r="B15" s="95" t="s">
        <v>16</v>
      </c>
      <c r="C15" s="96" t="s">
        <v>1007</v>
      </c>
      <c r="D15" s="96" t="s">
        <v>1007</v>
      </c>
      <c r="E15" s="96" t="s">
        <v>1007</v>
      </c>
      <c r="F15" s="96" t="s">
        <v>1007</v>
      </c>
      <c r="G15" s="204" t="s">
        <v>1259</v>
      </c>
      <c r="H15" s="96" t="s">
        <v>1008</v>
      </c>
      <c r="I15" s="281" t="s">
        <v>1007</v>
      </c>
      <c r="J15" s="96" t="s">
        <v>1007</v>
      </c>
      <c r="K15" s="204" t="s">
        <v>1008</v>
      </c>
      <c r="L15" s="204" t="s">
        <v>1008</v>
      </c>
      <c r="M15" s="204" t="s">
        <v>1008</v>
      </c>
      <c r="N15" s="96" t="s">
        <v>1008</v>
      </c>
      <c r="O15" s="207" t="s">
        <v>1008</v>
      </c>
      <c r="P15" s="204" t="s">
        <v>1008</v>
      </c>
      <c r="R15" t="str">
        <f>Weights!B14</f>
        <v>Delaware</v>
      </c>
      <c r="S15" s="28">
        <f>Weights!Y14</f>
        <v>2900</v>
      </c>
      <c r="T15" t="s">
        <v>92</v>
      </c>
      <c r="V15" t="b">
        <f t="shared" si="0"/>
        <v>1</v>
      </c>
      <c r="W15" s="192"/>
      <c r="X15" s="291" t="s">
        <v>1397</v>
      </c>
      <c r="AM15" s="122" t="s">
        <v>1396</v>
      </c>
    </row>
    <row r="16" spans="1:39" ht="50">
      <c r="B16" s="95" t="s">
        <v>17</v>
      </c>
      <c r="C16" s="96" t="s">
        <v>1008</v>
      </c>
      <c r="D16" s="96" t="s">
        <v>1008</v>
      </c>
      <c r="E16" s="96" t="s">
        <v>1008</v>
      </c>
      <c r="F16" s="96" t="s">
        <v>1007</v>
      </c>
      <c r="G16" s="96" t="s">
        <v>1260</v>
      </c>
      <c r="H16" s="96" t="s">
        <v>1008</v>
      </c>
      <c r="I16" s="281" t="s">
        <v>1007</v>
      </c>
      <c r="J16" s="96" t="s">
        <v>1008</v>
      </c>
      <c r="K16" s="204" t="s">
        <v>1008</v>
      </c>
      <c r="L16" s="204" t="s">
        <v>1008</v>
      </c>
      <c r="M16" s="204" t="s">
        <v>1008</v>
      </c>
      <c r="N16" s="96" t="s">
        <v>1008</v>
      </c>
      <c r="O16" s="207" t="s">
        <v>1008</v>
      </c>
      <c r="P16" s="204" t="s">
        <v>1008</v>
      </c>
      <c r="R16" t="str">
        <f>Weights!B15</f>
        <v>District of Columbia</v>
      </c>
      <c r="S16" s="28">
        <f>Weights!Y15</f>
        <v>700</v>
      </c>
      <c r="T16" t="s">
        <v>92</v>
      </c>
      <c r="V16" t="b">
        <f t="shared" si="0"/>
        <v>1</v>
      </c>
      <c r="W16" s="238"/>
      <c r="X16" s="207" t="s">
        <v>1388</v>
      </c>
      <c r="Y16" s="264"/>
      <c r="AM16" s="107" t="s">
        <v>1397</v>
      </c>
    </row>
    <row r="17" spans="2:25" ht="37.5">
      <c r="B17" s="95" t="s">
        <v>18</v>
      </c>
      <c r="C17" s="96" t="s">
        <v>1007</v>
      </c>
      <c r="D17" s="107" t="s">
        <v>1009</v>
      </c>
      <c r="E17" s="107" t="s">
        <v>1009</v>
      </c>
      <c r="F17" s="96" t="s">
        <v>1007</v>
      </c>
      <c r="G17" s="204" t="s">
        <v>1259</v>
      </c>
      <c r="H17" s="96" t="s">
        <v>130</v>
      </c>
      <c r="I17" s="281" t="s">
        <v>1007</v>
      </c>
      <c r="J17" s="96" t="s">
        <v>1007</v>
      </c>
      <c r="K17" s="204" t="s">
        <v>1008</v>
      </c>
      <c r="L17" s="204" t="s">
        <v>1008</v>
      </c>
      <c r="M17" s="204" t="s">
        <v>1008</v>
      </c>
      <c r="N17" s="96" t="s">
        <v>130</v>
      </c>
      <c r="O17" s="207" t="s">
        <v>1008</v>
      </c>
      <c r="P17" s="204" t="s">
        <v>1008</v>
      </c>
      <c r="R17" t="str">
        <f>Weights!B16</f>
        <v>Florida</v>
      </c>
      <c r="S17" s="28">
        <f>Weights!Y16</f>
        <v>48658</v>
      </c>
      <c r="T17" t="s">
        <v>92</v>
      </c>
      <c r="V17" t="b">
        <f t="shared" si="0"/>
        <v>1</v>
      </c>
      <c r="W17" s="239"/>
      <c r="X17" s="207" t="s">
        <v>1391</v>
      </c>
      <c r="Y17" s="264"/>
    </row>
    <row r="18" spans="2:25" ht="25">
      <c r="B18" s="95" t="s">
        <v>19</v>
      </c>
      <c r="C18" s="96" t="s">
        <v>1008</v>
      </c>
      <c r="D18" s="96" t="s">
        <v>1008</v>
      </c>
      <c r="E18" s="96" t="s">
        <v>1008</v>
      </c>
      <c r="F18" s="96" t="s">
        <v>1007</v>
      </c>
      <c r="G18" s="204" t="s">
        <v>1259</v>
      </c>
      <c r="H18" s="96" t="s">
        <v>1008</v>
      </c>
      <c r="I18" s="281" t="s">
        <v>1007</v>
      </c>
      <c r="J18" s="96" t="s">
        <v>1008</v>
      </c>
      <c r="K18" s="204" t="s">
        <v>1008</v>
      </c>
      <c r="L18" s="204" t="s">
        <v>1008</v>
      </c>
      <c r="M18" s="204" t="s">
        <v>1008</v>
      </c>
      <c r="N18" s="96" t="s">
        <v>130</v>
      </c>
      <c r="O18" s="204" t="s">
        <v>1009</v>
      </c>
      <c r="P18" s="204" t="s">
        <v>1008</v>
      </c>
      <c r="R18" t="str">
        <f>Weights!B17</f>
        <v>Georgia</v>
      </c>
      <c r="S18" s="28">
        <f>Weights!Y17</f>
        <v>24349</v>
      </c>
      <c r="T18" t="s">
        <v>92</v>
      </c>
      <c r="V18" t="b">
        <f t="shared" si="0"/>
        <v>1</v>
      </c>
      <c r="W18" s="239"/>
      <c r="X18" s="94" t="s">
        <v>1389</v>
      </c>
      <c r="Y18" s="264"/>
    </row>
    <row r="19" spans="2:25" ht="25">
      <c r="B19" s="95" t="s">
        <v>20</v>
      </c>
      <c r="C19" s="96" t="s">
        <v>1007</v>
      </c>
      <c r="D19" s="96" t="s">
        <v>1007</v>
      </c>
      <c r="E19" s="96" t="s">
        <v>1007</v>
      </c>
      <c r="F19" s="96" t="s">
        <v>1007</v>
      </c>
      <c r="G19" s="204" t="s">
        <v>1259</v>
      </c>
      <c r="H19" s="96" t="s">
        <v>1008</v>
      </c>
      <c r="I19" s="281" t="s">
        <v>130</v>
      </c>
      <c r="J19" s="96" t="s">
        <v>1007</v>
      </c>
      <c r="K19" s="204" t="s">
        <v>1008</v>
      </c>
      <c r="L19" s="204" t="s">
        <v>1008</v>
      </c>
      <c r="M19" s="204" t="s">
        <v>1008</v>
      </c>
      <c r="N19" s="96" t="s">
        <v>1008</v>
      </c>
      <c r="O19" s="207" t="s">
        <v>1008</v>
      </c>
      <c r="P19" s="204" t="s">
        <v>1007</v>
      </c>
      <c r="R19" t="str">
        <f>Weights!B18</f>
        <v>Guam</v>
      </c>
      <c r="S19" s="28">
        <f>Weights!Y18</f>
        <v>287</v>
      </c>
      <c r="T19" s="25" t="s">
        <v>93</v>
      </c>
      <c r="V19" t="b">
        <f t="shared" si="0"/>
        <v>1</v>
      </c>
      <c r="W19" s="192"/>
      <c r="X19" s="94" t="s">
        <v>1390</v>
      </c>
      <c r="Y19" s="264"/>
    </row>
    <row r="20" spans="2:25" ht="25">
      <c r="B20" s="95" t="s">
        <v>21</v>
      </c>
      <c r="C20" s="96" t="s">
        <v>1007</v>
      </c>
      <c r="D20" s="96" t="s">
        <v>1007</v>
      </c>
      <c r="E20" s="96" t="s">
        <v>1007</v>
      </c>
      <c r="F20" s="96" t="s">
        <v>1007</v>
      </c>
      <c r="G20" s="204" t="s">
        <v>1259</v>
      </c>
      <c r="H20" s="96" t="s">
        <v>1008</v>
      </c>
      <c r="I20" s="281" t="s">
        <v>1007</v>
      </c>
      <c r="J20" s="96" t="s">
        <v>1007</v>
      </c>
      <c r="K20" s="204" t="s">
        <v>1008</v>
      </c>
      <c r="L20" s="204" t="s">
        <v>1008</v>
      </c>
      <c r="M20" s="204" t="s">
        <v>1008</v>
      </c>
      <c r="N20" s="96" t="s">
        <v>1008</v>
      </c>
      <c r="O20" s="207" t="s">
        <v>1008</v>
      </c>
      <c r="P20" s="204" t="s">
        <v>1008</v>
      </c>
      <c r="R20" t="str">
        <f>Weights!B19</f>
        <v>Hawaii</v>
      </c>
      <c r="S20" s="28">
        <f>Weights!Y19</f>
        <v>3200</v>
      </c>
      <c r="T20" t="s">
        <v>92</v>
      </c>
      <c r="V20" t="b">
        <f t="shared" si="0"/>
        <v>1</v>
      </c>
      <c r="W20" s="294"/>
      <c r="X20" s="219" t="s">
        <v>1394</v>
      </c>
    </row>
    <row r="21" spans="2:25" ht="25">
      <c r="B21" s="95" t="s">
        <v>22</v>
      </c>
      <c r="C21" s="96" t="s">
        <v>1008</v>
      </c>
      <c r="D21" s="96" t="s">
        <v>1007</v>
      </c>
      <c r="E21" s="96" t="s">
        <v>1007</v>
      </c>
      <c r="F21" s="96" t="s">
        <v>1007</v>
      </c>
      <c r="G21" s="204" t="s">
        <v>1259</v>
      </c>
      <c r="H21" s="96" t="s">
        <v>1008</v>
      </c>
      <c r="I21" s="281" t="s">
        <v>1007</v>
      </c>
      <c r="J21" s="96" t="s">
        <v>1008</v>
      </c>
      <c r="K21" s="204" t="s">
        <v>1008</v>
      </c>
      <c r="L21" s="204" t="s">
        <v>1008</v>
      </c>
      <c r="M21" s="204" t="s">
        <v>1008</v>
      </c>
      <c r="N21" s="96" t="s">
        <v>130</v>
      </c>
      <c r="O21" s="207" t="s">
        <v>1008</v>
      </c>
      <c r="P21" s="204" t="s">
        <v>1008</v>
      </c>
      <c r="R21" t="str">
        <f>Weights!B20</f>
        <v>Idaho</v>
      </c>
      <c r="S21" s="28">
        <f>Weights!Y20</f>
        <v>3700</v>
      </c>
      <c r="T21" t="s">
        <v>92</v>
      </c>
      <c r="V21" t="b">
        <f t="shared" si="0"/>
        <v>1</v>
      </c>
      <c r="W21" s="295"/>
      <c r="X21" s="96" t="s">
        <v>429</v>
      </c>
    </row>
    <row r="22" spans="2:25" ht="40.5">
      <c r="B22" s="340" t="s">
        <v>23</v>
      </c>
      <c r="C22" s="341" t="s">
        <v>1007</v>
      </c>
      <c r="D22" s="342" t="s">
        <v>1007</v>
      </c>
      <c r="E22" s="341" t="s">
        <v>1007</v>
      </c>
      <c r="F22" s="341" t="s">
        <v>1007</v>
      </c>
      <c r="G22" s="342" t="s">
        <v>1259</v>
      </c>
      <c r="H22" s="341" t="s">
        <v>1008</v>
      </c>
      <c r="I22" s="343" t="s">
        <v>1007</v>
      </c>
      <c r="J22" s="96" t="s">
        <v>1007</v>
      </c>
      <c r="K22" s="204" t="s">
        <v>1008</v>
      </c>
      <c r="L22" s="204" t="s">
        <v>1008</v>
      </c>
      <c r="M22" s="204" t="s">
        <v>1008</v>
      </c>
      <c r="N22" s="96" t="s">
        <v>1008</v>
      </c>
      <c r="O22" s="207" t="s">
        <v>1008</v>
      </c>
      <c r="P22" s="204" t="s">
        <v>1008</v>
      </c>
      <c r="R22" t="str">
        <f>Weights!B21</f>
        <v>Illinois</v>
      </c>
      <c r="S22" s="28">
        <f>Weights!Y21</f>
        <v>35900</v>
      </c>
      <c r="T22" t="s">
        <v>92</v>
      </c>
      <c r="V22" t="b">
        <f t="shared" si="0"/>
        <v>1</v>
      </c>
      <c r="W22" s="296"/>
      <c r="X22" s="96" t="s">
        <v>130</v>
      </c>
    </row>
    <row r="23" spans="2:25" ht="40.5">
      <c r="B23" s="344" t="s">
        <v>24</v>
      </c>
      <c r="C23" s="345" t="s">
        <v>1007</v>
      </c>
      <c r="D23" s="346" t="s">
        <v>1007</v>
      </c>
      <c r="E23" s="345" t="s">
        <v>1007</v>
      </c>
      <c r="F23" s="345" t="s">
        <v>1007</v>
      </c>
      <c r="G23" s="346" t="s">
        <v>1259</v>
      </c>
      <c r="H23" s="345" t="s">
        <v>1008</v>
      </c>
      <c r="I23" s="347" t="s">
        <v>1007</v>
      </c>
      <c r="J23" s="96" t="s">
        <v>1007</v>
      </c>
      <c r="K23" s="204" t="s">
        <v>1008</v>
      </c>
      <c r="L23" s="204" t="s">
        <v>1008</v>
      </c>
      <c r="M23" s="204" t="s">
        <v>1008</v>
      </c>
      <c r="N23" s="96" t="s">
        <v>1008</v>
      </c>
      <c r="O23" s="207" t="s">
        <v>1007</v>
      </c>
      <c r="P23" s="204" t="s">
        <v>1008</v>
      </c>
      <c r="R23" t="str">
        <f>Weights!B22</f>
        <v>Indiana</v>
      </c>
      <c r="S23" s="28">
        <f>Weights!Y22</f>
        <v>14200</v>
      </c>
      <c r="T23" t="s">
        <v>92</v>
      </c>
      <c r="V23" t="b">
        <f t="shared" si="0"/>
        <v>1</v>
      </c>
    </row>
    <row r="24" spans="2:25" ht="40.5">
      <c r="B24" s="344" t="s">
        <v>25</v>
      </c>
      <c r="C24" s="345" t="s">
        <v>1007</v>
      </c>
      <c r="D24" s="346" t="s">
        <v>1007</v>
      </c>
      <c r="E24" s="345" t="s">
        <v>1007</v>
      </c>
      <c r="F24" s="345" t="s">
        <v>1007</v>
      </c>
      <c r="G24" s="346" t="s">
        <v>1259</v>
      </c>
      <c r="H24" s="345" t="s">
        <v>1008</v>
      </c>
      <c r="I24" s="347" t="s">
        <v>1007</v>
      </c>
      <c r="J24" s="96" t="s">
        <v>1007</v>
      </c>
      <c r="K24" s="204" t="s">
        <v>1008</v>
      </c>
      <c r="L24" s="204" t="s">
        <v>1008</v>
      </c>
      <c r="M24" s="204" t="s">
        <v>1007</v>
      </c>
      <c r="N24" s="96" t="s">
        <v>1008</v>
      </c>
      <c r="O24" s="207" t="s">
        <v>1008</v>
      </c>
      <c r="P24" s="204" t="s">
        <v>1008</v>
      </c>
      <c r="R24" t="str">
        <f>Weights!B23</f>
        <v>Iowa</v>
      </c>
      <c r="S24" s="28">
        <f>Weights!Y23</f>
        <v>8400</v>
      </c>
      <c r="T24" t="s">
        <v>92</v>
      </c>
      <c r="V24" t="b">
        <f t="shared" si="0"/>
        <v>1</v>
      </c>
    </row>
    <row r="25" spans="2:25" ht="40.5">
      <c r="B25" s="344" t="s">
        <v>26</v>
      </c>
      <c r="C25" s="345" t="s">
        <v>1008</v>
      </c>
      <c r="D25" s="346" t="s">
        <v>1008</v>
      </c>
      <c r="E25" s="345" t="s">
        <v>1007</v>
      </c>
      <c r="F25" s="345" t="s">
        <v>1007</v>
      </c>
      <c r="G25" s="346" t="s">
        <v>1259</v>
      </c>
      <c r="H25" s="345" t="s">
        <v>1008</v>
      </c>
      <c r="I25" s="347" t="s">
        <v>1007</v>
      </c>
      <c r="J25" s="96" t="s">
        <v>1008</v>
      </c>
      <c r="K25" s="204" t="s">
        <v>1008</v>
      </c>
      <c r="L25" s="204" t="s">
        <v>1008</v>
      </c>
      <c r="M25" s="204" t="s">
        <v>1008</v>
      </c>
      <c r="N25" s="96" t="s">
        <v>1008</v>
      </c>
      <c r="O25" s="207" t="s">
        <v>1008</v>
      </c>
      <c r="P25" s="207" t="s">
        <v>1391</v>
      </c>
      <c r="R25" t="str">
        <f>Weights!B24</f>
        <v>Kansas</v>
      </c>
      <c r="S25" s="28">
        <f>Weights!Y24</f>
        <v>6201</v>
      </c>
      <c r="T25" t="s">
        <v>92</v>
      </c>
      <c r="V25" t="b">
        <f t="shared" si="0"/>
        <v>1</v>
      </c>
    </row>
    <row r="26" spans="2:25" ht="40.5">
      <c r="B26" s="344" t="s">
        <v>27</v>
      </c>
      <c r="C26" s="346" t="s">
        <v>1009</v>
      </c>
      <c r="D26" s="348" t="s">
        <v>1009</v>
      </c>
      <c r="E26" s="345" t="s">
        <v>1007</v>
      </c>
      <c r="F26" s="345" t="s">
        <v>1007</v>
      </c>
      <c r="G26" s="346" t="s">
        <v>1259</v>
      </c>
      <c r="H26" s="345" t="s">
        <v>1008</v>
      </c>
      <c r="I26" s="347" t="s">
        <v>1007</v>
      </c>
      <c r="J26" s="210" t="s">
        <v>1007</v>
      </c>
      <c r="K26" s="312" t="s">
        <v>1008</v>
      </c>
      <c r="L26" s="210" t="s">
        <v>1008</v>
      </c>
      <c r="M26" s="213" t="s">
        <v>1008</v>
      </c>
      <c r="N26" s="210" t="s">
        <v>130</v>
      </c>
      <c r="O26" s="210" t="s">
        <v>1008</v>
      </c>
      <c r="P26" s="357" t="s">
        <v>1008</v>
      </c>
      <c r="R26" t="str">
        <f>Weights!B25</f>
        <v>Kentucky</v>
      </c>
      <c r="S26" s="28">
        <f>Weights!Y25</f>
        <v>8901</v>
      </c>
      <c r="T26" t="s">
        <v>92</v>
      </c>
      <c r="V26" t="b">
        <f t="shared" si="0"/>
        <v>1</v>
      </c>
    </row>
    <row r="27" spans="2:25" ht="40.5">
      <c r="B27" s="344" t="s">
        <v>28</v>
      </c>
      <c r="C27" s="345" t="s">
        <v>1008</v>
      </c>
      <c r="D27" s="346" t="s">
        <v>1007</v>
      </c>
      <c r="E27" s="345" t="s">
        <v>1007</v>
      </c>
      <c r="F27" s="345" t="s">
        <v>1007</v>
      </c>
      <c r="G27" s="346" t="s">
        <v>1259</v>
      </c>
      <c r="H27" s="345" t="s">
        <v>1008</v>
      </c>
      <c r="I27" s="347" t="s">
        <v>1007</v>
      </c>
      <c r="J27" s="215" t="s">
        <v>130</v>
      </c>
      <c r="K27" s="216" t="s">
        <v>1008</v>
      </c>
      <c r="L27" s="215" t="s">
        <v>1008</v>
      </c>
      <c r="M27" s="218" t="s">
        <v>1008</v>
      </c>
      <c r="N27" s="215" t="s">
        <v>1008</v>
      </c>
      <c r="O27" s="215" t="s">
        <v>1008</v>
      </c>
      <c r="P27" s="284" t="s">
        <v>1008</v>
      </c>
      <c r="R27" t="str">
        <f>Weights!B26</f>
        <v>Louisiana</v>
      </c>
      <c r="S27" s="28">
        <f>Weights!Y26</f>
        <v>11549</v>
      </c>
      <c r="T27" t="s">
        <v>92</v>
      </c>
      <c r="V27" t="b">
        <f t="shared" si="0"/>
        <v>1</v>
      </c>
    </row>
    <row r="28" spans="2:25" ht="40.5">
      <c r="B28" s="344" t="s">
        <v>29</v>
      </c>
      <c r="C28" s="345" t="s">
        <v>1007</v>
      </c>
      <c r="D28" s="346" t="s">
        <v>1007</v>
      </c>
      <c r="E28" s="345" t="s">
        <v>1007</v>
      </c>
      <c r="F28" s="345" t="s">
        <v>1007</v>
      </c>
      <c r="G28" s="346" t="s">
        <v>1259</v>
      </c>
      <c r="H28" s="345" t="s">
        <v>1008</v>
      </c>
      <c r="I28" s="347" t="s">
        <v>1007</v>
      </c>
      <c r="J28" s="215" t="s">
        <v>1007</v>
      </c>
      <c r="K28" s="216" t="s">
        <v>1008</v>
      </c>
      <c r="L28" s="215" t="s">
        <v>1008</v>
      </c>
      <c r="M28" s="218" t="s">
        <v>1008</v>
      </c>
      <c r="N28" s="215" t="s">
        <v>1007</v>
      </c>
      <c r="O28" s="215" t="s">
        <v>1008</v>
      </c>
      <c r="P28" s="284" t="s">
        <v>1008</v>
      </c>
      <c r="R28" t="str">
        <f>Weights!B27</f>
        <v>Maine</v>
      </c>
      <c r="S28" s="28">
        <f>Weights!Y27</f>
        <v>2800</v>
      </c>
      <c r="T28" t="s">
        <v>92</v>
      </c>
      <c r="V28" t="b">
        <f t="shared" si="0"/>
        <v>1</v>
      </c>
    </row>
    <row r="29" spans="2:25" ht="40.5">
      <c r="B29" s="344" t="s">
        <v>30</v>
      </c>
      <c r="C29" s="345" t="s">
        <v>1008</v>
      </c>
      <c r="D29" s="346" t="s">
        <v>1008</v>
      </c>
      <c r="E29" s="345" t="s">
        <v>1007</v>
      </c>
      <c r="F29" s="345" t="s">
        <v>1007</v>
      </c>
      <c r="G29" s="346" t="s">
        <v>1259</v>
      </c>
      <c r="H29" s="345" t="s">
        <v>1008</v>
      </c>
      <c r="I29" s="347" t="s">
        <v>1008</v>
      </c>
      <c r="J29" s="215" t="s">
        <v>1008</v>
      </c>
      <c r="K29" s="216" t="s">
        <v>1008</v>
      </c>
      <c r="L29" s="215" t="s">
        <v>1008</v>
      </c>
      <c r="M29" s="218" t="s">
        <v>1008</v>
      </c>
      <c r="N29" s="215" t="s">
        <v>1008</v>
      </c>
      <c r="O29" s="216" t="s">
        <v>1009</v>
      </c>
      <c r="P29" s="284" t="s">
        <v>1008</v>
      </c>
      <c r="R29" t="str">
        <f>Weights!B28</f>
        <v>Maryland</v>
      </c>
      <c r="S29" s="28">
        <f>Weights!Y28</f>
        <v>10299</v>
      </c>
      <c r="T29" t="s">
        <v>92</v>
      </c>
      <c r="V29" t="b">
        <f t="shared" si="0"/>
        <v>1</v>
      </c>
    </row>
    <row r="30" spans="2:25" ht="40.5">
      <c r="B30" s="344" t="s">
        <v>31</v>
      </c>
      <c r="C30" s="346" t="s">
        <v>1009</v>
      </c>
      <c r="D30" s="346" t="s">
        <v>1007</v>
      </c>
      <c r="E30" s="345" t="s">
        <v>1007</v>
      </c>
      <c r="F30" s="345" t="s">
        <v>1007</v>
      </c>
      <c r="G30" s="346" t="s">
        <v>1259</v>
      </c>
      <c r="H30" s="345" t="s">
        <v>1008</v>
      </c>
      <c r="I30" s="347" t="s">
        <v>1007</v>
      </c>
      <c r="J30" s="215" t="s">
        <v>130</v>
      </c>
      <c r="K30" s="216" t="s">
        <v>1008</v>
      </c>
      <c r="L30" s="215" t="s">
        <v>1008</v>
      </c>
      <c r="M30" s="218" t="s">
        <v>1008</v>
      </c>
      <c r="N30" s="215" t="s">
        <v>1008</v>
      </c>
      <c r="O30" s="216" t="s">
        <v>1009</v>
      </c>
      <c r="P30" s="284" t="s">
        <v>1008</v>
      </c>
      <c r="R30" t="str">
        <f>Weights!B29</f>
        <v>Massachusetts</v>
      </c>
      <c r="S30" s="28">
        <f>Weights!Y29</f>
        <v>12193</v>
      </c>
      <c r="T30" t="s">
        <v>92</v>
      </c>
      <c r="V30" t="b">
        <f t="shared" si="0"/>
        <v>1</v>
      </c>
    </row>
    <row r="31" spans="2:25" ht="40.5">
      <c r="B31" s="344" t="s">
        <v>32</v>
      </c>
      <c r="C31" s="345" t="s">
        <v>1008</v>
      </c>
      <c r="D31" s="348" t="s">
        <v>1009</v>
      </c>
      <c r="E31" s="345" t="s">
        <v>1007</v>
      </c>
      <c r="F31" s="345" t="s">
        <v>1007</v>
      </c>
      <c r="G31" s="346" t="s">
        <v>1259</v>
      </c>
      <c r="H31" s="345" t="s">
        <v>1008</v>
      </c>
      <c r="I31" s="347" t="s">
        <v>1007</v>
      </c>
      <c r="J31" s="215" t="s">
        <v>1008</v>
      </c>
      <c r="K31" s="216" t="s">
        <v>1008</v>
      </c>
      <c r="L31" s="215" t="s">
        <v>1008</v>
      </c>
      <c r="M31" s="218" t="s">
        <v>1008</v>
      </c>
      <c r="N31" s="215" t="s">
        <v>1008</v>
      </c>
      <c r="O31" s="215" t="s">
        <v>1007</v>
      </c>
      <c r="P31" s="358" t="s">
        <v>1392</v>
      </c>
      <c r="R31" t="str">
        <f>Weights!B30</f>
        <v>Michigan</v>
      </c>
      <c r="S31" s="28">
        <f>Weights!Y30</f>
        <v>12599</v>
      </c>
      <c r="T31" t="s">
        <v>92</v>
      </c>
      <c r="V31" t="b">
        <f t="shared" si="0"/>
        <v>1</v>
      </c>
    </row>
    <row r="32" spans="2:25" ht="40.5">
      <c r="B32" s="344" t="s">
        <v>33</v>
      </c>
      <c r="C32" s="345" t="s">
        <v>1007</v>
      </c>
      <c r="D32" s="346" t="s">
        <v>1008</v>
      </c>
      <c r="E32" s="345" t="s">
        <v>1007</v>
      </c>
      <c r="F32" s="345" t="s">
        <v>1007</v>
      </c>
      <c r="G32" s="346" t="s">
        <v>1259</v>
      </c>
      <c r="H32" s="345" t="s">
        <v>1008</v>
      </c>
      <c r="I32" s="349" t="s">
        <v>1009</v>
      </c>
      <c r="J32" s="215" t="s">
        <v>1007</v>
      </c>
      <c r="K32" s="216" t="s">
        <v>1008</v>
      </c>
      <c r="L32" s="215" t="s">
        <v>1008</v>
      </c>
      <c r="M32" s="218" t="s">
        <v>1008</v>
      </c>
      <c r="N32" s="215" t="s">
        <v>1008</v>
      </c>
      <c r="O32" s="216" t="s">
        <v>1009</v>
      </c>
      <c r="P32" s="285" t="s">
        <v>1009</v>
      </c>
      <c r="R32" t="str">
        <f>Weights!B31</f>
        <v>Minnesota</v>
      </c>
      <c r="S32" s="28">
        <f>Weights!Y31</f>
        <v>9501</v>
      </c>
      <c r="T32" t="s">
        <v>92</v>
      </c>
      <c r="V32" t="b">
        <f t="shared" si="0"/>
        <v>1</v>
      </c>
    </row>
    <row r="33" spans="2:22">
      <c r="B33" s="344" t="s">
        <v>34</v>
      </c>
      <c r="C33" s="345" t="s">
        <v>130</v>
      </c>
      <c r="D33" s="346" t="s">
        <v>1007</v>
      </c>
      <c r="E33" s="345" t="s">
        <v>1007</v>
      </c>
      <c r="F33" s="345" t="s">
        <v>1007</v>
      </c>
      <c r="G33" s="350" t="s">
        <v>1008</v>
      </c>
      <c r="H33" s="345" t="s">
        <v>1008</v>
      </c>
      <c r="I33" s="347" t="s">
        <v>1007</v>
      </c>
      <c r="J33" s="215" t="s">
        <v>1008</v>
      </c>
      <c r="K33" s="216" t="s">
        <v>1008</v>
      </c>
      <c r="L33" s="215" t="s">
        <v>1008</v>
      </c>
      <c r="M33" s="218" t="s">
        <v>1008</v>
      </c>
      <c r="N33" s="215" t="s">
        <v>130</v>
      </c>
      <c r="O33" s="215" t="s">
        <v>1007</v>
      </c>
      <c r="P33" s="284" t="s">
        <v>1008</v>
      </c>
      <c r="R33" t="str">
        <f>Weights!B32</f>
        <v>Mississippi</v>
      </c>
      <c r="S33" s="28">
        <f>Weights!Y32</f>
        <v>13195</v>
      </c>
      <c r="T33" t="s">
        <v>92</v>
      </c>
      <c r="V33" t="b">
        <f t="shared" si="0"/>
        <v>1</v>
      </c>
    </row>
    <row r="34" spans="2:22" ht="40.5">
      <c r="B34" s="344" t="s">
        <v>35</v>
      </c>
      <c r="C34" s="345" t="s">
        <v>1007</v>
      </c>
      <c r="D34" s="346" t="s">
        <v>1008</v>
      </c>
      <c r="E34" s="345" t="s">
        <v>1007</v>
      </c>
      <c r="F34" s="345" t="s">
        <v>1007</v>
      </c>
      <c r="G34" s="346" t="s">
        <v>1259</v>
      </c>
      <c r="H34" s="345" t="s">
        <v>1008</v>
      </c>
      <c r="I34" s="347" t="s">
        <v>1007</v>
      </c>
      <c r="J34" s="215" t="s">
        <v>1007</v>
      </c>
      <c r="K34" s="216" t="s">
        <v>1008</v>
      </c>
      <c r="L34" s="215" t="s">
        <v>1008</v>
      </c>
      <c r="M34" s="218" t="s">
        <v>1008</v>
      </c>
      <c r="N34" s="215" t="s">
        <v>1008</v>
      </c>
      <c r="O34" s="215" t="s">
        <v>1008</v>
      </c>
      <c r="P34" s="285" t="s">
        <v>1009</v>
      </c>
      <c r="R34" t="str">
        <f>Weights!B33</f>
        <v>Missouri</v>
      </c>
      <c r="S34" s="28">
        <f>Weights!Y33</f>
        <v>10028</v>
      </c>
      <c r="T34" t="s">
        <v>92</v>
      </c>
      <c r="V34" t="b">
        <f t="shared" si="0"/>
        <v>1</v>
      </c>
    </row>
    <row r="35" spans="2:22" ht="40.5">
      <c r="B35" s="344" t="s">
        <v>36</v>
      </c>
      <c r="C35" s="346" t="s">
        <v>1009</v>
      </c>
      <c r="D35" s="346" t="s">
        <v>1008</v>
      </c>
      <c r="E35" s="345" t="s">
        <v>1007</v>
      </c>
      <c r="F35" s="345" t="s">
        <v>1007</v>
      </c>
      <c r="G35" s="346" t="s">
        <v>1259</v>
      </c>
      <c r="H35" s="345" t="s">
        <v>1008</v>
      </c>
      <c r="I35" s="347" t="s">
        <v>1007</v>
      </c>
      <c r="J35" s="216" t="s">
        <v>1009</v>
      </c>
      <c r="K35" s="216" t="s">
        <v>1008</v>
      </c>
      <c r="L35" s="215" t="s">
        <v>1008</v>
      </c>
      <c r="M35" s="218" t="s">
        <v>1008</v>
      </c>
      <c r="N35" s="215" t="s">
        <v>1008</v>
      </c>
      <c r="O35" s="215" t="s">
        <v>1007</v>
      </c>
      <c r="P35" s="358" t="s">
        <v>1393</v>
      </c>
      <c r="R35" t="str">
        <f>Weights!B34</f>
        <v>Montana</v>
      </c>
      <c r="S35" s="28">
        <f>Weights!Y34</f>
        <v>1175</v>
      </c>
      <c r="T35" t="s">
        <v>92</v>
      </c>
      <c r="V35" t="b">
        <f t="shared" si="0"/>
        <v>1</v>
      </c>
    </row>
    <row r="36" spans="2:22" ht="40.5">
      <c r="B36" s="344" t="s">
        <v>37</v>
      </c>
      <c r="C36" s="345" t="s">
        <v>1008</v>
      </c>
      <c r="D36" s="346" t="s">
        <v>1007</v>
      </c>
      <c r="E36" s="345" t="s">
        <v>1007</v>
      </c>
      <c r="F36" s="345" t="s">
        <v>1007</v>
      </c>
      <c r="G36" s="346" t="s">
        <v>1259</v>
      </c>
      <c r="H36" s="345" t="s">
        <v>1008</v>
      </c>
      <c r="I36" s="347" t="s">
        <v>1007</v>
      </c>
      <c r="J36" s="215" t="s">
        <v>1008</v>
      </c>
      <c r="K36" s="216" t="s">
        <v>1008</v>
      </c>
      <c r="L36" s="215" t="s">
        <v>1008</v>
      </c>
      <c r="M36" s="218" t="s">
        <v>1008</v>
      </c>
      <c r="N36" s="215" t="s">
        <v>1008</v>
      </c>
      <c r="O36" s="216" t="s">
        <v>1009</v>
      </c>
      <c r="P36" s="284" t="s">
        <v>1008</v>
      </c>
      <c r="R36" t="str">
        <f>Weights!B35</f>
        <v>Nebraska</v>
      </c>
      <c r="S36" s="28">
        <f>Weights!Y35</f>
        <v>3800</v>
      </c>
      <c r="T36" t="s">
        <v>92</v>
      </c>
      <c r="V36" t="b">
        <f t="shared" si="0"/>
        <v>1</v>
      </c>
    </row>
    <row r="37" spans="2:22" ht="40.5">
      <c r="B37" s="344" t="s">
        <v>38</v>
      </c>
      <c r="C37" s="345" t="s">
        <v>1007</v>
      </c>
      <c r="D37" s="346" t="s">
        <v>1008</v>
      </c>
      <c r="E37" s="345" t="s">
        <v>1007</v>
      </c>
      <c r="F37" s="345" t="s">
        <v>1007</v>
      </c>
      <c r="G37" s="346" t="s">
        <v>1259</v>
      </c>
      <c r="H37" s="345" t="s">
        <v>1008</v>
      </c>
      <c r="I37" s="347" t="s">
        <v>1007</v>
      </c>
      <c r="J37" s="215" t="s">
        <v>1007</v>
      </c>
      <c r="K37" s="216" t="s">
        <v>1008</v>
      </c>
      <c r="L37" s="215" t="s">
        <v>1008</v>
      </c>
      <c r="M37" s="218" t="s">
        <v>1008</v>
      </c>
      <c r="N37" s="215" t="s">
        <v>130</v>
      </c>
      <c r="O37" s="219" t="s">
        <v>1394</v>
      </c>
      <c r="P37" s="285" t="s">
        <v>1009</v>
      </c>
      <c r="R37" t="str">
        <f>Weights!B36</f>
        <v>Nevada</v>
      </c>
      <c r="S37" s="28">
        <f>Weights!Y36</f>
        <v>3025</v>
      </c>
      <c r="T37" t="s">
        <v>92</v>
      </c>
      <c r="V37" t="b">
        <f t="shared" si="0"/>
        <v>1</v>
      </c>
    </row>
    <row r="38" spans="2:22" ht="37.5">
      <c r="B38" s="81" t="s">
        <v>39</v>
      </c>
      <c r="C38" s="82" t="s">
        <v>1007</v>
      </c>
      <c r="D38" s="208" t="s">
        <v>1009</v>
      </c>
      <c r="E38" s="208" t="s">
        <v>1007</v>
      </c>
      <c r="F38" s="82" t="s">
        <v>1007</v>
      </c>
      <c r="G38" s="208" t="s">
        <v>1259</v>
      </c>
      <c r="H38" s="82" t="s">
        <v>1008</v>
      </c>
      <c r="I38" s="85" t="s">
        <v>1007</v>
      </c>
      <c r="J38" s="215" t="s">
        <v>1007</v>
      </c>
      <c r="K38" s="216" t="s">
        <v>1008</v>
      </c>
      <c r="L38" s="215" t="s">
        <v>1008</v>
      </c>
      <c r="M38" s="218" t="s">
        <v>1008</v>
      </c>
      <c r="N38" s="215" t="s">
        <v>130</v>
      </c>
      <c r="O38" s="215" t="s">
        <v>1008</v>
      </c>
      <c r="P38" s="284" t="s">
        <v>1008</v>
      </c>
      <c r="R38" t="str">
        <f>Weights!B37</f>
        <v>New Hampshire</v>
      </c>
      <c r="S38" s="28">
        <f>Weights!Y37</f>
        <v>2317</v>
      </c>
      <c r="T38" t="s">
        <v>92</v>
      </c>
      <c r="V38" t="b">
        <f t="shared" si="0"/>
        <v>1</v>
      </c>
    </row>
    <row r="39" spans="2:22" ht="37.5">
      <c r="B39" s="86" t="s">
        <v>40</v>
      </c>
      <c r="C39" s="87" t="s">
        <v>1007</v>
      </c>
      <c r="D39" s="118" t="s">
        <v>1007</v>
      </c>
      <c r="E39" s="118" t="s">
        <v>1007</v>
      </c>
      <c r="F39" s="87" t="s">
        <v>1007</v>
      </c>
      <c r="G39" s="118" t="s">
        <v>1259</v>
      </c>
      <c r="H39" s="87" t="s">
        <v>1008</v>
      </c>
      <c r="I39" s="41" t="s">
        <v>1007</v>
      </c>
      <c r="J39" s="215" t="s">
        <v>1007</v>
      </c>
      <c r="K39" s="216" t="s">
        <v>1008</v>
      </c>
      <c r="L39" s="215" t="s">
        <v>1008</v>
      </c>
      <c r="M39" s="218" t="s">
        <v>1008</v>
      </c>
      <c r="N39" s="215" t="s">
        <v>1008</v>
      </c>
      <c r="O39" s="216" t="s">
        <v>1009</v>
      </c>
      <c r="P39" s="284" t="s">
        <v>1008</v>
      </c>
      <c r="R39" t="str">
        <f>Weights!B38</f>
        <v>New Jersey</v>
      </c>
      <c r="S39" s="28">
        <f>Weights!Y38</f>
        <v>15195</v>
      </c>
      <c r="T39" t="s">
        <v>92</v>
      </c>
      <c r="V39" t="b">
        <f t="shared" ref="V39:V62" si="1">B39=R39</f>
        <v>1</v>
      </c>
    </row>
    <row r="40" spans="2:22">
      <c r="B40" s="86" t="s">
        <v>41</v>
      </c>
      <c r="C40" s="87" t="s">
        <v>1008</v>
      </c>
      <c r="D40" s="92" t="s">
        <v>1008</v>
      </c>
      <c r="E40" s="118" t="s">
        <v>1008</v>
      </c>
      <c r="F40" s="87" t="s">
        <v>1007</v>
      </c>
      <c r="G40" s="87" t="s">
        <v>1008</v>
      </c>
      <c r="H40" s="87" t="s">
        <v>1008</v>
      </c>
      <c r="I40" s="41" t="s">
        <v>1008</v>
      </c>
      <c r="J40" s="215" t="s">
        <v>1008</v>
      </c>
      <c r="K40" s="216" t="s">
        <v>1008</v>
      </c>
      <c r="L40" s="215" t="s">
        <v>1008</v>
      </c>
      <c r="M40" s="218" t="s">
        <v>1008</v>
      </c>
      <c r="N40" s="215" t="s">
        <v>1008</v>
      </c>
      <c r="O40" s="215" t="s">
        <v>1008</v>
      </c>
      <c r="P40" s="284" t="s">
        <v>1008</v>
      </c>
      <c r="R40" t="str">
        <f>Weights!B39</f>
        <v>New Mexico</v>
      </c>
      <c r="S40" s="28">
        <f>Weights!Y39</f>
        <v>6101</v>
      </c>
      <c r="T40" t="s">
        <v>92</v>
      </c>
      <c r="V40" t="b">
        <f t="shared" si="1"/>
        <v>1</v>
      </c>
    </row>
    <row r="41" spans="2:22" ht="37.5">
      <c r="B41" s="86" t="s">
        <v>42</v>
      </c>
      <c r="C41" s="87" t="s">
        <v>1007</v>
      </c>
      <c r="D41" s="118" t="s">
        <v>1007</v>
      </c>
      <c r="E41" s="118" t="s">
        <v>1007</v>
      </c>
      <c r="F41" s="87" t="s">
        <v>1007</v>
      </c>
      <c r="G41" s="118" t="s">
        <v>1259</v>
      </c>
      <c r="H41" s="87" t="s">
        <v>1008</v>
      </c>
      <c r="I41" s="41" t="s">
        <v>1007</v>
      </c>
      <c r="J41" s="215" t="s">
        <v>1008</v>
      </c>
      <c r="K41" s="216" t="s">
        <v>1008</v>
      </c>
      <c r="L41" s="215" t="s">
        <v>1008</v>
      </c>
      <c r="M41" s="218" t="s">
        <v>1008</v>
      </c>
      <c r="N41" s="215" t="s">
        <v>1008</v>
      </c>
      <c r="O41" s="215" t="s">
        <v>1008</v>
      </c>
      <c r="P41" s="284" t="s">
        <v>1008</v>
      </c>
      <c r="R41" t="str">
        <f>Weights!B40</f>
        <v>New York</v>
      </c>
      <c r="S41" s="28">
        <f>Weights!Y40</f>
        <v>32249</v>
      </c>
      <c r="T41" t="s">
        <v>92</v>
      </c>
      <c r="V41" t="b">
        <f t="shared" si="1"/>
        <v>1</v>
      </c>
    </row>
    <row r="42" spans="2:22" ht="37.5">
      <c r="B42" s="86" t="s">
        <v>43</v>
      </c>
      <c r="C42" s="87" t="s">
        <v>1008</v>
      </c>
      <c r="D42" s="92" t="s">
        <v>1008</v>
      </c>
      <c r="E42" s="118" t="s">
        <v>1007</v>
      </c>
      <c r="F42" s="87" t="s">
        <v>1007</v>
      </c>
      <c r="G42" s="118" t="s">
        <v>1259</v>
      </c>
      <c r="H42" s="87" t="s">
        <v>1008</v>
      </c>
      <c r="I42" s="41" t="s">
        <v>1007</v>
      </c>
      <c r="J42" s="215" t="s">
        <v>1008</v>
      </c>
      <c r="K42" s="233" t="s">
        <v>1009</v>
      </c>
      <c r="L42" s="215" t="s">
        <v>1008</v>
      </c>
      <c r="M42" s="218" t="s">
        <v>1008</v>
      </c>
      <c r="N42" s="215" t="s">
        <v>130</v>
      </c>
      <c r="O42" s="215" t="s">
        <v>1008</v>
      </c>
      <c r="P42" s="284" t="s">
        <v>1008</v>
      </c>
      <c r="R42" t="str">
        <f>Weights!B41</f>
        <v>North Carolina</v>
      </c>
      <c r="S42" s="28">
        <f>Weights!Y41</f>
        <v>27679</v>
      </c>
      <c r="T42" t="s">
        <v>92</v>
      </c>
      <c r="V42" t="b">
        <f t="shared" si="1"/>
        <v>1</v>
      </c>
    </row>
    <row r="43" spans="2:22" ht="37.5">
      <c r="B43" s="86" t="s">
        <v>44</v>
      </c>
      <c r="C43" s="87" t="s">
        <v>1008</v>
      </c>
      <c r="D43" s="118" t="s">
        <v>1007</v>
      </c>
      <c r="E43" s="118" t="s">
        <v>1007</v>
      </c>
      <c r="F43" s="87" t="s">
        <v>1007</v>
      </c>
      <c r="G43" s="118" t="s">
        <v>1259</v>
      </c>
      <c r="H43" s="87" t="s">
        <v>1008</v>
      </c>
      <c r="I43" s="41" t="s">
        <v>1007</v>
      </c>
      <c r="J43" s="215" t="s">
        <v>1008</v>
      </c>
      <c r="K43" s="216" t="s">
        <v>1008</v>
      </c>
      <c r="L43" s="215" t="s">
        <v>1008</v>
      </c>
      <c r="M43" s="218" t="s">
        <v>1008</v>
      </c>
      <c r="N43" s="215" t="s">
        <v>130</v>
      </c>
      <c r="O43" s="215" t="s">
        <v>1008</v>
      </c>
      <c r="P43" s="284" t="s">
        <v>1008</v>
      </c>
      <c r="R43" t="str">
        <f>Weights!B42</f>
        <v>North Dakota</v>
      </c>
      <c r="S43" s="28">
        <f>Weights!Y42</f>
        <v>1500</v>
      </c>
      <c r="T43" t="s">
        <v>92</v>
      </c>
      <c r="V43" t="b">
        <f t="shared" si="1"/>
        <v>1</v>
      </c>
    </row>
    <row r="44" spans="2:22" ht="37.5">
      <c r="B44" s="86" t="s">
        <v>45</v>
      </c>
      <c r="C44" s="87" t="s">
        <v>130</v>
      </c>
      <c r="D44" s="92" t="s">
        <v>1008</v>
      </c>
      <c r="E44" s="118" t="s">
        <v>1008</v>
      </c>
      <c r="F44" s="87" t="s">
        <v>1007</v>
      </c>
      <c r="G44" s="118" t="s">
        <v>1259</v>
      </c>
      <c r="H44" s="87" t="s">
        <v>1008</v>
      </c>
      <c r="I44" s="41" t="s">
        <v>1007</v>
      </c>
      <c r="J44" s="120" t="s">
        <v>1007</v>
      </c>
      <c r="K44" s="120" t="s">
        <v>1008</v>
      </c>
      <c r="L44" s="120" t="s">
        <v>1008</v>
      </c>
      <c r="M44" s="359" t="s">
        <v>1008</v>
      </c>
      <c r="N44" s="120" t="s">
        <v>130</v>
      </c>
      <c r="O44" s="120" t="s">
        <v>1008</v>
      </c>
      <c r="P44" s="360" t="s">
        <v>1008</v>
      </c>
      <c r="R44" t="str">
        <f>Weights!B43</f>
        <v>Northern Mariana Islands</v>
      </c>
      <c r="S44" s="28">
        <f>Weights!Y43</f>
        <v>199</v>
      </c>
      <c r="T44" s="25" t="s">
        <v>93</v>
      </c>
      <c r="V44" t="b">
        <f t="shared" si="1"/>
        <v>1</v>
      </c>
    </row>
    <row r="45" spans="2:22" ht="37.5">
      <c r="B45" s="86" t="s">
        <v>46</v>
      </c>
      <c r="C45" s="87" t="s">
        <v>1007</v>
      </c>
      <c r="D45" s="92" t="s">
        <v>1008</v>
      </c>
      <c r="E45" s="118" t="s">
        <v>1007</v>
      </c>
      <c r="F45" s="87" t="s">
        <v>1007</v>
      </c>
      <c r="G45" s="118" t="s">
        <v>1259</v>
      </c>
      <c r="H45" s="87" t="s">
        <v>1008</v>
      </c>
      <c r="I45" s="41" t="s">
        <v>1007</v>
      </c>
      <c r="J45" s="122" t="s">
        <v>1008</v>
      </c>
      <c r="K45" s="122" t="s">
        <v>1008</v>
      </c>
      <c r="L45" s="122" t="s">
        <v>1008</v>
      </c>
      <c r="M45" s="361" t="s">
        <v>1008</v>
      </c>
      <c r="N45" s="122" t="s">
        <v>1008</v>
      </c>
      <c r="O45" s="122" t="s">
        <v>1008</v>
      </c>
      <c r="P45" s="362" t="s">
        <v>1008</v>
      </c>
      <c r="R45" t="str">
        <f>Weights!B44</f>
        <v>Ohio</v>
      </c>
      <c r="S45" s="28">
        <f>Weights!Y44</f>
        <v>18000</v>
      </c>
      <c r="T45" t="s">
        <v>92</v>
      </c>
      <c r="V45" t="b">
        <f t="shared" si="1"/>
        <v>1</v>
      </c>
    </row>
    <row r="46" spans="2:22" ht="37.5">
      <c r="B46" s="86" t="s">
        <v>47</v>
      </c>
      <c r="C46" s="87" t="s">
        <v>1008</v>
      </c>
      <c r="D46" s="118" t="s">
        <v>1009</v>
      </c>
      <c r="E46" s="118" t="s">
        <v>1007</v>
      </c>
      <c r="F46" s="87" t="s">
        <v>1007</v>
      </c>
      <c r="G46" s="118" t="s">
        <v>1259</v>
      </c>
      <c r="H46" s="87" t="s">
        <v>1008</v>
      </c>
      <c r="I46" s="41" t="s">
        <v>1007</v>
      </c>
      <c r="J46" s="122" t="s">
        <v>1008</v>
      </c>
      <c r="K46" s="122" t="s">
        <v>1008</v>
      </c>
      <c r="L46" s="122" t="s">
        <v>1008</v>
      </c>
      <c r="M46" s="361" t="s">
        <v>1008</v>
      </c>
      <c r="N46" s="122" t="s">
        <v>1008</v>
      </c>
      <c r="O46" s="122" t="s">
        <v>1008</v>
      </c>
      <c r="P46" s="363" t="s">
        <v>1392</v>
      </c>
      <c r="R46" t="str">
        <f>Weights!B45</f>
        <v>Oklahoma</v>
      </c>
      <c r="S46" s="28">
        <f>Weights!Y45</f>
        <v>17699</v>
      </c>
      <c r="T46" t="s">
        <v>92</v>
      </c>
      <c r="V46" t="b">
        <f t="shared" si="1"/>
        <v>1</v>
      </c>
    </row>
    <row r="47" spans="2:22" ht="37.5">
      <c r="B47" s="86" t="s">
        <v>48</v>
      </c>
      <c r="C47" s="87" t="s">
        <v>1007</v>
      </c>
      <c r="D47" s="118" t="s">
        <v>1007</v>
      </c>
      <c r="E47" s="118" t="s">
        <v>1007</v>
      </c>
      <c r="F47" s="87" t="s">
        <v>1007</v>
      </c>
      <c r="G47" s="118" t="s">
        <v>1259</v>
      </c>
      <c r="H47" s="87" t="s">
        <v>1008</v>
      </c>
      <c r="I47" s="41" t="s">
        <v>1007</v>
      </c>
      <c r="J47" s="122" t="s">
        <v>1007</v>
      </c>
      <c r="K47" s="122" t="s">
        <v>1008</v>
      </c>
      <c r="L47" s="122" t="s">
        <v>1008</v>
      </c>
      <c r="M47" s="361" t="s">
        <v>1008</v>
      </c>
      <c r="N47" s="122" t="s">
        <v>1008</v>
      </c>
      <c r="O47" s="122" t="s">
        <v>1008</v>
      </c>
      <c r="P47" s="362" t="s">
        <v>1008</v>
      </c>
      <c r="R47" t="str">
        <f>Weights!B46</f>
        <v>Oregon</v>
      </c>
      <c r="S47" s="28">
        <f>Weights!Y46</f>
        <v>7500</v>
      </c>
      <c r="T47" t="s">
        <v>92</v>
      </c>
      <c r="V47" t="b">
        <f t="shared" si="1"/>
        <v>1</v>
      </c>
    </row>
    <row r="48" spans="2:22" ht="37.5">
      <c r="B48" s="86" t="s">
        <v>49</v>
      </c>
      <c r="C48" s="87" t="s">
        <v>130</v>
      </c>
      <c r="D48" s="118" t="s">
        <v>1007</v>
      </c>
      <c r="E48" s="118" t="s">
        <v>1007</v>
      </c>
      <c r="F48" s="87" t="s">
        <v>1007</v>
      </c>
      <c r="G48" s="118" t="s">
        <v>1259</v>
      </c>
      <c r="H48" s="87" t="s">
        <v>1008</v>
      </c>
      <c r="I48" s="41" t="s">
        <v>1007</v>
      </c>
      <c r="J48" s="122" t="s">
        <v>1007</v>
      </c>
      <c r="K48" s="122" t="s">
        <v>1008</v>
      </c>
      <c r="L48" s="122" t="s">
        <v>1008</v>
      </c>
      <c r="M48" s="361" t="s">
        <v>1008</v>
      </c>
      <c r="N48" s="122" t="s">
        <v>130</v>
      </c>
      <c r="O48" s="361" t="s">
        <v>1395</v>
      </c>
      <c r="P48" s="362" t="s">
        <v>1396</v>
      </c>
      <c r="R48" t="str">
        <f>Weights!B47</f>
        <v>Pennsylvania</v>
      </c>
      <c r="S48" s="28">
        <f>Weights!Y47</f>
        <v>40601</v>
      </c>
      <c r="T48" t="s">
        <v>92</v>
      </c>
      <c r="V48" t="b">
        <f t="shared" si="1"/>
        <v>1</v>
      </c>
    </row>
    <row r="49" spans="1:22" ht="16">
      <c r="B49" s="86" t="s">
        <v>50</v>
      </c>
      <c r="C49" s="87" t="s">
        <v>1008</v>
      </c>
      <c r="D49" s="92" t="s">
        <v>1008</v>
      </c>
      <c r="E49" s="118" t="s">
        <v>1008</v>
      </c>
      <c r="F49" s="87" t="s">
        <v>1007</v>
      </c>
      <c r="G49" s="87" t="s">
        <v>1008</v>
      </c>
      <c r="H49" s="87" t="s">
        <v>1008</v>
      </c>
      <c r="I49" s="41" t="s">
        <v>286</v>
      </c>
      <c r="J49" s="122" t="s">
        <v>1008</v>
      </c>
      <c r="K49" s="122" t="s">
        <v>1008</v>
      </c>
      <c r="L49" s="122" t="s">
        <v>1008</v>
      </c>
      <c r="M49" s="361" t="s">
        <v>1008</v>
      </c>
      <c r="N49" s="122" t="s">
        <v>1008</v>
      </c>
      <c r="O49" s="122" t="s">
        <v>1008</v>
      </c>
      <c r="P49" s="362" t="s">
        <v>1008</v>
      </c>
      <c r="R49" t="str">
        <f>Weights!B48</f>
        <v>Puerto Rico</v>
      </c>
      <c r="S49" s="28">
        <f>Weights!Y48</f>
        <v>3600</v>
      </c>
      <c r="T49" s="25" t="s">
        <v>93</v>
      </c>
      <c r="V49" t="b">
        <f t="shared" si="1"/>
        <v>1</v>
      </c>
    </row>
    <row r="50" spans="1:22" ht="37.5">
      <c r="B50" s="86" t="s">
        <v>51</v>
      </c>
      <c r="C50" s="87" t="s">
        <v>1008</v>
      </c>
      <c r="D50" s="118" t="s">
        <v>1007</v>
      </c>
      <c r="E50" s="118" t="s">
        <v>1007</v>
      </c>
      <c r="F50" s="87" t="s">
        <v>1007</v>
      </c>
      <c r="G50" s="118" t="s">
        <v>1259</v>
      </c>
      <c r="H50" s="87" t="s">
        <v>1008</v>
      </c>
      <c r="I50" s="41" t="s">
        <v>1007</v>
      </c>
      <c r="J50" s="122" t="s">
        <v>1007</v>
      </c>
      <c r="K50" s="122" t="s">
        <v>1008</v>
      </c>
      <c r="L50" s="122" t="s">
        <v>1008</v>
      </c>
      <c r="M50" s="123" t="s">
        <v>1007</v>
      </c>
      <c r="N50" s="122" t="s">
        <v>1008</v>
      </c>
      <c r="O50" s="122" t="s">
        <v>1008</v>
      </c>
      <c r="P50" s="362" t="s">
        <v>1008</v>
      </c>
      <c r="R50" t="str">
        <f>Weights!B49</f>
        <v>Rhode Island</v>
      </c>
      <c r="S50" s="28">
        <f>Weights!Y49</f>
        <v>1600</v>
      </c>
      <c r="T50" t="s">
        <v>92</v>
      </c>
      <c r="V50" t="b">
        <f t="shared" si="1"/>
        <v>1</v>
      </c>
    </row>
    <row r="51" spans="1:22" ht="37.5">
      <c r="B51" s="86" t="s">
        <v>52</v>
      </c>
      <c r="C51" s="87" t="s">
        <v>1007</v>
      </c>
      <c r="D51" s="92" t="s">
        <v>1008</v>
      </c>
      <c r="E51" s="118" t="s">
        <v>1007</v>
      </c>
      <c r="F51" s="87" t="s">
        <v>1007</v>
      </c>
      <c r="G51" s="118" t="s">
        <v>1259</v>
      </c>
      <c r="H51" s="87" t="s">
        <v>1008</v>
      </c>
      <c r="I51" s="41" t="s">
        <v>1007</v>
      </c>
      <c r="J51" s="122" t="s">
        <v>1007</v>
      </c>
      <c r="K51" s="122" t="s">
        <v>1008</v>
      </c>
      <c r="L51" s="122" t="s">
        <v>1008</v>
      </c>
      <c r="M51" s="361" t="s">
        <v>1008</v>
      </c>
      <c r="N51" s="122" t="s">
        <v>1008</v>
      </c>
      <c r="O51" s="122" t="s">
        <v>1008</v>
      </c>
      <c r="P51" s="362" t="s">
        <v>1008</v>
      </c>
      <c r="R51" t="str">
        <f>Weights!B50</f>
        <v>South Carolina</v>
      </c>
      <c r="S51" s="28">
        <f>Weights!Y50</f>
        <v>8314</v>
      </c>
      <c r="T51" t="s">
        <v>92</v>
      </c>
      <c r="V51" t="b">
        <f t="shared" si="1"/>
        <v>1</v>
      </c>
    </row>
    <row r="52" spans="1:22" ht="37.5">
      <c r="B52" s="86" t="s">
        <v>53</v>
      </c>
      <c r="C52" s="87" t="s">
        <v>1007</v>
      </c>
      <c r="D52" s="92" t="s">
        <v>1008</v>
      </c>
      <c r="E52" s="118" t="s">
        <v>1008</v>
      </c>
      <c r="F52" s="87" t="s">
        <v>1007</v>
      </c>
      <c r="G52" s="118" t="s">
        <v>1259</v>
      </c>
      <c r="H52" s="87" t="s">
        <v>1008</v>
      </c>
      <c r="I52" s="41" t="s">
        <v>1007</v>
      </c>
      <c r="J52" s="122" t="s">
        <v>1008</v>
      </c>
      <c r="K52" s="122" t="s">
        <v>1008</v>
      </c>
      <c r="L52" s="122" t="s">
        <v>1008</v>
      </c>
      <c r="M52" s="361" t="s">
        <v>1008</v>
      </c>
      <c r="N52" s="122" t="s">
        <v>130</v>
      </c>
      <c r="O52" s="123" t="s">
        <v>1009</v>
      </c>
      <c r="P52" s="362" t="s">
        <v>1008</v>
      </c>
      <c r="R52" t="str">
        <f>Weights!B51</f>
        <v>South Dakota</v>
      </c>
      <c r="S52" s="28">
        <f>Weights!Y51</f>
        <v>1572</v>
      </c>
      <c r="T52" t="s">
        <v>92</v>
      </c>
      <c r="V52" t="b">
        <f t="shared" si="1"/>
        <v>1</v>
      </c>
    </row>
    <row r="53" spans="1:22" ht="37.5">
      <c r="B53" s="86" t="s">
        <v>54</v>
      </c>
      <c r="C53" s="87" t="s">
        <v>1007</v>
      </c>
      <c r="D53" s="118" t="s">
        <v>1007</v>
      </c>
      <c r="E53" s="118" t="s">
        <v>1007</v>
      </c>
      <c r="F53" s="87" t="s">
        <v>1007</v>
      </c>
      <c r="G53" s="118" t="s">
        <v>1259</v>
      </c>
      <c r="H53" s="87" t="s">
        <v>1008</v>
      </c>
      <c r="I53" s="41" t="s">
        <v>1007</v>
      </c>
      <c r="J53" s="122" t="s">
        <v>130</v>
      </c>
      <c r="K53" s="122" t="s">
        <v>1008</v>
      </c>
      <c r="L53" s="122" t="s">
        <v>1008</v>
      </c>
      <c r="M53" s="123" t="s">
        <v>1007</v>
      </c>
      <c r="N53" s="122" t="s">
        <v>130</v>
      </c>
      <c r="O53" s="122" t="s">
        <v>1008</v>
      </c>
      <c r="P53" s="362" t="s">
        <v>1008</v>
      </c>
      <c r="R53" t="str">
        <f>Weights!B52</f>
        <v>Tennessee</v>
      </c>
      <c r="S53" s="28">
        <f>Weights!Y52</f>
        <v>43000</v>
      </c>
      <c r="T53" t="s">
        <v>92</v>
      </c>
      <c r="V53" t="b">
        <f t="shared" si="1"/>
        <v>1</v>
      </c>
    </row>
    <row r="54" spans="1:22" ht="32">
      <c r="B54" s="93" t="s">
        <v>55</v>
      </c>
      <c r="C54" s="113" t="s">
        <v>1008</v>
      </c>
      <c r="D54" s="202" t="s">
        <v>1008</v>
      </c>
      <c r="E54" s="202" t="s">
        <v>1007</v>
      </c>
      <c r="F54" s="94" t="s">
        <v>1007</v>
      </c>
      <c r="G54" s="94" t="s">
        <v>1008</v>
      </c>
      <c r="H54" s="94" t="s">
        <v>1008</v>
      </c>
      <c r="I54" s="201" t="s">
        <v>1008</v>
      </c>
      <c r="J54" s="122" t="s">
        <v>1008</v>
      </c>
      <c r="K54" s="122" t="s">
        <v>1008</v>
      </c>
      <c r="L54" s="122" t="s">
        <v>1008</v>
      </c>
      <c r="M54" s="361" t="s">
        <v>1008</v>
      </c>
      <c r="N54" s="122" t="s">
        <v>130</v>
      </c>
      <c r="O54" s="123" t="s">
        <v>1009</v>
      </c>
      <c r="P54" s="362" t="s">
        <v>1008</v>
      </c>
      <c r="R54" t="str">
        <f>Weights!B53</f>
        <v>Texas</v>
      </c>
      <c r="S54" s="28">
        <f>Weights!Y53</f>
        <v>63176</v>
      </c>
      <c r="T54" t="s">
        <v>92</v>
      </c>
      <c r="V54" t="b">
        <f t="shared" si="1"/>
        <v>1</v>
      </c>
    </row>
    <row r="55" spans="1:22" ht="32">
      <c r="B55" s="95" t="s">
        <v>56</v>
      </c>
      <c r="C55" s="114" t="s">
        <v>1008</v>
      </c>
      <c r="D55" s="204" t="s">
        <v>1008</v>
      </c>
      <c r="E55" s="204" t="s">
        <v>1007</v>
      </c>
      <c r="F55" s="96" t="s">
        <v>1007</v>
      </c>
      <c r="G55" s="204" t="s">
        <v>1259</v>
      </c>
      <c r="H55" s="96" t="s">
        <v>1008</v>
      </c>
      <c r="I55" s="281" t="s">
        <v>1007</v>
      </c>
      <c r="J55" s="122" t="s">
        <v>1008</v>
      </c>
      <c r="K55" s="123" t="s">
        <v>1009</v>
      </c>
      <c r="L55" s="122" t="s">
        <v>1008</v>
      </c>
      <c r="M55" s="361" t="s">
        <v>1008</v>
      </c>
      <c r="N55" s="122" t="s">
        <v>1008</v>
      </c>
      <c r="O55" s="123" t="s">
        <v>1009</v>
      </c>
      <c r="P55" s="364" t="s">
        <v>1009</v>
      </c>
      <c r="R55" t="str">
        <f>Weights!B54</f>
        <v>Utah</v>
      </c>
      <c r="S55" s="28">
        <f>Weights!Y54</f>
        <v>6399</v>
      </c>
      <c r="T55" t="s">
        <v>92</v>
      </c>
      <c r="V55" t="b">
        <f t="shared" si="1"/>
        <v>1</v>
      </c>
    </row>
    <row r="56" spans="1:22" ht="25">
      <c r="B56" s="95" t="s">
        <v>57</v>
      </c>
      <c r="C56" s="114" t="s">
        <v>1008</v>
      </c>
      <c r="D56" s="204" t="s">
        <v>1008</v>
      </c>
      <c r="E56" s="204" t="s">
        <v>1008</v>
      </c>
      <c r="F56" s="96" t="s">
        <v>1007</v>
      </c>
      <c r="G56" s="204" t="s">
        <v>1259</v>
      </c>
      <c r="H56" s="96" t="s">
        <v>1008</v>
      </c>
      <c r="I56" s="281" t="s">
        <v>1007</v>
      </c>
      <c r="J56" s="122" t="s">
        <v>1008</v>
      </c>
      <c r="K56" s="122" t="s">
        <v>1008</v>
      </c>
      <c r="L56" s="122" t="s">
        <v>1008</v>
      </c>
      <c r="M56" s="361" t="s">
        <v>1008</v>
      </c>
      <c r="N56" s="122" t="s">
        <v>1008</v>
      </c>
      <c r="O56" s="122" t="s">
        <v>1008</v>
      </c>
      <c r="P56" s="362" t="s">
        <v>1008</v>
      </c>
      <c r="R56" t="str">
        <f>Weights!B55</f>
        <v>Vermont</v>
      </c>
      <c r="S56" s="28">
        <f>Weights!Y55</f>
        <v>1659</v>
      </c>
      <c r="T56" t="s">
        <v>92</v>
      </c>
      <c r="V56" t="b">
        <f t="shared" si="1"/>
        <v>1</v>
      </c>
    </row>
    <row r="57" spans="1:22" ht="25">
      <c r="B57" s="95" t="s">
        <v>58</v>
      </c>
      <c r="C57" s="114" t="s">
        <v>1008</v>
      </c>
      <c r="D57" s="204" t="s">
        <v>1008</v>
      </c>
      <c r="E57" s="204" t="s">
        <v>1008</v>
      </c>
      <c r="F57" s="96" t="s">
        <v>1007</v>
      </c>
      <c r="G57" s="96" t="s">
        <v>1260</v>
      </c>
      <c r="H57" s="96" t="s">
        <v>1008</v>
      </c>
      <c r="I57" s="281" t="s">
        <v>286</v>
      </c>
      <c r="J57" s="122" t="s">
        <v>1008</v>
      </c>
      <c r="K57" s="122" t="s">
        <v>1008</v>
      </c>
      <c r="L57" s="122" t="s">
        <v>1008</v>
      </c>
      <c r="M57" s="361" t="s">
        <v>1008</v>
      </c>
      <c r="N57" s="122" t="s">
        <v>130</v>
      </c>
      <c r="O57" s="122" t="s">
        <v>1008</v>
      </c>
      <c r="P57" s="362" t="s">
        <v>1008</v>
      </c>
      <c r="R57" t="str">
        <f>Weights!B56</f>
        <v>Virgin Islands</v>
      </c>
      <c r="S57" s="28" t="e">
        <f>Weights!Y56</f>
        <v>#VALUE!</v>
      </c>
      <c r="T57" s="25" t="s">
        <v>93</v>
      </c>
      <c r="V57" t="b">
        <f t="shared" si="1"/>
        <v>1</v>
      </c>
    </row>
    <row r="58" spans="1:22" ht="32">
      <c r="B58" s="95" t="s">
        <v>59</v>
      </c>
      <c r="C58" s="114" t="s">
        <v>1008</v>
      </c>
      <c r="D58" s="204" t="s">
        <v>1008</v>
      </c>
      <c r="E58" s="204" t="s">
        <v>1007</v>
      </c>
      <c r="F58" s="96" t="s">
        <v>1007</v>
      </c>
      <c r="G58" s="204" t="s">
        <v>1259</v>
      </c>
      <c r="H58" s="96" t="s">
        <v>1008</v>
      </c>
      <c r="I58" s="281" t="s">
        <v>1007</v>
      </c>
      <c r="J58" s="122" t="s">
        <v>1008</v>
      </c>
      <c r="K58" s="123" t="s">
        <v>1009</v>
      </c>
      <c r="L58" s="122" t="s">
        <v>1008</v>
      </c>
      <c r="M58" s="123" t="s">
        <v>1007</v>
      </c>
      <c r="N58" s="122" t="s">
        <v>1008</v>
      </c>
      <c r="O58" s="122" t="s">
        <v>1008</v>
      </c>
      <c r="P58" s="362" t="s">
        <v>1008</v>
      </c>
      <c r="R58" t="str">
        <f>Weights!B57</f>
        <v>Virginia</v>
      </c>
      <c r="S58" s="28">
        <f>Weights!Y57</f>
        <v>9600</v>
      </c>
      <c r="T58" t="s">
        <v>92</v>
      </c>
      <c r="V58" t="b">
        <f t="shared" si="1"/>
        <v>1</v>
      </c>
    </row>
    <row r="59" spans="1:22" ht="25">
      <c r="B59" s="95" t="s">
        <v>60</v>
      </c>
      <c r="C59" s="204" t="s">
        <v>1009</v>
      </c>
      <c r="D59" s="204" t="s">
        <v>1007</v>
      </c>
      <c r="E59" s="204" t="s">
        <v>1007</v>
      </c>
      <c r="F59" s="96" t="s">
        <v>1007</v>
      </c>
      <c r="G59" s="204" t="s">
        <v>1259</v>
      </c>
      <c r="H59" s="96" t="s">
        <v>1008</v>
      </c>
      <c r="I59" s="281" t="s">
        <v>1007</v>
      </c>
      <c r="J59" s="122" t="s">
        <v>1007</v>
      </c>
      <c r="K59" s="122" t="s">
        <v>1008</v>
      </c>
      <c r="L59" s="122" t="s">
        <v>1008</v>
      </c>
      <c r="M59" s="361" t="s">
        <v>1008</v>
      </c>
      <c r="N59" s="122" t="s">
        <v>1008</v>
      </c>
      <c r="O59" s="122" t="s">
        <v>1007</v>
      </c>
      <c r="P59" s="362" t="s">
        <v>1008</v>
      </c>
      <c r="R59" t="str">
        <f>Weights!B58</f>
        <v>Washington</v>
      </c>
      <c r="S59" s="28">
        <f>Weights!Y58</f>
        <v>14100</v>
      </c>
      <c r="T59" t="s">
        <v>92</v>
      </c>
      <c r="V59" t="b">
        <f t="shared" si="1"/>
        <v>1</v>
      </c>
    </row>
    <row r="60" spans="1:22" ht="32">
      <c r="B60" s="95" t="s">
        <v>61</v>
      </c>
      <c r="C60" s="114" t="s">
        <v>1007</v>
      </c>
      <c r="D60" s="204" t="s">
        <v>1007</v>
      </c>
      <c r="E60" s="204" t="s">
        <v>1007</v>
      </c>
      <c r="F60" s="96" t="s">
        <v>1007</v>
      </c>
      <c r="G60" s="204" t="s">
        <v>1259</v>
      </c>
      <c r="H60" s="96" t="s">
        <v>1008</v>
      </c>
      <c r="I60" s="281" t="s">
        <v>1007</v>
      </c>
      <c r="J60" s="122" t="s">
        <v>1007</v>
      </c>
      <c r="K60" s="122" t="s">
        <v>1008</v>
      </c>
      <c r="L60" s="122" t="s">
        <v>1008</v>
      </c>
      <c r="M60" s="361" t="s">
        <v>1008</v>
      </c>
      <c r="N60" s="122" t="s">
        <v>130</v>
      </c>
      <c r="O60" s="123" t="s">
        <v>1009</v>
      </c>
      <c r="P60" s="362" t="s">
        <v>1008</v>
      </c>
      <c r="R60" t="str">
        <f>Weights!B59</f>
        <v>West Virginia</v>
      </c>
      <c r="S60" s="28">
        <f>Weights!Y59</f>
        <v>8000</v>
      </c>
      <c r="T60" t="s">
        <v>92</v>
      </c>
      <c r="V60" t="b">
        <f t="shared" si="1"/>
        <v>1</v>
      </c>
    </row>
    <row r="61" spans="1:22" ht="16">
      <c r="B61" s="95" t="s">
        <v>62</v>
      </c>
      <c r="C61" s="114" t="s">
        <v>1008</v>
      </c>
      <c r="D61" s="107" t="s">
        <v>1009</v>
      </c>
      <c r="E61" s="204" t="s">
        <v>1007</v>
      </c>
      <c r="F61" s="96" t="s">
        <v>1007</v>
      </c>
      <c r="G61" s="96" t="s">
        <v>429</v>
      </c>
      <c r="H61" s="96" t="s">
        <v>1008</v>
      </c>
      <c r="I61" s="281" t="s">
        <v>1007</v>
      </c>
      <c r="J61" s="122" t="s">
        <v>130</v>
      </c>
      <c r="K61" s="122" t="s">
        <v>1008</v>
      </c>
      <c r="L61" s="122" t="s">
        <v>1008</v>
      </c>
      <c r="M61" s="361" t="s">
        <v>1008</v>
      </c>
      <c r="N61" s="122" t="s">
        <v>1008</v>
      </c>
      <c r="O61" s="122" t="s">
        <v>1007</v>
      </c>
      <c r="P61" s="362" t="s">
        <v>1008</v>
      </c>
      <c r="R61" t="str">
        <f>Weights!B60</f>
        <v>Wisconsin</v>
      </c>
      <c r="S61" s="28">
        <f>Weights!Y60</f>
        <v>7996</v>
      </c>
      <c r="T61" t="s">
        <v>92</v>
      </c>
      <c r="V61" t="b">
        <f t="shared" si="1"/>
        <v>1</v>
      </c>
    </row>
    <row r="62" spans="1:22" ht="25">
      <c r="B62" s="97" t="s">
        <v>63</v>
      </c>
      <c r="C62" s="115" t="s">
        <v>1007</v>
      </c>
      <c r="D62" s="221" t="s">
        <v>1008</v>
      </c>
      <c r="E62" s="221" t="s">
        <v>1007</v>
      </c>
      <c r="F62" s="98" t="s">
        <v>1007</v>
      </c>
      <c r="G62" s="221" t="s">
        <v>1259</v>
      </c>
      <c r="H62" s="98" t="s">
        <v>1008</v>
      </c>
      <c r="I62" s="289" t="s">
        <v>1007</v>
      </c>
      <c r="J62" s="205" t="s">
        <v>1007</v>
      </c>
      <c r="K62" s="204" t="s">
        <v>1008</v>
      </c>
      <c r="L62" s="204" t="s">
        <v>1008</v>
      </c>
      <c r="M62" s="204" t="s">
        <v>1008</v>
      </c>
      <c r="N62" s="96" t="s">
        <v>130</v>
      </c>
      <c r="O62" s="205" t="s">
        <v>1007</v>
      </c>
      <c r="P62" s="234" t="s">
        <v>1397</v>
      </c>
      <c r="R62" t="str">
        <f>Weights!B61</f>
        <v>Wyoming</v>
      </c>
      <c r="S62" s="28">
        <f>Weights!Y61</f>
        <v>1500</v>
      </c>
      <c r="T62" t="s">
        <v>92</v>
      </c>
      <c r="V62" t="b">
        <f t="shared" si="1"/>
        <v>1</v>
      </c>
    </row>
    <row r="64" spans="1:22">
      <c r="A64" t="s">
        <v>92</v>
      </c>
      <c r="B64" s="96" t="s">
        <v>1008</v>
      </c>
      <c r="C64">
        <f t="shared" ref="C64:P64" si="2">SUMIFS($S$7:$S$62,C$7:C$62,$B64,$T$7:$T$62,$A$64)</f>
        <v>249313</v>
      </c>
      <c r="D64">
        <f t="shared" si="2"/>
        <v>309465</v>
      </c>
      <c r="E64">
        <f t="shared" si="2"/>
        <v>34381</v>
      </c>
      <c r="F64">
        <f t="shared" si="2"/>
        <v>0</v>
      </c>
      <c r="G64">
        <f t="shared" si="2"/>
        <v>125378</v>
      </c>
      <c r="H64">
        <f t="shared" si="2"/>
        <v>691432</v>
      </c>
      <c r="I64">
        <f t="shared" si="2"/>
        <v>95982</v>
      </c>
      <c r="J64">
        <f t="shared" si="2"/>
        <v>288878</v>
      </c>
      <c r="K64">
        <f t="shared" si="2"/>
        <v>604014</v>
      </c>
      <c r="L64">
        <f t="shared" si="2"/>
        <v>740090</v>
      </c>
      <c r="M64">
        <f t="shared" si="2"/>
        <v>585092</v>
      </c>
      <c r="N64">
        <f t="shared" si="2"/>
        <v>396444</v>
      </c>
      <c r="O64">
        <f t="shared" si="2"/>
        <v>355861</v>
      </c>
      <c r="P64">
        <f t="shared" si="2"/>
        <v>613749</v>
      </c>
    </row>
    <row r="65" spans="2:16">
      <c r="B65" s="96" t="s">
        <v>1401</v>
      </c>
      <c r="O65">
        <f>SUM(O66:O82)</f>
        <v>384229</v>
      </c>
      <c r="P65">
        <f>SUM(P66:P82)</f>
        <v>126341</v>
      </c>
    </row>
    <row r="66" spans="2:16">
      <c r="B66" s="291" t="s">
        <v>1009</v>
      </c>
      <c r="C66">
        <f t="shared" ref="C66:P81" si="3">SUMIFS($S$7:$S$62,C$7:C$62,$B66,$T$7:$T$62,$A$64)</f>
        <v>55669</v>
      </c>
      <c r="D66">
        <f t="shared" si="3"/>
        <v>114576</v>
      </c>
      <c r="E66">
        <f t="shared" si="3"/>
        <v>65064</v>
      </c>
      <c r="F66">
        <f t="shared" si="3"/>
        <v>0</v>
      </c>
      <c r="G66">
        <f t="shared" si="3"/>
        <v>0</v>
      </c>
      <c r="H66">
        <f t="shared" si="3"/>
        <v>0</v>
      </c>
      <c r="I66">
        <f t="shared" si="3"/>
        <v>9501</v>
      </c>
      <c r="J66">
        <f t="shared" si="3"/>
        <v>2487</v>
      </c>
      <c r="K66">
        <f t="shared" si="3"/>
        <v>44990</v>
      </c>
      <c r="L66">
        <f t="shared" si="3"/>
        <v>0</v>
      </c>
      <c r="M66">
        <f t="shared" si="3"/>
        <v>0</v>
      </c>
      <c r="N66">
        <f t="shared" si="3"/>
        <v>0</v>
      </c>
      <c r="O66">
        <f t="shared" si="3"/>
        <v>258225</v>
      </c>
      <c r="P66">
        <f t="shared" si="3"/>
        <v>28953</v>
      </c>
    </row>
    <row r="67" spans="2:16">
      <c r="B67" s="96" t="s">
        <v>1007</v>
      </c>
      <c r="C67">
        <f t="shared" si="3"/>
        <v>381312</v>
      </c>
      <c r="D67">
        <f t="shared" si="3"/>
        <v>316049</v>
      </c>
      <c r="E67">
        <f t="shared" si="3"/>
        <v>640645</v>
      </c>
      <c r="F67">
        <f t="shared" si="3"/>
        <v>740090</v>
      </c>
      <c r="G67">
        <f t="shared" si="3"/>
        <v>0</v>
      </c>
      <c r="H67">
        <f t="shared" si="3"/>
        <v>0</v>
      </c>
      <c r="I67">
        <f t="shared" si="3"/>
        <v>634607</v>
      </c>
      <c r="J67">
        <f t="shared" si="3"/>
        <v>357581</v>
      </c>
      <c r="K67">
        <f t="shared" si="3"/>
        <v>91086</v>
      </c>
      <c r="L67">
        <f t="shared" si="3"/>
        <v>0</v>
      </c>
      <c r="M67">
        <f t="shared" si="3"/>
        <v>154998</v>
      </c>
      <c r="N67">
        <f t="shared" si="3"/>
        <v>2800</v>
      </c>
      <c r="O67">
        <f t="shared" si="3"/>
        <v>73866</v>
      </c>
      <c r="P67">
        <f t="shared" si="3"/>
        <v>9101</v>
      </c>
    </row>
    <row r="68" spans="2:16" ht="25">
      <c r="B68" s="202" t="s">
        <v>1259</v>
      </c>
      <c r="C68">
        <f t="shared" si="3"/>
        <v>0</v>
      </c>
      <c r="D68">
        <f t="shared" si="3"/>
        <v>0</v>
      </c>
      <c r="E68">
        <f t="shared" si="3"/>
        <v>0</v>
      </c>
      <c r="F68">
        <f t="shared" si="3"/>
        <v>0</v>
      </c>
      <c r="G68">
        <f t="shared" si="3"/>
        <v>606016</v>
      </c>
      <c r="H68">
        <f t="shared" si="3"/>
        <v>0</v>
      </c>
      <c r="I68">
        <f t="shared" si="3"/>
        <v>0</v>
      </c>
      <c r="J68">
        <f t="shared" si="3"/>
        <v>0</v>
      </c>
      <c r="K68">
        <f t="shared" si="3"/>
        <v>0</v>
      </c>
      <c r="L68">
        <f t="shared" si="3"/>
        <v>0</v>
      </c>
      <c r="M68">
        <f t="shared" si="3"/>
        <v>0</v>
      </c>
      <c r="N68">
        <f t="shared" si="3"/>
        <v>0</v>
      </c>
      <c r="O68">
        <f t="shared" si="3"/>
        <v>0</v>
      </c>
      <c r="P68">
        <f t="shared" si="3"/>
        <v>0</v>
      </c>
    </row>
    <row r="69" spans="2:16" ht="25">
      <c r="B69" s="96" t="s">
        <v>1260</v>
      </c>
      <c r="C69">
        <f t="shared" si="3"/>
        <v>0</v>
      </c>
      <c r="D69">
        <f t="shared" si="3"/>
        <v>0</v>
      </c>
      <c r="E69">
        <f t="shared" si="3"/>
        <v>0</v>
      </c>
      <c r="F69">
        <f t="shared" si="3"/>
        <v>0</v>
      </c>
      <c r="G69">
        <f t="shared" si="3"/>
        <v>700</v>
      </c>
      <c r="H69">
        <f t="shared" si="3"/>
        <v>0</v>
      </c>
      <c r="I69">
        <f t="shared" si="3"/>
        <v>0</v>
      </c>
      <c r="J69">
        <f t="shared" si="3"/>
        <v>0</v>
      </c>
      <c r="K69">
        <f t="shared" si="3"/>
        <v>0</v>
      </c>
      <c r="L69">
        <f t="shared" si="3"/>
        <v>0</v>
      </c>
      <c r="M69">
        <f t="shared" si="3"/>
        <v>0</v>
      </c>
      <c r="N69">
        <f t="shared" si="3"/>
        <v>0</v>
      </c>
      <c r="O69">
        <f t="shared" si="3"/>
        <v>0</v>
      </c>
      <c r="P69">
        <f t="shared" si="3"/>
        <v>0</v>
      </c>
    </row>
    <row r="70" spans="2:16">
      <c r="B70" s="219" t="s">
        <v>1393</v>
      </c>
      <c r="C70">
        <f t="shared" si="3"/>
        <v>0</v>
      </c>
      <c r="D70">
        <f t="shared" si="3"/>
        <v>0</v>
      </c>
      <c r="E70">
        <f t="shared" si="3"/>
        <v>0</v>
      </c>
      <c r="F70">
        <f t="shared" si="3"/>
        <v>0</v>
      </c>
      <c r="G70">
        <f t="shared" si="3"/>
        <v>0</v>
      </c>
      <c r="H70">
        <f t="shared" si="3"/>
        <v>0</v>
      </c>
      <c r="I70">
        <f t="shared" si="3"/>
        <v>0</v>
      </c>
      <c r="J70">
        <f t="shared" si="3"/>
        <v>0</v>
      </c>
      <c r="K70">
        <f t="shared" si="3"/>
        <v>0</v>
      </c>
      <c r="L70">
        <f t="shared" si="3"/>
        <v>0</v>
      </c>
      <c r="M70">
        <f t="shared" si="3"/>
        <v>0</v>
      </c>
      <c r="N70">
        <f t="shared" si="3"/>
        <v>0</v>
      </c>
      <c r="O70">
        <f t="shared" si="3"/>
        <v>0</v>
      </c>
      <c r="P70">
        <f t="shared" si="3"/>
        <v>1175</v>
      </c>
    </row>
    <row r="71" spans="2:16" ht="16">
      <c r="B71" s="361" t="s">
        <v>1395</v>
      </c>
      <c r="C71">
        <f t="shared" si="3"/>
        <v>0</v>
      </c>
      <c r="D71">
        <f t="shared" si="3"/>
        <v>0</v>
      </c>
      <c r="E71">
        <f t="shared" si="3"/>
        <v>0</v>
      </c>
      <c r="F71">
        <f t="shared" si="3"/>
        <v>0</v>
      </c>
      <c r="G71">
        <f t="shared" si="3"/>
        <v>0</v>
      </c>
      <c r="H71">
        <f t="shared" si="3"/>
        <v>0</v>
      </c>
      <c r="I71">
        <f t="shared" si="3"/>
        <v>0</v>
      </c>
      <c r="J71">
        <f t="shared" si="3"/>
        <v>0</v>
      </c>
      <c r="K71">
        <f t="shared" si="3"/>
        <v>0</v>
      </c>
      <c r="L71">
        <f t="shared" si="3"/>
        <v>0</v>
      </c>
      <c r="M71">
        <f t="shared" si="3"/>
        <v>0</v>
      </c>
      <c r="N71">
        <f t="shared" si="3"/>
        <v>0</v>
      </c>
      <c r="O71">
        <f t="shared" si="3"/>
        <v>40601</v>
      </c>
      <c r="P71">
        <f t="shared" si="3"/>
        <v>0</v>
      </c>
    </row>
    <row r="72" spans="2:16" ht="16">
      <c r="B72" s="122" t="s">
        <v>1396</v>
      </c>
      <c r="C72">
        <f t="shared" si="3"/>
        <v>0</v>
      </c>
      <c r="D72">
        <f t="shared" si="3"/>
        <v>0</v>
      </c>
      <c r="E72">
        <f t="shared" si="3"/>
        <v>0</v>
      </c>
      <c r="F72">
        <f t="shared" si="3"/>
        <v>0</v>
      </c>
      <c r="G72">
        <f t="shared" si="3"/>
        <v>0</v>
      </c>
      <c r="H72">
        <f t="shared" si="3"/>
        <v>0</v>
      </c>
      <c r="I72">
        <f t="shared" si="3"/>
        <v>0</v>
      </c>
      <c r="J72">
        <f t="shared" si="3"/>
        <v>0</v>
      </c>
      <c r="K72">
        <f t="shared" si="3"/>
        <v>0</v>
      </c>
      <c r="L72">
        <f t="shared" si="3"/>
        <v>0</v>
      </c>
      <c r="M72">
        <f t="shared" si="3"/>
        <v>0</v>
      </c>
      <c r="N72">
        <f t="shared" si="3"/>
        <v>0</v>
      </c>
      <c r="O72">
        <f t="shared" si="3"/>
        <v>0</v>
      </c>
      <c r="P72">
        <f t="shared" si="3"/>
        <v>40601</v>
      </c>
    </row>
    <row r="73" spans="2:16" ht="25">
      <c r="B73" s="219" t="s">
        <v>1392</v>
      </c>
      <c r="C73">
        <f t="shared" si="3"/>
        <v>0</v>
      </c>
      <c r="D73">
        <f t="shared" si="3"/>
        <v>0</v>
      </c>
      <c r="E73">
        <f t="shared" si="3"/>
        <v>0</v>
      </c>
      <c r="F73">
        <f t="shared" si="3"/>
        <v>0</v>
      </c>
      <c r="G73">
        <f t="shared" si="3"/>
        <v>0</v>
      </c>
      <c r="H73">
        <f t="shared" si="3"/>
        <v>0</v>
      </c>
      <c r="I73">
        <f t="shared" si="3"/>
        <v>0</v>
      </c>
      <c r="J73">
        <f t="shared" si="3"/>
        <v>0</v>
      </c>
      <c r="K73">
        <f t="shared" si="3"/>
        <v>0</v>
      </c>
      <c r="L73">
        <f t="shared" si="3"/>
        <v>0</v>
      </c>
      <c r="M73">
        <f t="shared" si="3"/>
        <v>0</v>
      </c>
      <c r="N73">
        <f t="shared" si="3"/>
        <v>0</v>
      </c>
      <c r="O73">
        <f t="shared" si="3"/>
        <v>0</v>
      </c>
      <c r="P73">
        <f t="shared" si="3"/>
        <v>30298</v>
      </c>
    </row>
    <row r="74" spans="2:16" ht="25">
      <c r="B74" s="291" t="s">
        <v>1397</v>
      </c>
      <c r="C74">
        <f t="shared" si="3"/>
        <v>0</v>
      </c>
      <c r="D74">
        <f t="shared" si="3"/>
        <v>0</v>
      </c>
      <c r="E74">
        <f t="shared" si="3"/>
        <v>0</v>
      </c>
      <c r="F74">
        <f t="shared" si="3"/>
        <v>0</v>
      </c>
      <c r="G74">
        <f t="shared" si="3"/>
        <v>0</v>
      </c>
      <c r="H74">
        <f t="shared" si="3"/>
        <v>0</v>
      </c>
      <c r="I74">
        <f t="shared" si="3"/>
        <v>0</v>
      </c>
      <c r="J74">
        <f t="shared" si="3"/>
        <v>0</v>
      </c>
      <c r="K74">
        <f t="shared" si="3"/>
        <v>0</v>
      </c>
      <c r="L74">
        <f t="shared" si="3"/>
        <v>0</v>
      </c>
      <c r="M74">
        <f t="shared" si="3"/>
        <v>0</v>
      </c>
      <c r="N74">
        <f t="shared" si="3"/>
        <v>0</v>
      </c>
      <c r="O74">
        <f t="shared" si="3"/>
        <v>0</v>
      </c>
      <c r="P74">
        <f t="shared" si="3"/>
        <v>1500</v>
      </c>
    </row>
    <row r="75" spans="2:16">
      <c r="B75" s="207" t="s">
        <v>1388</v>
      </c>
      <c r="C75">
        <f t="shared" si="3"/>
        <v>0</v>
      </c>
      <c r="D75">
        <f t="shared" si="3"/>
        <v>0</v>
      </c>
      <c r="E75">
        <f t="shared" si="3"/>
        <v>0</v>
      </c>
      <c r="F75">
        <f t="shared" si="3"/>
        <v>0</v>
      </c>
      <c r="G75">
        <f t="shared" si="3"/>
        <v>0</v>
      </c>
      <c r="H75">
        <f t="shared" si="3"/>
        <v>0</v>
      </c>
      <c r="I75">
        <f t="shared" si="3"/>
        <v>0</v>
      </c>
      <c r="J75">
        <f t="shared" si="3"/>
        <v>0</v>
      </c>
      <c r="K75">
        <f t="shared" si="3"/>
        <v>0</v>
      </c>
      <c r="L75">
        <f t="shared" si="3"/>
        <v>0</v>
      </c>
      <c r="M75">
        <f t="shared" si="3"/>
        <v>0</v>
      </c>
      <c r="N75">
        <f t="shared" si="3"/>
        <v>0</v>
      </c>
      <c r="O75">
        <f t="shared" si="3"/>
        <v>1312</v>
      </c>
      <c r="P75">
        <f t="shared" si="3"/>
        <v>1312</v>
      </c>
    </row>
    <row r="76" spans="2:16" ht="25">
      <c r="B76" s="207" t="s">
        <v>1391</v>
      </c>
      <c r="C76">
        <f t="shared" si="3"/>
        <v>0</v>
      </c>
      <c r="D76">
        <f t="shared" si="3"/>
        <v>0</v>
      </c>
      <c r="E76">
        <f t="shared" si="3"/>
        <v>0</v>
      </c>
      <c r="F76">
        <f t="shared" si="3"/>
        <v>0</v>
      </c>
      <c r="G76">
        <f t="shared" si="3"/>
        <v>0</v>
      </c>
      <c r="H76">
        <f t="shared" si="3"/>
        <v>0</v>
      </c>
      <c r="I76">
        <f t="shared" si="3"/>
        <v>0</v>
      </c>
      <c r="J76">
        <f t="shared" si="3"/>
        <v>0</v>
      </c>
      <c r="K76">
        <f t="shared" si="3"/>
        <v>0</v>
      </c>
      <c r="L76">
        <f t="shared" si="3"/>
        <v>0</v>
      </c>
      <c r="M76">
        <f t="shared" si="3"/>
        <v>0</v>
      </c>
      <c r="N76">
        <f t="shared" si="3"/>
        <v>0</v>
      </c>
      <c r="O76">
        <f t="shared" si="3"/>
        <v>0</v>
      </c>
      <c r="P76">
        <f t="shared" si="3"/>
        <v>6201</v>
      </c>
    </row>
    <row r="77" spans="2:16" ht="25">
      <c r="B77" s="94" t="s">
        <v>1389</v>
      </c>
      <c r="C77">
        <f t="shared" si="3"/>
        <v>0</v>
      </c>
      <c r="D77">
        <f t="shared" si="3"/>
        <v>0</v>
      </c>
      <c r="E77">
        <f t="shared" si="3"/>
        <v>0</v>
      </c>
      <c r="F77">
        <f t="shared" si="3"/>
        <v>0</v>
      </c>
      <c r="G77">
        <f t="shared" si="3"/>
        <v>0</v>
      </c>
      <c r="H77">
        <f t="shared" si="3"/>
        <v>0</v>
      </c>
      <c r="I77">
        <f t="shared" si="3"/>
        <v>0</v>
      </c>
      <c r="J77">
        <f t="shared" si="3"/>
        <v>0</v>
      </c>
      <c r="K77">
        <f t="shared" si="3"/>
        <v>0</v>
      </c>
      <c r="L77">
        <f t="shared" si="3"/>
        <v>0</v>
      </c>
      <c r="M77">
        <f t="shared" si="3"/>
        <v>0</v>
      </c>
      <c r="N77">
        <f t="shared" si="3"/>
        <v>0</v>
      </c>
      <c r="O77">
        <f t="shared" si="3"/>
        <v>7200</v>
      </c>
      <c r="P77">
        <f t="shared" si="3"/>
        <v>0</v>
      </c>
    </row>
    <row r="78" spans="2:16" ht="25">
      <c r="B78" s="94" t="s">
        <v>1390</v>
      </c>
      <c r="C78">
        <f t="shared" si="3"/>
        <v>0</v>
      </c>
      <c r="D78">
        <f t="shared" si="3"/>
        <v>0</v>
      </c>
      <c r="E78">
        <f t="shared" si="3"/>
        <v>0</v>
      </c>
      <c r="F78">
        <f t="shared" si="3"/>
        <v>0</v>
      </c>
      <c r="G78">
        <f t="shared" si="3"/>
        <v>0</v>
      </c>
      <c r="H78">
        <f t="shared" si="3"/>
        <v>0</v>
      </c>
      <c r="I78">
        <f t="shared" si="3"/>
        <v>0</v>
      </c>
      <c r="J78">
        <f t="shared" si="3"/>
        <v>0</v>
      </c>
      <c r="K78">
        <f t="shared" si="3"/>
        <v>0</v>
      </c>
      <c r="L78">
        <f t="shared" si="3"/>
        <v>0</v>
      </c>
      <c r="M78">
        <f t="shared" si="3"/>
        <v>0</v>
      </c>
      <c r="N78">
        <f t="shared" si="3"/>
        <v>0</v>
      </c>
      <c r="O78">
        <f t="shared" si="3"/>
        <v>0</v>
      </c>
      <c r="P78">
        <f t="shared" si="3"/>
        <v>7200</v>
      </c>
    </row>
    <row r="79" spans="2:16">
      <c r="B79" s="219" t="s">
        <v>1394</v>
      </c>
      <c r="C79">
        <f t="shared" si="3"/>
        <v>0</v>
      </c>
      <c r="D79">
        <f t="shared" si="3"/>
        <v>0</v>
      </c>
      <c r="E79">
        <f t="shared" si="3"/>
        <v>0</v>
      </c>
      <c r="F79">
        <f t="shared" si="3"/>
        <v>0</v>
      </c>
      <c r="G79">
        <f t="shared" si="3"/>
        <v>0</v>
      </c>
      <c r="H79">
        <f t="shared" si="3"/>
        <v>0</v>
      </c>
      <c r="I79">
        <f t="shared" si="3"/>
        <v>0</v>
      </c>
      <c r="J79">
        <f t="shared" si="3"/>
        <v>0</v>
      </c>
      <c r="K79">
        <f t="shared" si="3"/>
        <v>0</v>
      </c>
      <c r="L79">
        <f t="shared" si="3"/>
        <v>0</v>
      </c>
      <c r="M79">
        <f t="shared" si="3"/>
        <v>0</v>
      </c>
      <c r="N79">
        <f t="shared" si="3"/>
        <v>0</v>
      </c>
      <c r="O79">
        <f t="shared" si="3"/>
        <v>3025</v>
      </c>
      <c r="P79">
        <f t="shared" si="3"/>
        <v>0</v>
      </c>
    </row>
    <row r="80" spans="2:16">
      <c r="B80" s="96" t="s">
        <v>429</v>
      </c>
      <c r="C80">
        <f t="shared" si="3"/>
        <v>0</v>
      </c>
      <c r="D80">
        <f t="shared" si="3"/>
        <v>0</v>
      </c>
      <c r="E80">
        <f t="shared" si="3"/>
        <v>0</v>
      </c>
      <c r="F80">
        <f t="shared" si="3"/>
        <v>0</v>
      </c>
      <c r="G80">
        <f t="shared" si="3"/>
        <v>7996</v>
      </c>
      <c r="H80">
        <f t="shared" si="3"/>
        <v>0</v>
      </c>
      <c r="I80">
        <f t="shared" si="3"/>
        <v>0</v>
      </c>
      <c r="J80">
        <f t="shared" si="3"/>
        <v>0</v>
      </c>
      <c r="K80">
        <f t="shared" si="3"/>
        <v>0</v>
      </c>
      <c r="L80">
        <f t="shared" si="3"/>
        <v>0</v>
      </c>
      <c r="M80">
        <f t="shared" si="3"/>
        <v>0</v>
      </c>
      <c r="N80">
        <f t="shared" si="3"/>
        <v>0</v>
      </c>
      <c r="O80">
        <f t="shared" si="3"/>
        <v>0</v>
      </c>
      <c r="P80">
        <f t="shared" si="3"/>
        <v>0</v>
      </c>
    </row>
    <row r="81" spans="2:16">
      <c r="B81" s="96" t="s">
        <v>130</v>
      </c>
      <c r="C81">
        <f t="shared" si="3"/>
        <v>53796</v>
      </c>
      <c r="D81">
        <f t="shared" si="3"/>
        <v>0</v>
      </c>
      <c r="E81">
        <f t="shared" si="3"/>
        <v>0</v>
      </c>
      <c r="F81">
        <f t="shared" si="3"/>
        <v>0</v>
      </c>
      <c r="G81">
        <f t="shared" si="3"/>
        <v>0</v>
      </c>
      <c r="H81">
        <f t="shared" si="3"/>
        <v>48658</v>
      </c>
      <c r="I81">
        <f t="shared" si="3"/>
        <v>0</v>
      </c>
      <c r="J81">
        <f t="shared" si="3"/>
        <v>91144</v>
      </c>
      <c r="K81">
        <f t="shared" si="3"/>
        <v>0</v>
      </c>
      <c r="L81">
        <f t="shared" si="3"/>
        <v>0</v>
      </c>
      <c r="M81">
        <f t="shared" si="3"/>
        <v>0</v>
      </c>
      <c r="N81">
        <f t="shared" si="3"/>
        <v>340846</v>
      </c>
      <c r="O81">
        <f t="shared" si="3"/>
        <v>0</v>
      </c>
      <c r="P81">
        <f t="shared" si="3"/>
        <v>0</v>
      </c>
    </row>
    <row r="82" spans="2:16">
      <c r="B82" s="264"/>
    </row>
    <row r="83" spans="2:16">
      <c r="B83" s="129" t="s">
        <v>1399</v>
      </c>
      <c r="C83">
        <f>SUM(C64:C81)</f>
        <v>740090</v>
      </c>
      <c r="D83">
        <f t="shared" ref="D83:N83" si="4">SUM(D64:D81)</f>
        <v>740090</v>
      </c>
      <c r="E83">
        <f t="shared" si="4"/>
        <v>740090</v>
      </c>
      <c r="F83">
        <f t="shared" si="4"/>
        <v>740090</v>
      </c>
      <c r="G83">
        <f t="shared" si="4"/>
        <v>740090</v>
      </c>
      <c r="H83">
        <f t="shared" si="4"/>
        <v>740090</v>
      </c>
      <c r="I83">
        <f t="shared" si="4"/>
        <v>740090</v>
      </c>
      <c r="J83">
        <f t="shared" si="4"/>
        <v>740090</v>
      </c>
      <c r="K83">
        <f t="shared" si="4"/>
        <v>740090</v>
      </c>
      <c r="L83">
        <f t="shared" si="4"/>
        <v>740090</v>
      </c>
      <c r="M83">
        <f t="shared" si="4"/>
        <v>740090</v>
      </c>
      <c r="N83">
        <f t="shared" si="4"/>
        <v>740090</v>
      </c>
      <c r="O83">
        <f>SUM(O64:O65)</f>
        <v>740090</v>
      </c>
      <c r="P83">
        <f>SUM(P64:P65)</f>
        <v>740090</v>
      </c>
    </row>
    <row r="85" spans="2:16">
      <c r="B85" t="s">
        <v>131</v>
      </c>
    </row>
    <row r="86" spans="2:16">
      <c r="B86" s="43"/>
      <c r="C86" s="38"/>
    </row>
    <row r="87" spans="2:16">
      <c r="B87" s="43" t="s">
        <v>1261</v>
      </c>
      <c r="C87" s="38"/>
    </row>
    <row r="88" spans="2:16">
      <c r="B88" s="100" t="s">
        <v>133</v>
      </c>
      <c r="C88" s="38"/>
    </row>
    <row r="89" spans="2:16">
      <c r="B89" s="100" t="s">
        <v>134</v>
      </c>
      <c r="C89" s="38"/>
    </row>
    <row r="90" spans="2:16">
      <c r="B90" s="100" t="s">
        <v>1262</v>
      </c>
      <c r="C90" s="38"/>
    </row>
    <row r="91" spans="2:16">
      <c r="B91" s="43" t="s">
        <v>136</v>
      </c>
      <c r="C91" s="38"/>
    </row>
    <row r="92" spans="2:16">
      <c r="B92" s="101" t="s">
        <v>1263</v>
      </c>
      <c r="C92" s="38"/>
    </row>
    <row r="93" spans="2:16">
      <c r="B93" s="101" t="s">
        <v>1264</v>
      </c>
      <c r="C93" s="38"/>
    </row>
    <row r="94" spans="2:16">
      <c r="B94" s="43" t="s">
        <v>291</v>
      </c>
      <c r="C94" s="38"/>
    </row>
    <row r="95" spans="2:16">
      <c r="B95" s="101" t="s">
        <v>1265</v>
      </c>
      <c r="C95" s="38"/>
    </row>
    <row r="96" spans="2:16">
      <c r="B96" s="101" t="s">
        <v>1266</v>
      </c>
      <c r="C96" s="38"/>
    </row>
    <row r="97" spans="2:3">
      <c r="B97" s="101" t="s">
        <v>1267</v>
      </c>
      <c r="C97" s="38"/>
    </row>
    <row r="98" spans="2:3">
      <c r="B98" s="101" t="s">
        <v>1268</v>
      </c>
      <c r="C98" s="38"/>
    </row>
    <row r="99" spans="2:3" ht="15">
      <c r="B99" s="48" t="s">
        <v>141</v>
      </c>
      <c r="C99" s="38"/>
    </row>
    <row r="100" spans="2:3">
      <c r="B100" s="101" t="s">
        <v>1269</v>
      </c>
      <c r="C100" s="38"/>
    </row>
    <row r="101" spans="2:3">
      <c r="B101" s="101" t="s">
        <v>1270</v>
      </c>
      <c r="C101" s="38"/>
    </row>
    <row r="102" spans="2:3" ht="15">
      <c r="B102" s="48" t="s">
        <v>143</v>
      </c>
      <c r="C102" s="38"/>
    </row>
    <row r="103" spans="2:3" ht="15">
      <c r="B103" s="101" t="s">
        <v>1271</v>
      </c>
      <c r="C103" s="38"/>
    </row>
    <row r="104" spans="2:3">
      <c r="B104" s="101" t="s">
        <v>1272</v>
      </c>
      <c r="C104" s="38"/>
    </row>
    <row r="105" spans="2:3" ht="15">
      <c r="B105" s="48" t="s">
        <v>149</v>
      </c>
      <c r="C105" s="38"/>
    </row>
    <row r="106" spans="2:3">
      <c r="B106" s="101" t="s">
        <v>1273</v>
      </c>
      <c r="C106" s="38"/>
    </row>
    <row r="107" spans="2:3" ht="15">
      <c r="B107" s="48" t="s">
        <v>153</v>
      </c>
      <c r="C107" s="38"/>
    </row>
    <row r="108" spans="2:3">
      <c r="B108" s="101" t="s">
        <v>1269</v>
      </c>
      <c r="C108" s="38"/>
    </row>
    <row r="109" spans="2:3">
      <c r="B109" s="101" t="s">
        <v>1270</v>
      </c>
      <c r="C109" s="38"/>
    </row>
    <row r="110" spans="2:3">
      <c r="B110" s="101" t="s">
        <v>1274</v>
      </c>
      <c r="C110" s="38"/>
    </row>
    <row r="111" spans="2:3" ht="15">
      <c r="B111" s="48" t="s">
        <v>315</v>
      </c>
      <c r="C111" s="38"/>
    </row>
    <row r="112" spans="2:3">
      <c r="B112" s="101" t="s">
        <v>1275</v>
      </c>
      <c r="C112" s="38"/>
    </row>
    <row r="113" spans="2:3">
      <c r="B113" s="101" t="s">
        <v>1276</v>
      </c>
      <c r="C113" s="38"/>
    </row>
    <row r="114" spans="2:3" ht="15">
      <c r="B114" s="48" t="s">
        <v>159</v>
      </c>
      <c r="C114" s="38"/>
    </row>
    <row r="115" spans="2:3">
      <c r="B115" s="101" t="s">
        <v>1277</v>
      </c>
      <c r="C115" s="38"/>
    </row>
    <row r="116" spans="2:3">
      <c r="B116" s="101" t="s">
        <v>1278</v>
      </c>
      <c r="C116" s="38"/>
    </row>
    <row r="117" spans="2:3" ht="15">
      <c r="B117" s="48" t="s">
        <v>163</v>
      </c>
      <c r="C117" s="38"/>
    </row>
    <row r="118" spans="2:3">
      <c r="B118" s="101" t="s">
        <v>1279</v>
      </c>
      <c r="C118" s="38"/>
    </row>
    <row r="119" spans="2:3" ht="15">
      <c r="B119" s="48" t="s">
        <v>165</v>
      </c>
      <c r="C119" s="38"/>
    </row>
    <row r="120" spans="2:3">
      <c r="B120" s="101" t="s">
        <v>1280</v>
      </c>
      <c r="C120" s="38"/>
    </row>
    <row r="121" spans="2:3" ht="15">
      <c r="B121" s="48" t="s">
        <v>169</v>
      </c>
      <c r="C121" s="38"/>
    </row>
    <row r="122" spans="2:3">
      <c r="B122" s="101" t="s">
        <v>1281</v>
      </c>
      <c r="C122" s="38"/>
    </row>
    <row r="123" spans="2:3">
      <c r="B123" s="101" t="s">
        <v>1282</v>
      </c>
      <c r="C123" s="38"/>
    </row>
    <row r="124" spans="2:3" ht="15">
      <c r="B124" s="48" t="s">
        <v>171</v>
      </c>
      <c r="C124" s="38"/>
    </row>
    <row r="125" spans="2:3">
      <c r="B125" s="101" t="s">
        <v>1283</v>
      </c>
      <c r="C125" s="38"/>
    </row>
    <row r="126" spans="2:3" ht="15">
      <c r="B126" s="48" t="s">
        <v>175</v>
      </c>
      <c r="C126" s="38"/>
    </row>
    <row r="127" spans="2:3">
      <c r="B127" s="101" t="s">
        <v>1284</v>
      </c>
      <c r="C127" s="38"/>
    </row>
    <row r="128" spans="2:3">
      <c r="B128" s="101" t="s">
        <v>1285</v>
      </c>
      <c r="C128" s="38"/>
    </row>
    <row r="129" spans="2:3" ht="15">
      <c r="B129" s="48" t="s">
        <v>177</v>
      </c>
      <c r="C129" s="38"/>
    </row>
    <row r="130" spans="2:3">
      <c r="B130" s="101" t="s">
        <v>1286</v>
      </c>
      <c r="C130" s="38"/>
    </row>
    <row r="131" spans="2:3" ht="15">
      <c r="B131" s="48" t="s">
        <v>179</v>
      </c>
      <c r="C131" s="38"/>
    </row>
    <row r="132" spans="2:3">
      <c r="B132" s="101" t="s">
        <v>1287</v>
      </c>
      <c r="C132" s="38"/>
    </row>
    <row r="133" spans="2:3">
      <c r="B133" s="100" t="s">
        <v>1288</v>
      </c>
      <c r="C133" s="38"/>
    </row>
    <row r="134" spans="2:3">
      <c r="B134" s="101" t="s">
        <v>1289</v>
      </c>
      <c r="C134" s="38"/>
    </row>
    <row r="135" spans="2:3" ht="15">
      <c r="B135" s="48" t="s">
        <v>181</v>
      </c>
      <c r="C135" s="38"/>
    </row>
    <row r="136" spans="2:3">
      <c r="B136" s="101" t="s">
        <v>1290</v>
      </c>
      <c r="C136" s="38"/>
    </row>
    <row r="137" spans="2:3">
      <c r="B137" s="101" t="s">
        <v>1291</v>
      </c>
      <c r="C137" s="38"/>
    </row>
    <row r="138" spans="2:3">
      <c r="B138" s="101" t="s">
        <v>1292</v>
      </c>
      <c r="C138" s="38"/>
    </row>
    <row r="139" spans="2:3" ht="15">
      <c r="B139" s="48" t="s">
        <v>183</v>
      </c>
      <c r="C139" s="38"/>
    </row>
    <row r="140" spans="2:3">
      <c r="B140" s="101" t="s">
        <v>1293</v>
      </c>
      <c r="C140" s="38"/>
    </row>
    <row r="141" spans="2:3" ht="15">
      <c r="B141" s="48" t="s">
        <v>187</v>
      </c>
      <c r="C141" s="38"/>
    </row>
    <row r="142" spans="2:3">
      <c r="B142" s="101" t="s">
        <v>1294</v>
      </c>
      <c r="C142" s="38"/>
    </row>
    <row r="143" spans="2:3" ht="15">
      <c r="B143" s="48" t="s">
        <v>193</v>
      </c>
      <c r="C143" s="38"/>
    </row>
    <row r="144" spans="2:3">
      <c r="B144" s="101" t="s">
        <v>1269</v>
      </c>
      <c r="C144" s="38"/>
    </row>
    <row r="145" spans="2:3" ht="15">
      <c r="B145" s="48" t="s">
        <v>195</v>
      </c>
      <c r="C145" s="38"/>
    </row>
    <row r="146" spans="2:3">
      <c r="B146" s="101" t="s">
        <v>1295</v>
      </c>
      <c r="C146" s="38"/>
    </row>
    <row r="147" spans="2:3">
      <c r="B147" s="101" t="s">
        <v>1272</v>
      </c>
      <c r="C147" s="38"/>
    </row>
    <row r="148" spans="2:3" ht="15">
      <c r="B148" s="48" t="s">
        <v>199</v>
      </c>
      <c r="C148" s="38"/>
    </row>
    <row r="149" spans="2:3">
      <c r="B149" s="101" t="s">
        <v>1296</v>
      </c>
      <c r="C149" s="38"/>
    </row>
    <row r="150" spans="2:3" ht="15">
      <c r="B150" s="48" t="s">
        <v>345</v>
      </c>
      <c r="C150" s="38"/>
    </row>
    <row r="151" spans="2:3">
      <c r="B151" s="101" t="s">
        <v>1297</v>
      </c>
      <c r="C151" s="38"/>
    </row>
    <row r="152" spans="2:3">
      <c r="B152" s="101" t="s">
        <v>1298</v>
      </c>
      <c r="C152" s="38"/>
    </row>
    <row r="153" spans="2:3" ht="15">
      <c r="B153" s="48" t="s">
        <v>202</v>
      </c>
      <c r="C153" s="38"/>
    </row>
    <row r="154" spans="2:3">
      <c r="B154" s="101" t="s">
        <v>1265</v>
      </c>
      <c r="C154" s="38"/>
    </row>
    <row r="155" spans="2:3">
      <c r="B155" s="101" t="s">
        <v>1267</v>
      </c>
      <c r="C155" s="38"/>
    </row>
    <row r="156" spans="2:3" ht="15">
      <c r="B156" s="48" t="s">
        <v>204</v>
      </c>
      <c r="C156" s="38"/>
    </row>
    <row r="157" spans="2:3">
      <c r="B157" s="101" t="s">
        <v>1299</v>
      </c>
      <c r="C157" s="38"/>
    </row>
    <row r="158" spans="2:3" ht="15">
      <c r="B158" s="48" t="s">
        <v>206</v>
      </c>
      <c r="C158" s="38"/>
    </row>
    <row r="159" spans="2:3">
      <c r="B159" s="101" t="s">
        <v>1300</v>
      </c>
      <c r="C159" s="38"/>
    </row>
    <row r="160" spans="2:3">
      <c r="B160" s="101" t="s">
        <v>1301</v>
      </c>
      <c r="C160" s="38"/>
    </row>
    <row r="161" spans="2:3">
      <c r="B161" s="101" t="s">
        <v>1302</v>
      </c>
      <c r="C161" s="38"/>
    </row>
    <row r="162" spans="2:3" ht="15">
      <c r="B162" s="48" t="s">
        <v>209</v>
      </c>
      <c r="C162" s="38"/>
    </row>
    <row r="163" spans="2:3">
      <c r="B163" s="101" t="s">
        <v>1303</v>
      </c>
      <c r="C163" s="38"/>
    </row>
    <row r="164" spans="2:3">
      <c r="B164" s="101" t="s">
        <v>1304</v>
      </c>
      <c r="C164" s="38"/>
    </row>
    <row r="165" spans="2:3" ht="15">
      <c r="B165" s="48" t="s">
        <v>211</v>
      </c>
      <c r="C165" s="38"/>
    </row>
    <row r="166" spans="2:3">
      <c r="B166" s="101" t="s">
        <v>1305</v>
      </c>
      <c r="C166" s="38"/>
    </row>
    <row r="167" spans="2:3">
      <c r="B167" s="351" t="s">
        <v>1306</v>
      </c>
      <c r="C167" s="38"/>
    </row>
    <row r="168" spans="2:3" ht="15">
      <c r="B168" s="48" t="s">
        <v>213</v>
      </c>
      <c r="C168" s="38"/>
    </row>
    <row r="169" spans="2:3">
      <c r="B169" s="101" t="s">
        <v>1307</v>
      </c>
      <c r="C169" s="38"/>
    </row>
    <row r="170" spans="2:3">
      <c r="B170" s="101" t="s">
        <v>1267</v>
      </c>
      <c r="C170" s="38"/>
    </row>
    <row r="171" spans="2:3">
      <c r="B171" s="101" t="s">
        <v>1268</v>
      </c>
      <c r="C171" s="38"/>
    </row>
    <row r="172" spans="2:3" ht="15">
      <c r="B172" s="48" t="s">
        <v>217</v>
      </c>
      <c r="C172" s="38"/>
    </row>
    <row r="173" spans="2:3">
      <c r="B173" s="101" t="s">
        <v>1308</v>
      </c>
      <c r="C173" s="38"/>
    </row>
    <row r="174" spans="2:3" ht="15">
      <c r="B174" s="48" t="s">
        <v>219</v>
      </c>
      <c r="C174" s="38"/>
    </row>
    <row r="175" spans="2:3">
      <c r="B175" s="101" t="s">
        <v>1309</v>
      </c>
      <c r="C175" s="38"/>
    </row>
    <row r="176" spans="2:3" ht="15">
      <c r="B176" s="48" t="s">
        <v>223</v>
      </c>
      <c r="C176" s="38"/>
    </row>
    <row r="177" spans="2:5">
      <c r="B177" s="101" t="s">
        <v>1310</v>
      </c>
      <c r="C177" s="38"/>
    </row>
    <row r="178" spans="2:5">
      <c r="B178" s="101" t="s">
        <v>1311</v>
      </c>
      <c r="C178" s="38"/>
    </row>
    <row r="179" spans="2:5">
      <c r="B179" s="101" t="s">
        <v>1312</v>
      </c>
      <c r="C179" s="38"/>
    </row>
    <row r="180" spans="2:5" ht="15">
      <c r="B180" s="48" t="s">
        <v>362</v>
      </c>
      <c r="C180" s="38"/>
    </row>
    <row r="181" spans="2:5">
      <c r="B181" s="101" t="s">
        <v>1313</v>
      </c>
      <c r="C181" s="38"/>
    </row>
    <row r="182" spans="2:5">
      <c r="B182" s="101" t="s">
        <v>1268</v>
      </c>
      <c r="C182" s="38"/>
    </row>
    <row r="183" spans="2:5" ht="15">
      <c r="B183" s="48" t="s">
        <v>229</v>
      </c>
      <c r="C183" s="38"/>
    </row>
    <row r="184" spans="2:5">
      <c r="B184" s="101" t="s">
        <v>1314</v>
      </c>
      <c r="C184" s="38"/>
    </row>
    <row r="185" spans="2:5">
      <c r="B185" s="101" t="s">
        <v>1315</v>
      </c>
      <c r="C185" s="38"/>
    </row>
    <row r="186" spans="2:5" ht="15">
      <c r="B186" s="48" t="s">
        <v>234</v>
      </c>
      <c r="C186" s="38"/>
    </row>
    <row r="187" spans="2:5">
      <c r="B187" s="101" t="s">
        <v>1316</v>
      </c>
      <c r="C187" s="38"/>
    </row>
    <row r="188" spans="2:5">
      <c r="B188" s="101" t="s">
        <v>1317</v>
      </c>
      <c r="C188" s="38"/>
    </row>
    <row r="189" spans="2:5">
      <c r="B189" s="101" t="s">
        <v>1318</v>
      </c>
      <c r="C189" s="38"/>
    </row>
    <row r="190" spans="2:5">
      <c r="B190" s="43" t="s">
        <v>1320</v>
      </c>
      <c r="C190" s="38"/>
      <c r="D190" s="38"/>
      <c r="E190" s="38"/>
    </row>
    <row r="191" spans="2:5" ht="15">
      <c r="B191" s="44" t="s">
        <v>133</v>
      </c>
      <c r="C191" s="38"/>
      <c r="D191" s="38"/>
      <c r="E191" s="38"/>
    </row>
    <row r="192" spans="2:5" ht="15">
      <c r="B192" s="44" t="s">
        <v>134</v>
      </c>
      <c r="C192" s="38"/>
      <c r="D192" s="38"/>
      <c r="E192" s="38"/>
    </row>
    <row r="193" spans="2:5" ht="15">
      <c r="B193" s="44" t="s">
        <v>1321</v>
      </c>
      <c r="C193" s="38"/>
      <c r="D193" s="38"/>
      <c r="E193" s="38"/>
    </row>
    <row r="194" spans="2:5" ht="15">
      <c r="B194" s="44" t="s">
        <v>1322</v>
      </c>
      <c r="C194" s="38"/>
      <c r="D194" s="38"/>
      <c r="E194" s="38"/>
    </row>
    <row r="195" spans="2:5">
      <c r="B195" s="43" t="s">
        <v>136</v>
      </c>
      <c r="C195" s="38"/>
      <c r="D195" s="38"/>
      <c r="E195" s="38"/>
    </row>
    <row r="196" spans="2:5" ht="15">
      <c r="B196" s="101" t="s">
        <v>1323</v>
      </c>
      <c r="C196" s="38"/>
      <c r="D196" s="38"/>
      <c r="E196" s="38"/>
    </row>
    <row r="197" spans="2:5">
      <c r="B197" s="43" t="s">
        <v>138</v>
      </c>
      <c r="C197" s="38"/>
      <c r="D197" s="38"/>
      <c r="E197" s="38"/>
    </row>
    <row r="198" spans="2:5" ht="15">
      <c r="B198" s="101" t="s">
        <v>1324</v>
      </c>
      <c r="C198" s="38"/>
      <c r="D198" s="38"/>
      <c r="E198" s="38"/>
    </row>
    <row r="199" spans="2:5" ht="15">
      <c r="B199" s="101" t="s">
        <v>1325</v>
      </c>
      <c r="C199" s="38"/>
      <c r="D199" s="38"/>
      <c r="E199" s="38"/>
    </row>
    <row r="200" spans="2:5" ht="15">
      <c r="B200" s="101" t="s">
        <v>1326</v>
      </c>
      <c r="C200" s="38"/>
      <c r="D200" s="38"/>
      <c r="E200" s="38"/>
    </row>
    <row r="201" spans="2:5" ht="15">
      <c r="B201" s="101" t="s">
        <v>1327</v>
      </c>
      <c r="C201" s="38"/>
      <c r="D201" s="38"/>
      <c r="E201" s="38"/>
    </row>
    <row r="202" spans="2:5">
      <c r="B202" s="43" t="s">
        <v>291</v>
      </c>
      <c r="C202" s="38"/>
      <c r="D202" s="38"/>
      <c r="E202" s="38"/>
    </row>
    <row r="203" spans="2:5" ht="15">
      <c r="B203" s="101" t="s">
        <v>1323</v>
      </c>
      <c r="C203" s="38"/>
      <c r="D203" s="38"/>
      <c r="E203" s="38"/>
    </row>
    <row r="204" spans="2:5" ht="15">
      <c r="B204" s="101" t="s">
        <v>1328</v>
      </c>
      <c r="C204" s="38"/>
      <c r="D204" s="38"/>
      <c r="E204" s="38"/>
    </row>
    <row r="205" spans="2:5">
      <c r="B205" s="43" t="s">
        <v>386</v>
      </c>
      <c r="C205" s="38"/>
      <c r="D205" s="38"/>
      <c r="E205" s="38"/>
    </row>
    <row r="206" spans="2:5" ht="15">
      <c r="B206" s="101" t="s">
        <v>1323</v>
      </c>
      <c r="C206" s="38"/>
      <c r="D206" s="38"/>
      <c r="E206" s="38"/>
    </row>
    <row r="207" spans="2:5" ht="15">
      <c r="B207" s="101" t="s">
        <v>1329</v>
      </c>
      <c r="C207" s="38"/>
      <c r="D207" s="38"/>
      <c r="E207" s="38"/>
    </row>
    <row r="208" spans="2:5">
      <c r="B208" s="43" t="s">
        <v>141</v>
      </c>
      <c r="C208" s="38"/>
      <c r="D208" s="38"/>
      <c r="E208" s="38"/>
    </row>
    <row r="209" spans="2:5" ht="15">
      <c r="B209" s="101" t="s">
        <v>1330</v>
      </c>
      <c r="C209" s="38"/>
      <c r="D209" s="38"/>
      <c r="E209" s="38"/>
    </row>
    <row r="210" spans="2:5" ht="15">
      <c r="B210" s="101" t="s">
        <v>1327</v>
      </c>
      <c r="C210" s="38"/>
      <c r="D210" s="38"/>
      <c r="E210" s="38"/>
    </row>
    <row r="211" spans="2:5">
      <c r="B211" s="43" t="s">
        <v>143</v>
      </c>
      <c r="C211" s="38"/>
      <c r="D211" s="38"/>
      <c r="E211" s="38"/>
    </row>
    <row r="212" spans="2:5" ht="15">
      <c r="B212" s="101" t="s">
        <v>1331</v>
      </c>
      <c r="C212" s="38"/>
      <c r="D212" s="38"/>
      <c r="E212" s="38"/>
    </row>
    <row r="213" spans="2:5" ht="15">
      <c r="B213" s="48" t="s">
        <v>145</v>
      </c>
      <c r="C213" s="38"/>
    </row>
    <row r="214" spans="2:5">
      <c r="B214" s="104" t="s">
        <v>1332</v>
      </c>
      <c r="C214" s="38"/>
    </row>
    <row r="215" spans="2:5">
      <c r="B215" s="352" t="s">
        <v>1333</v>
      </c>
      <c r="C215" s="38"/>
    </row>
    <row r="216" spans="2:5" ht="15">
      <c r="B216" s="48" t="s">
        <v>147</v>
      </c>
      <c r="C216" s="38"/>
    </row>
    <row r="217" spans="2:5">
      <c r="B217" s="101" t="s">
        <v>1334</v>
      </c>
      <c r="C217" s="38"/>
    </row>
    <row r="218" spans="2:5" ht="15">
      <c r="B218" s="48" t="s">
        <v>153</v>
      </c>
      <c r="C218" s="38"/>
    </row>
    <row r="219" spans="2:5" ht="15">
      <c r="B219" s="101" t="s">
        <v>1335</v>
      </c>
      <c r="C219" s="38"/>
    </row>
    <row r="220" spans="2:5">
      <c r="B220" s="101" t="s">
        <v>1336</v>
      </c>
      <c r="C220" s="38"/>
    </row>
    <row r="221" spans="2:5">
      <c r="B221" s="101" t="s">
        <v>1337</v>
      </c>
      <c r="C221" s="38"/>
    </row>
    <row r="222" spans="2:5" ht="15">
      <c r="B222" s="48" t="s">
        <v>315</v>
      </c>
      <c r="C222" s="38"/>
    </row>
    <row r="223" spans="2:5">
      <c r="B223" s="101" t="s">
        <v>1338</v>
      </c>
      <c r="C223" s="38"/>
    </row>
    <row r="224" spans="2:5" ht="15">
      <c r="B224" s="48" t="s">
        <v>159</v>
      </c>
      <c r="C224" s="38"/>
    </row>
    <row r="225" spans="2:3">
      <c r="B225" s="101" t="s">
        <v>1336</v>
      </c>
      <c r="C225" s="38"/>
    </row>
    <row r="226" spans="2:3" ht="15">
      <c r="B226" s="48" t="s">
        <v>163</v>
      </c>
      <c r="C226" s="38"/>
    </row>
    <row r="227" spans="2:3">
      <c r="B227" s="101" t="s">
        <v>1339</v>
      </c>
      <c r="C227" s="38"/>
    </row>
    <row r="228" spans="2:3">
      <c r="B228" s="101" t="s">
        <v>1340</v>
      </c>
      <c r="C228" s="38"/>
    </row>
    <row r="229" spans="2:3" ht="15">
      <c r="B229" s="48" t="s">
        <v>165</v>
      </c>
      <c r="C229" s="38"/>
    </row>
    <row r="230" spans="2:3">
      <c r="B230" s="101" t="s">
        <v>1341</v>
      </c>
      <c r="C230" s="38"/>
    </row>
    <row r="231" spans="2:3" ht="15">
      <c r="B231" s="48" t="s">
        <v>167</v>
      </c>
      <c r="C231" s="38"/>
    </row>
    <row r="232" spans="2:3">
      <c r="B232" s="101" t="s">
        <v>1342</v>
      </c>
      <c r="C232" s="38"/>
    </row>
    <row r="233" spans="2:3" ht="15">
      <c r="B233" s="48" t="s">
        <v>169</v>
      </c>
      <c r="C233" s="38"/>
    </row>
    <row r="234" spans="2:3">
      <c r="B234" s="101" t="s">
        <v>1336</v>
      </c>
      <c r="C234" s="38"/>
    </row>
    <row r="235" spans="2:3" ht="15">
      <c r="B235" s="48" t="s">
        <v>171</v>
      </c>
      <c r="C235" s="38"/>
    </row>
    <row r="236" spans="2:3">
      <c r="B236" s="101" t="s">
        <v>1343</v>
      </c>
      <c r="C236" s="38"/>
    </row>
    <row r="237" spans="2:3" ht="15">
      <c r="B237" s="48" t="s">
        <v>173</v>
      </c>
      <c r="C237" s="38"/>
    </row>
    <row r="238" spans="2:3">
      <c r="B238" s="101" t="s">
        <v>1344</v>
      </c>
      <c r="C238" s="38"/>
    </row>
    <row r="239" spans="2:3" ht="15">
      <c r="B239" s="48" t="s">
        <v>175</v>
      </c>
      <c r="C239" s="38"/>
    </row>
    <row r="240" spans="2:3">
      <c r="B240" s="101" t="s">
        <v>1345</v>
      </c>
      <c r="C240" s="38"/>
    </row>
    <row r="241" spans="2:3" ht="15">
      <c r="B241" s="48" t="s">
        <v>177</v>
      </c>
      <c r="C241" s="38"/>
    </row>
    <row r="242" spans="2:3">
      <c r="B242" s="101" t="s">
        <v>1343</v>
      </c>
      <c r="C242" s="38"/>
    </row>
    <row r="243" spans="2:3">
      <c r="B243" s="101" t="s">
        <v>1345</v>
      </c>
      <c r="C243" s="38"/>
    </row>
    <row r="244" spans="2:3" ht="15">
      <c r="B244" s="48" t="s">
        <v>179</v>
      </c>
      <c r="C244" s="38"/>
    </row>
    <row r="245" spans="2:3">
      <c r="B245" s="101" t="s">
        <v>1346</v>
      </c>
      <c r="C245" s="38"/>
    </row>
    <row r="246" spans="2:3">
      <c r="B246" s="101" t="s">
        <v>1347</v>
      </c>
      <c r="C246" s="38"/>
    </row>
    <row r="247" spans="2:3">
      <c r="B247" s="353" t="s">
        <v>181</v>
      </c>
      <c r="C247" s="38"/>
    </row>
    <row r="248" spans="2:3">
      <c r="B248" s="104" t="s">
        <v>1348</v>
      </c>
      <c r="C248" s="38"/>
    </row>
    <row r="249" spans="2:3">
      <c r="B249" s="101" t="s">
        <v>1349</v>
      </c>
      <c r="C249" s="38"/>
    </row>
    <row r="250" spans="2:3">
      <c r="B250" s="101" t="s">
        <v>1350</v>
      </c>
      <c r="C250" s="38"/>
    </row>
    <row r="251" spans="2:3">
      <c r="B251" s="353" t="s">
        <v>183</v>
      </c>
      <c r="C251" s="38"/>
    </row>
    <row r="252" spans="2:3">
      <c r="B252" s="101" t="s">
        <v>1336</v>
      </c>
      <c r="C252" s="38"/>
    </row>
    <row r="253" spans="2:3">
      <c r="B253" s="101" t="s">
        <v>1351</v>
      </c>
      <c r="C253" s="38"/>
    </row>
    <row r="254" spans="2:3">
      <c r="B254" s="353" t="s">
        <v>185</v>
      </c>
      <c r="C254" s="38"/>
    </row>
    <row r="255" spans="2:3">
      <c r="B255" s="101" t="s">
        <v>1352</v>
      </c>
      <c r="C255" s="38"/>
    </row>
    <row r="256" spans="2:3">
      <c r="B256" s="353" t="s">
        <v>187</v>
      </c>
      <c r="C256" s="38"/>
    </row>
    <row r="257" spans="2:3">
      <c r="B257" s="101" t="s">
        <v>1353</v>
      </c>
      <c r="C257" s="38"/>
    </row>
    <row r="258" spans="2:3">
      <c r="B258" s="353" t="s">
        <v>189</v>
      </c>
      <c r="C258" s="38"/>
    </row>
    <row r="259" spans="2:3">
      <c r="B259" s="101" t="s">
        <v>1354</v>
      </c>
      <c r="C259" s="38"/>
    </row>
    <row r="260" spans="2:3">
      <c r="B260" s="353" t="s">
        <v>191</v>
      </c>
      <c r="C260" s="38"/>
    </row>
    <row r="261" spans="2:3">
      <c r="B261" s="101" t="s">
        <v>1336</v>
      </c>
      <c r="C261" s="38"/>
    </row>
    <row r="262" spans="2:3">
      <c r="B262" s="101" t="s">
        <v>1355</v>
      </c>
      <c r="C262" s="38"/>
    </row>
    <row r="263" spans="2:3">
      <c r="B263" s="101" t="s">
        <v>1356</v>
      </c>
      <c r="C263" s="38"/>
    </row>
    <row r="264" spans="2:3">
      <c r="B264" s="353" t="s">
        <v>193</v>
      </c>
      <c r="C264" s="38"/>
    </row>
    <row r="265" spans="2:3">
      <c r="B265" s="101" t="s">
        <v>1336</v>
      </c>
      <c r="C265" s="38"/>
    </row>
    <row r="266" spans="2:3">
      <c r="B266" s="353" t="s">
        <v>195</v>
      </c>
      <c r="C266" s="38"/>
    </row>
    <row r="267" spans="2:3">
      <c r="B267" s="101" t="s">
        <v>1357</v>
      </c>
      <c r="C267" s="38"/>
    </row>
    <row r="268" spans="2:3">
      <c r="B268" s="353" t="s">
        <v>200</v>
      </c>
      <c r="C268" s="38"/>
    </row>
    <row r="269" spans="2:3">
      <c r="B269" s="101" t="s">
        <v>1358</v>
      </c>
      <c r="C269" s="38"/>
    </row>
    <row r="270" spans="2:3">
      <c r="B270" s="101" t="s">
        <v>1336</v>
      </c>
      <c r="C270" s="38"/>
    </row>
    <row r="271" spans="2:3">
      <c r="B271" s="353" t="s">
        <v>345</v>
      </c>
      <c r="C271" s="38"/>
    </row>
    <row r="272" spans="2:3">
      <c r="B272" s="101" t="s">
        <v>1336</v>
      </c>
      <c r="C272" s="38"/>
    </row>
    <row r="273" spans="2:3">
      <c r="B273" s="101" t="s">
        <v>1359</v>
      </c>
      <c r="C273" s="38"/>
    </row>
    <row r="274" spans="2:3">
      <c r="B274" s="353" t="s">
        <v>202</v>
      </c>
      <c r="C274" s="38"/>
    </row>
    <row r="275" spans="2:3">
      <c r="B275" s="101" t="s">
        <v>1336</v>
      </c>
      <c r="C275" s="38"/>
    </row>
    <row r="276" spans="2:3">
      <c r="B276" s="353" t="s">
        <v>204</v>
      </c>
      <c r="C276" s="38"/>
    </row>
    <row r="277" spans="2:3">
      <c r="B277" s="101" t="s">
        <v>1360</v>
      </c>
      <c r="C277" s="38"/>
    </row>
    <row r="278" spans="2:3">
      <c r="B278" s="47" t="s">
        <v>1361</v>
      </c>
    </row>
    <row r="279" spans="2:3" ht="15">
      <c r="B279" s="48" t="s">
        <v>206</v>
      </c>
    </row>
    <row r="280" spans="2:3">
      <c r="B280" s="101" t="s">
        <v>1362</v>
      </c>
    </row>
    <row r="281" spans="2:3">
      <c r="B281" s="101" t="s">
        <v>1363</v>
      </c>
    </row>
    <row r="282" spans="2:3" ht="15">
      <c r="B282" s="48" t="s">
        <v>211</v>
      </c>
    </row>
    <row r="283" spans="2:3">
      <c r="B283" s="101" t="s">
        <v>1364</v>
      </c>
    </row>
    <row r="284" spans="2:3" ht="15">
      <c r="B284" s="48" t="s">
        <v>215</v>
      </c>
    </row>
    <row r="285" spans="2:3">
      <c r="B285" s="101" t="s">
        <v>1365</v>
      </c>
    </row>
    <row r="286" spans="2:3" ht="15">
      <c r="B286" s="48" t="s">
        <v>219</v>
      </c>
    </row>
    <row r="287" spans="2:3">
      <c r="B287" s="101" t="s">
        <v>1364</v>
      </c>
    </row>
    <row r="288" spans="2:3">
      <c r="B288" s="101" t="s">
        <v>1366</v>
      </c>
    </row>
    <row r="289" spans="2:2" ht="15">
      <c r="B289" s="48" t="s">
        <v>221</v>
      </c>
    </row>
    <row r="290" spans="2:2">
      <c r="B290" s="101" t="s">
        <v>1367</v>
      </c>
    </row>
    <row r="291" spans="2:2">
      <c r="B291" s="101" t="s">
        <v>1364</v>
      </c>
    </row>
    <row r="292" spans="2:2" ht="15">
      <c r="B292" s="48" t="s">
        <v>358</v>
      </c>
    </row>
    <row r="293" spans="2:2">
      <c r="B293" s="101" t="s">
        <v>1364</v>
      </c>
    </row>
    <row r="294" spans="2:2">
      <c r="B294" s="101" t="s">
        <v>1368</v>
      </c>
    </row>
    <row r="295" spans="2:2" ht="15">
      <c r="B295" s="48" t="s">
        <v>223</v>
      </c>
    </row>
    <row r="296" spans="2:2">
      <c r="B296" s="101" t="s">
        <v>1369</v>
      </c>
    </row>
    <row r="297" spans="2:2">
      <c r="B297" s="101" t="s">
        <v>1370</v>
      </c>
    </row>
    <row r="298" spans="2:2">
      <c r="B298" s="101" t="s">
        <v>1371</v>
      </c>
    </row>
    <row r="299" spans="2:2" ht="15">
      <c r="B299" s="48" t="s">
        <v>362</v>
      </c>
    </row>
    <row r="300" spans="2:2">
      <c r="B300" s="101" t="s">
        <v>1364</v>
      </c>
    </row>
    <row r="301" spans="2:2" ht="15">
      <c r="B301" s="48" t="s">
        <v>227</v>
      </c>
    </row>
    <row r="302" spans="2:2">
      <c r="B302" s="101" t="s">
        <v>1372</v>
      </c>
    </row>
    <row r="303" spans="2:2">
      <c r="B303" s="101" t="s">
        <v>1373</v>
      </c>
    </row>
    <row r="304" spans="2:2" ht="15">
      <c r="B304" s="48" t="s">
        <v>229</v>
      </c>
    </row>
    <row r="305" spans="2:4">
      <c r="B305" s="101" t="s">
        <v>1374</v>
      </c>
    </row>
    <row r="306" spans="2:4">
      <c r="B306" s="101" t="s">
        <v>1375</v>
      </c>
    </row>
    <row r="307" spans="2:4" ht="15">
      <c r="B307" s="48" t="s">
        <v>232</v>
      </c>
    </row>
    <row r="308" spans="2:4">
      <c r="B308" s="101" t="s">
        <v>1364</v>
      </c>
    </row>
    <row r="309" spans="2:4">
      <c r="B309" s="101" t="s">
        <v>1376</v>
      </c>
    </row>
    <row r="310" spans="2:4">
      <c r="B310" s="101" t="s">
        <v>1377</v>
      </c>
    </row>
    <row r="311" spans="2:4" ht="15">
      <c r="B311" s="48" t="s">
        <v>234</v>
      </c>
    </row>
    <row r="312" spans="2:4">
      <c r="B312" s="101" t="s">
        <v>1367</v>
      </c>
    </row>
    <row r="313" spans="2:4" ht="15">
      <c r="B313" s="354" t="s">
        <v>1378</v>
      </c>
      <c r="C313" s="38"/>
      <c r="D313" s="38"/>
    </row>
    <row r="314" spans="2:4">
      <c r="B314" s="43" t="s">
        <v>236</v>
      </c>
      <c r="C314" s="38"/>
      <c r="D314" s="38"/>
    </row>
    <row r="315" spans="2:4" ht="15">
      <c r="B315" s="355" t="s">
        <v>1379</v>
      </c>
      <c r="C315" s="38"/>
      <c r="D315" s="38"/>
    </row>
    <row r="316" spans="2:4" ht="15">
      <c r="B316" s="356" t="s">
        <v>1380</v>
      </c>
      <c r="C316" s="38"/>
      <c r="D316" s="38"/>
    </row>
  </sheetData>
  <conditionalFormatting sqref="C64:C81">
    <cfRule type="colorScale" priority="41">
      <colorScale>
        <cfvo type="min"/>
        <cfvo type="max"/>
        <color theme="0"/>
        <color theme="5"/>
      </colorScale>
    </cfRule>
    <cfRule type="top10" priority="42" rank="10"/>
  </conditionalFormatting>
  <conditionalFormatting sqref="D64:D81">
    <cfRule type="colorScale" priority="27">
      <colorScale>
        <cfvo type="min"/>
        <cfvo type="max"/>
        <color theme="0"/>
        <color theme="5"/>
      </colorScale>
    </cfRule>
    <cfRule type="top10" priority="28" rank="10"/>
  </conditionalFormatting>
  <conditionalFormatting sqref="E64:E81">
    <cfRule type="colorScale" priority="25">
      <colorScale>
        <cfvo type="min"/>
        <cfvo type="max"/>
        <color theme="0"/>
        <color theme="5"/>
      </colorScale>
    </cfRule>
    <cfRule type="top10" priority="26" rank="10"/>
  </conditionalFormatting>
  <conditionalFormatting sqref="E82">
    <cfRule type="colorScale" priority="39">
      <colorScale>
        <cfvo type="min"/>
        <cfvo type="max"/>
        <color theme="0"/>
        <color theme="5"/>
      </colorScale>
    </cfRule>
    <cfRule type="top10" priority="40" rank="10"/>
  </conditionalFormatting>
  <conditionalFormatting sqref="F64:F81">
    <cfRule type="colorScale" priority="23">
      <colorScale>
        <cfvo type="min"/>
        <cfvo type="max"/>
        <color theme="0"/>
        <color theme="5"/>
      </colorScale>
    </cfRule>
    <cfRule type="top10" priority="24" rank="10"/>
  </conditionalFormatting>
  <conditionalFormatting sqref="F82:P82">
    <cfRule type="colorScale" priority="131">
      <colorScale>
        <cfvo type="min"/>
        <cfvo type="max"/>
        <color theme="0"/>
        <color theme="5"/>
      </colorScale>
    </cfRule>
    <cfRule type="top10" priority="132" rank="10"/>
  </conditionalFormatting>
  <conditionalFormatting sqref="G64:G81">
    <cfRule type="colorScale" priority="21">
      <colorScale>
        <cfvo type="min"/>
        <cfvo type="max"/>
        <color theme="0"/>
        <color theme="5"/>
      </colorScale>
    </cfRule>
    <cfRule type="top10" priority="22" rank="10"/>
  </conditionalFormatting>
  <conditionalFormatting sqref="H64:H81">
    <cfRule type="colorScale" priority="19">
      <colorScale>
        <cfvo type="min"/>
        <cfvo type="max"/>
        <color theme="0"/>
        <color theme="5"/>
      </colorScale>
    </cfRule>
    <cfRule type="top10" priority="20" rank="10"/>
  </conditionalFormatting>
  <conditionalFormatting sqref="I64:I81">
    <cfRule type="colorScale" priority="17">
      <colorScale>
        <cfvo type="min"/>
        <cfvo type="max"/>
        <color theme="0"/>
        <color theme="5"/>
      </colorScale>
    </cfRule>
    <cfRule type="top10" priority="18" rank="10"/>
  </conditionalFormatting>
  <conditionalFormatting sqref="J64:J81">
    <cfRule type="colorScale" priority="15">
      <colorScale>
        <cfvo type="min"/>
        <cfvo type="max"/>
        <color theme="0"/>
        <color theme="5"/>
      </colorScale>
    </cfRule>
    <cfRule type="top10" priority="16" rank="10"/>
  </conditionalFormatting>
  <conditionalFormatting sqref="K64:K81">
    <cfRule type="colorScale" priority="13">
      <colorScale>
        <cfvo type="min"/>
        <cfvo type="max"/>
        <color theme="0"/>
        <color theme="5"/>
      </colorScale>
    </cfRule>
    <cfRule type="top10" priority="14" rank="10"/>
  </conditionalFormatting>
  <conditionalFormatting sqref="L64:L81">
    <cfRule type="colorScale" priority="11">
      <colorScale>
        <cfvo type="min"/>
        <cfvo type="max"/>
        <color theme="0"/>
        <color theme="5"/>
      </colorScale>
    </cfRule>
    <cfRule type="top10" priority="12" rank="10"/>
  </conditionalFormatting>
  <conditionalFormatting sqref="M64:M81">
    <cfRule type="colorScale" priority="9">
      <colorScale>
        <cfvo type="min"/>
        <cfvo type="max"/>
        <color theme="0"/>
        <color theme="5"/>
      </colorScale>
    </cfRule>
    <cfRule type="top10" priority="10" rank="10"/>
  </conditionalFormatting>
  <conditionalFormatting sqref="N64:N81">
    <cfRule type="colorScale" priority="7">
      <colorScale>
        <cfvo type="min"/>
        <cfvo type="max"/>
        <color theme="0"/>
        <color theme="5"/>
      </colorScale>
    </cfRule>
    <cfRule type="top10" priority="8" rank="10"/>
  </conditionalFormatting>
  <conditionalFormatting sqref="O64:O81">
    <cfRule type="colorScale" priority="5">
      <colorScale>
        <cfvo type="min"/>
        <cfvo type="max"/>
        <color theme="0"/>
        <color theme="5"/>
      </colorScale>
    </cfRule>
    <cfRule type="top10" priority="6" rank="10"/>
  </conditionalFormatting>
  <conditionalFormatting sqref="P65">
    <cfRule type="colorScale" priority="1">
      <colorScale>
        <cfvo type="min"/>
        <cfvo type="max"/>
        <color theme="0"/>
        <color theme="5"/>
      </colorScale>
    </cfRule>
    <cfRule type="top10" priority="2" rank="10"/>
  </conditionalFormatting>
  <conditionalFormatting sqref="P66:P81 P64">
    <cfRule type="colorScale" priority="3">
      <colorScale>
        <cfvo type="min"/>
        <cfvo type="max"/>
        <color theme="0"/>
        <color theme="5"/>
      </colorScale>
    </cfRule>
    <cfRule type="top10" priority="4" rank="10"/>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813C9-FA04-424D-9A3E-06891A158579}">
  <sheetPr codeName="Sheet20"/>
  <dimension ref="A1:O212"/>
  <sheetViews>
    <sheetView workbookViewId="0">
      <pane xSplit="2" ySplit="5" topLeftCell="C58" activePane="bottomRight" state="frozen"/>
      <selection pane="topRight" activeCell="C1" sqref="C1"/>
      <selection pane="bottomLeft" activeCell="A6" sqref="A6"/>
      <selection pane="bottomRight" activeCell="B77" sqref="B77"/>
    </sheetView>
  </sheetViews>
  <sheetFormatPr defaultRowHeight="14.5"/>
  <cols>
    <col min="2" max="2" width="23.7265625" customWidth="1"/>
    <col min="3" max="3" width="16.26953125" customWidth="1"/>
    <col min="4" max="4" width="22.26953125" customWidth="1"/>
    <col min="5" max="5" width="19.54296875" customWidth="1"/>
    <col min="15" max="15" width="13" customWidth="1"/>
  </cols>
  <sheetData>
    <row r="1" spans="1:15">
      <c r="A1" s="35" t="s">
        <v>123</v>
      </c>
    </row>
    <row r="3" spans="1:15">
      <c r="A3" t="s">
        <v>1404</v>
      </c>
      <c r="J3" t="b">
        <v>1</v>
      </c>
      <c r="K3">
        <f>COUNTIF(K$6:K$61,J3)</f>
        <v>56</v>
      </c>
    </row>
    <row r="4" spans="1:15">
      <c r="J4" t="b">
        <v>0</v>
      </c>
      <c r="K4">
        <f>COUNTIF(K$6:K$61,J4)</f>
        <v>0</v>
      </c>
    </row>
    <row r="5" spans="1:15" ht="50">
      <c r="B5" s="75" t="s">
        <v>4</v>
      </c>
      <c r="C5" s="76" t="s">
        <v>1405</v>
      </c>
      <c r="D5" s="76" t="s">
        <v>1406</v>
      </c>
      <c r="E5" s="369" t="s">
        <v>1407</v>
      </c>
      <c r="I5" t="s">
        <v>91</v>
      </c>
      <c r="K5" s="30" t="s">
        <v>419</v>
      </c>
    </row>
    <row r="6" spans="1:15" ht="17.25" customHeight="1">
      <c r="B6" s="81" t="s">
        <v>7</v>
      </c>
      <c r="C6" s="370">
        <v>0</v>
      </c>
      <c r="D6" s="82" t="s">
        <v>1408</v>
      </c>
      <c r="E6" s="371">
        <v>1000000</v>
      </c>
      <c r="G6" t="str">
        <f>Weights!B6</f>
        <v>Alabama</v>
      </c>
      <c r="H6" s="28">
        <f>Weights!Y6</f>
        <v>19300</v>
      </c>
      <c r="I6" t="s">
        <v>92</v>
      </c>
      <c r="K6" t="b">
        <f t="shared" ref="K6:K37" si="0">B6=G6</f>
        <v>1</v>
      </c>
      <c r="M6" s="175"/>
      <c r="O6" s="379">
        <v>0</v>
      </c>
    </row>
    <row r="7" spans="1:15">
      <c r="B7" s="86" t="s">
        <v>8</v>
      </c>
      <c r="C7" s="372">
        <v>0</v>
      </c>
      <c r="D7" s="87" t="s">
        <v>1409</v>
      </c>
      <c r="E7" s="373">
        <v>1000000</v>
      </c>
      <c r="G7" t="str">
        <f>Weights!B7</f>
        <v>Alaska</v>
      </c>
      <c r="H7" s="28">
        <f>Weights!Y7</f>
        <v>1312</v>
      </c>
      <c r="I7" t="s">
        <v>92</v>
      </c>
      <c r="K7" t="b">
        <f t="shared" si="0"/>
        <v>1</v>
      </c>
      <c r="M7" s="179"/>
      <c r="O7" s="380">
        <v>0.04</v>
      </c>
    </row>
    <row r="8" spans="1:15">
      <c r="B8" s="86" t="s">
        <v>9</v>
      </c>
      <c r="C8" s="372">
        <v>0</v>
      </c>
      <c r="D8" s="87" t="s">
        <v>1408</v>
      </c>
      <c r="E8" s="87" t="s">
        <v>1410</v>
      </c>
      <c r="G8" t="str">
        <f>Weights!B8</f>
        <v>American Samoa</v>
      </c>
      <c r="H8" s="28" t="e">
        <f>Weights!Y8</f>
        <v>#VALUE!</v>
      </c>
      <c r="I8" s="25" t="s">
        <v>93</v>
      </c>
      <c r="K8" t="b">
        <f t="shared" si="0"/>
        <v>1</v>
      </c>
      <c r="M8" s="181"/>
      <c r="O8" s="381">
        <v>100</v>
      </c>
    </row>
    <row r="9" spans="1:15">
      <c r="B9" s="86" t="s">
        <v>11</v>
      </c>
      <c r="C9" s="372">
        <v>0</v>
      </c>
      <c r="D9" s="87" t="s">
        <v>1409</v>
      </c>
      <c r="E9" s="373">
        <v>1000000</v>
      </c>
      <c r="G9" t="str">
        <f>Weights!B9</f>
        <v>Arizona</v>
      </c>
      <c r="H9" s="28">
        <f>Weights!Y9</f>
        <v>12655</v>
      </c>
      <c r="I9" t="s">
        <v>92</v>
      </c>
      <c r="K9" t="b">
        <f t="shared" si="0"/>
        <v>1</v>
      </c>
      <c r="M9" s="40"/>
      <c r="O9" s="381">
        <v>200</v>
      </c>
    </row>
    <row r="10" spans="1:15">
      <c r="B10" s="86" t="s">
        <v>12</v>
      </c>
      <c r="C10" s="372">
        <v>0</v>
      </c>
      <c r="D10" s="87" t="s">
        <v>1408</v>
      </c>
      <c r="E10" s="373">
        <v>1000000</v>
      </c>
      <c r="G10" t="str">
        <f>Weights!B10</f>
        <v>Arkansas</v>
      </c>
      <c r="H10" s="28">
        <f>Weights!Y10</f>
        <v>16406</v>
      </c>
      <c r="I10" t="s">
        <v>92</v>
      </c>
      <c r="K10" t="b">
        <f t="shared" si="0"/>
        <v>1</v>
      </c>
      <c r="O10" s="192"/>
    </row>
    <row r="11" spans="1:15">
      <c r="B11" s="86" t="s">
        <v>13</v>
      </c>
      <c r="C11" s="372">
        <v>0</v>
      </c>
      <c r="D11" s="87" t="s">
        <v>1409</v>
      </c>
      <c r="E11" s="373">
        <v>1000000</v>
      </c>
      <c r="G11" t="str">
        <f>Weights!B11</f>
        <v>California</v>
      </c>
      <c r="H11" s="28">
        <f>Weights!Y11</f>
        <v>91086</v>
      </c>
      <c r="I11" t="s">
        <v>92</v>
      </c>
      <c r="K11" t="b">
        <f t="shared" si="0"/>
        <v>1</v>
      </c>
      <c r="O11" s="128" t="s">
        <v>1408</v>
      </c>
    </row>
    <row r="12" spans="1:15">
      <c r="B12" s="86" t="s">
        <v>14</v>
      </c>
      <c r="C12" s="372">
        <v>0</v>
      </c>
      <c r="D12" s="87" t="s">
        <v>1409</v>
      </c>
      <c r="E12" s="373">
        <v>1000000</v>
      </c>
      <c r="G12" t="str">
        <f>Weights!B12</f>
        <v>Colorado</v>
      </c>
      <c r="H12" s="28">
        <f>Weights!Y12</f>
        <v>9101</v>
      </c>
      <c r="I12" t="s">
        <v>92</v>
      </c>
      <c r="K12" t="b">
        <f t="shared" si="0"/>
        <v>1</v>
      </c>
      <c r="O12" s="129" t="s">
        <v>1409</v>
      </c>
    </row>
    <row r="13" spans="1:15">
      <c r="B13" s="86" t="s">
        <v>15</v>
      </c>
      <c r="C13" s="372">
        <v>0</v>
      </c>
      <c r="D13" s="87" t="s">
        <v>1409</v>
      </c>
      <c r="E13" s="373">
        <v>1000000</v>
      </c>
      <c r="G13" t="str">
        <f>Weights!B13</f>
        <v>Connecticut</v>
      </c>
      <c r="H13" s="28">
        <f>Weights!Y13</f>
        <v>7200</v>
      </c>
      <c r="I13" t="s">
        <v>92</v>
      </c>
      <c r="K13" t="b">
        <f t="shared" si="0"/>
        <v>1</v>
      </c>
      <c r="O13" s="192"/>
    </row>
    <row r="14" spans="1:15">
      <c r="B14" s="86" t="s">
        <v>16</v>
      </c>
      <c r="C14" s="372">
        <v>0</v>
      </c>
      <c r="D14" s="87" t="s">
        <v>1408</v>
      </c>
      <c r="E14" s="373">
        <v>1000000</v>
      </c>
      <c r="G14" t="str">
        <f>Weights!B14</f>
        <v>Delaware</v>
      </c>
      <c r="H14" s="28">
        <f>Weights!Y14</f>
        <v>2900</v>
      </c>
      <c r="I14" t="s">
        <v>92</v>
      </c>
      <c r="K14" t="b">
        <f t="shared" si="0"/>
        <v>1</v>
      </c>
      <c r="O14" s="129" t="s">
        <v>1410</v>
      </c>
    </row>
    <row r="15" spans="1:15">
      <c r="B15" s="86" t="s">
        <v>17</v>
      </c>
      <c r="C15" s="372">
        <v>0</v>
      </c>
      <c r="D15" s="87" t="s">
        <v>1409</v>
      </c>
      <c r="E15" s="373">
        <v>1000000</v>
      </c>
      <c r="G15" t="str">
        <f>Weights!B15</f>
        <v>District of Columbia</v>
      </c>
      <c r="H15" s="28">
        <f>Weights!Y15</f>
        <v>700</v>
      </c>
      <c r="I15" t="s">
        <v>92</v>
      </c>
      <c r="K15" t="b">
        <f t="shared" si="0"/>
        <v>1</v>
      </c>
      <c r="O15" s="382">
        <v>10000</v>
      </c>
    </row>
    <row r="16" spans="1:15">
      <c r="B16" s="86" t="s">
        <v>18</v>
      </c>
      <c r="C16" s="372">
        <v>0</v>
      </c>
      <c r="D16" s="87" t="s">
        <v>1409</v>
      </c>
      <c r="E16" s="373">
        <v>1000000</v>
      </c>
      <c r="G16" t="str">
        <f>Weights!B16</f>
        <v>Florida</v>
      </c>
      <c r="H16" s="28">
        <f>Weights!Y16</f>
        <v>48658</v>
      </c>
      <c r="I16" t="s">
        <v>92</v>
      </c>
      <c r="K16" t="b">
        <f t="shared" si="0"/>
        <v>1</v>
      </c>
      <c r="O16" s="382">
        <v>25000</v>
      </c>
    </row>
    <row r="17" spans="2:15">
      <c r="B17" s="86" t="s">
        <v>19</v>
      </c>
      <c r="C17" s="372">
        <v>0</v>
      </c>
      <c r="D17" s="87" t="s">
        <v>1408</v>
      </c>
      <c r="E17" s="373">
        <v>1000000</v>
      </c>
      <c r="G17" t="str">
        <f>Weights!B17</f>
        <v>Georgia</v>
      </c>
      <c r="H17" s="28">
        <f>Weights!Y17</f>
        <v>24349</v>
      </c>
      <c r="I17" t="s">
        <v>92</v>
      </c>
      <c r="K17" t="b">
        <f t="shared" si="0"/>
        <v>1</v>
      </c>
      <c r="O17" s="383">
        <v>1000000</v>
      </c>
    </row>
    <row r="18" spans="2:15">
      <c r="B18" s="86" t="s">
        <v>20</v>
      </c>
      <c r="C18" s="372">
        <v>0</v>
      </c>
      <c r="D18" s="87" t="s">
        <v>1408</v>
      </c>
      <c r="E18" s="373">
        <v>1000000</v>
      </c>
      <c r="G18" t="str">
        <f>Weights!B18</f>
        <v>Guam</v>
      </c>
      <c r="H18" s="28">
        <f>Weights!Y18</f>
        <v>287</v>
      </c>
      <c r="I18" s="25" t="s">
        <v>93</v>
      </c>
      <c r="K18" t="b">
        <f t="shared" si="0"/>
        <v>1</v>
      </c>
    </row>
    <row r="19" spans="2:15">
      <c r="B19" s="86" t="s">
        <v>21</v>
      </c>
      <c r="C19" s="372">
        <v>0</v>
      </c>
      <c r="D19" s="87" t="s">
        <v>1408</v>
      </c>
      <c r="E19" s="373">
        <v>1000000</v>
      </c>
      <c r="G19" t="str">
        <f>Weights!B19</f>
        <v>Hawaii</v>
      </c>
      <c r="H19" s="28">
        <f>Weights!Y19</f>
        <v>3200</v>
      </c>
      <c r="I19" t="s">
        <v>92</v>
      </c>
      <c r="K19" t="b">
        <f t="shared" si="0"/>
        <v>1</v>
      </c>
    </row>
    <row r="20" spans="2:15">
      <c r="B20" s="86" t="s">
        <v>22</v>
      </c>
      <c r="C20" s="372">
        <v>0</v>
      </c>
      <c r="D20" s="87" t="s">
        <v>1409</v>
      </c>
      <c r="E20" s="373">
        <v>1000000</v>
      </c>
      <c r="G20" t="str">
        <f>Weights!B20</f>
        <v>Idaho</v>
      </c>
      <c r="H20" s="28">
        <f>Weights!Y20</f>
        <v>3700</v>
      </c>
      <c r="I20" t="s">
        <v>92</v>
      </c>
      <c r="K20" t="b">
        <f t="shared" si="0"/>
        <v>1</v>
      </c>
    </row>
    <row r="21" spans="2:15">
      <c r="B21" s="86" t="s">
        <v>23</v>
      </c>
      <c r="C21" s="372">
        <v>0</v>
      </c>
      <c r="D21" s="87" t="s">
        <v>1409</v>
      </c>
      <c r="E21" s="373">
        <v>1000000</v>
      </c>
      <c r="G21" t="str">
        <f>Weights!B21</f>
        <v>Illinois</v>
      </c>
      <c r="H21" s="28">
        <f>Weights!Y21</f>
        <v>35900</v>
      </c>
      <c r="I21" t="s">
        <v>92</v>
      </c>
      <c r="K21" t="b">
        <f t="shared" si="0"/>
        <v>1</v>
      </c>
    </row>
    <row r="22" spans="2:15">
      <c r="B22" s="86" t="s">
        <v>24</v>
      </c>
      <c r="C22" s="372">
        <v>0</v>
      </c>
      <c r="D22" s="87" t="s">
        <v>1408</v>
      </c>
      <c r="E22" s="373">
        <v>1000000</v>
      </c>
      <c r="G22" t="str">
        <f>Weights!B22</f>
        <v>Indiana</v>
      </c>
      <c r="H22" s="28">
        <f>Weights!Y22</f>
        <v>14200</v>
      </c>
      <c r="I22" t="s">
        <v>92</v>
      </c>
      <c r="K22" t="b">
        <f t="shared" si="0"/>
        <v>1</v>
      </c>
    </row>
    <row r="23" spans="2:15">
      <c r="B23" s="86" t="s">
        <v>25</v>
      </c>
      <c r="C23" s="372">
        <v>0</v>
      </c>
      <c r="D23" s="87" t="s">
        <v>1408</v>
      </c>
      <c r="E23" s="373">
        <v>1000000</v>
      </c>
      <c r="G23" t="str">
        <f>Weights!B23</f>
        <v>Iowa</v>
      </c>
      <c r="H23" s="28">
        <f>Weights!Y23</f>
        <v>8400</v>
      </c>
      <c r="I23" t="s">
        <v>92</v>
      </c>
      <c r="K23" t="b">
        <f t="shared" si="0"/>
        <v>1</v>
      </c>
    </row>
    <row r="24" spans="2:15">
      <c r="B24" s="86" t="s">
        <v>26</v>
      </c>
      <c r="C24" s="372">
        <v>0</v>
      </c>
      <c r="D24" s="87" t="s">
        <v>1408</v>
      </c>
      <c r="E24" s="373">
        <v>10000</v>
      </c>
      <c r="G24" t="str">
        <f>Weights!B24</f>
        <v>Kansas</v>
      </c>
      <c r="H24" s="28">
        <f>Weights!Y24</f>
        <v>6201</v>
      </c>
      <c r="I24" t="s">
        <v>92</v>
      </c>
      <c r="K24" t="b">
        <f t="shared" si="0"/>
        <v>1</v>
      </c>
    </row>
    <row r="25" spans="2:15">
      <c r="B25" s="86" t="s">
        <v>27</v>
      </c>
      <c r="C25" s="372">
        <v>0</v>
      </c>
      <c r="D25" s="87" t="s">
        <v>1409</v>
      </c>
      <c r="E25" s="373">
        <v>1000000</v>
      </c>
      <c r="G25" t="str">
        <f>Weights!B25</f>
        <v>Kentucky</v>
      </c>
      <c r="H25" s="28">
        <f>Weights!Y25</f>
        <v>8901</v>
      </c>
      <c r="I25" t="s">
        <v>92</v>
      </c>
      <c r="K25" t="b">
        <f t="shared" si="0"/>
        <v>1</v>
      </c>
    </row>
    <row r="26" spans="2:15">
      <c r="B26" s="86" t="s">
        <v>28</v>
      </c>
      <c r="C26" s="372">
        <v>0</v>
      </c>
      <c r="D26" s="87" t="s">
        <v>1408</v>
      </c>
      <c r="E26" s="373">
        <v>1000000</v>
      </c>
      <c r="G26" t="str">
        <f>Weights!B26</f>
        <v>Louisiana</v>
      </c>
      <c r="H26" s="28">
        <f>Weights!Y26</f>
        <v>11549</v>
      </c>
      <c r="I26" t="s">
        <v>92</v>
      </c>
      <c r="K26" t="b">
        <f t="shared" si="0"/>
        <v>1</v>
      </c>
    </row>
    <row r="27" spans="2:15">
      <c r="B27" s="86" t="s">
        <v>29</v>
      </c>
      <c r="C27" s="372">
        <v>0</v>
      </c>
      <c r="D27" s="87" t="s">
        <v>1409</v>
      </c>
      <c r="E27" s="373">
        <v>1000000</v>
      </c>
      <c r="G27" t="str">
        <f>Weights!B27</f>
        <v>Maine</v>
      </c>
      <c r="H27" s="28">
        <f>Weights!Y27</f>
        <v>2800</v>
      </c>
      <c r="I27" t="s">
        <v>92</v>
      </c>
      <c r="K27" t="b">
        <f t="shared" si="0"/>
        <v>1</v>
      </c>
    </row>
    <row r="28" spans="2:15">
      <c r="B28" s="86" t="s">
        <v>30</v>
      </c>
      <c r="C28" s="372">
        <v>0</v>
      </c>
      <c r="D28" s="87" t="s">
        <v>1409</v>
      </c>
      <c r="E28" s="373">
        <v>1000000</v>
      </c>
      <c r="G28" t="str">
        <f>Weights!B28</f>
        <v>Maryland</v>
      </c>
      <c r="H28" s="28">
        <f>Weights!Y28</f>
        <v>10299</v>
      </c>
      <c r="I28" t="s">
        <v>92</v>
      </c>
      <c r="K28" t="b">
        <f t="shared" si="0"/>
        <v>1</v>
      </c>
    </row>
    <row r="29" spans="2:15">
      <c r="B29" s="86" t="s">
        <v>31</v>
      </c>
      <c r="C29" s="372">
        <v>0</v>
      </c>
      <c r="D29" s="87" t="s">
        <v>1409</v>
      </c>
      <c r="E29" s="373">
        <v>1000000</v>
      </c>
      <c r="G29" t="str">
        <f>Weights!B29</f>
        <v>Massachusetts</v>
      </c>
      <c r="H29" s="28">
        <f>Weights!Y29</f>
        <v>12193</v>
      </c>
      <c r="I29" t="s">
        <v>92</v>
      </c>
      <c r="K29" t="b">
        <f t="shared" si="0"/>
        <v>1</v>
      </c>
    </row>
    <row r="30" spans="2:15">
      <c r="B30" s="86" t="s">
        <v>32</v>
      </c>
      <c r="C30" s="372">
        <v>0</v>
      </c>
      <c r="D30" s="87" t="s">
        <v>1408</v>
      </c>
      <c r="E30" s="373">
        <v>1000000</v>
      </c>
      <c r="G30" t="str">
        <f>Weights!B30</f>
        <v>Michigan</v>
      </c>
      <c r="H30" s="28">
        <f>Weights!Y30</f>
        <v>12599</v>
      </c>
      <c r="I30" t="s">
        <v>92</v>
      </c>
      <c r="K30" t="b">
        <f t="shared" si="0"/>
        <v>1</v>
      </c>
    </row>
    <row r="31" spans="2:15">
      <c r="B31" s="86" t="s">
        <v>33</v>
      </c>
      <c r="C31" s="372">
        <v>0</v>
      </c>
      <c r="D31" s="87" t="s">
        <v>1409</v>
      </c>
      <c r="E31" s="373">
        <v>1000000</v>
      </c>
      <c r="G31" t="str">
        <f>Weights!B31</f>
        <v>Minnesota</v>
      </c>
      <c r="H31" s="28">
        <f>Weights!Y31</f>
        <v>9501</v>
      </c>
      <c r="I31" t="s">
        <v>92</v>
      </c>
      <c r="K31" t="b">
        <f t="shared" si="0"/>
        <v>1</v>
      </c>
    </row>
    <row r="32" spans="2:15">
      <c r="B32" s="86" t="s">
        <v>34</v>
      </c>
      <c r="C32" s="372">
        <v>0</v>
      </c>
      <c r="D32" s="87" t="s">
        <v>1408</v>
      </c>
      <c r="E32" s="373">
        <v>1000000</v>
      </c>
      <c r="G32" t="str">
        <f>Weights!B32</f>
        <v>Mississippi</v>
      </c>
      <c r="H32" s="28">
        <f>Weights!Y32</f>
        <v>13195</v>
      </c>
      <c r="I32" t="s">
        <v>92</v>
      </c>
      <c r="K32" t="b">
        <f t="shared" si="0"/>
        <v>1</v>
      </c>
    </row>
    <row r="33" spans="2:11">
      <c r="B33" s="86" t="s">
        <v>35</v>
      </c>
      <c r="C33" s="372">
        <v>0</v>
      </c>
      <c r="D33" s="87" t="s">
        <v>1408</v>
      </c>
      <c r="E33" s="373">
        <v>1000000</v>
      </c>
      <c r="G33" t="str">
        <f>Weights!B33</f>
        <v>Missouri</v>
      </c>
      <c r="H33" s="28">
        <f>Weights!Y33</f>
        <v>10028</v>
      </c>
      <c r="I33" t="s">
        <v>92</v>
      </c>
      <c r="K33" t="b">
        <f t="shared" si="0"/>
        <v>1</v>
      </c>
    </row>
    <row r="34" spans="2:11">
      <c r="B34" s="86" t="s">
        <v>36</v>
      </c>
      <c r="C34" s="372">
        <v>0</v>
      </c>
      <c r="D34" s="87" t="s">
        <v>1409</v>
      </c>
      <c r="E34" s="373">
        <v>1000000</v>
      </c>
      <c r="G34" t="str">
        <f>Weights!B34</f>
        <v>Montana</v>
      </c>
      <c r="H34" s="28">
        <f>Weights!Y34</f>
        <v>1175</v>
      </c>
      <c r="I34" t="s">
        <v>92</v>
      </c>
      <c r="K34" t="b">
        <f t="shared" si="0"/>
        <v>1</v>
      </c>
    </row>
    <row r="35" spans="2:11">
      <c r="B35" s="86" t="s">
        <v>37</v>
      </c>
      <c r="C35" s="372">
        <v>0</v>
      </c>
      <c r="D35" s="87" t="s">
        <v>1408</v>
      </c>
      <c r="E35" s="373">
        <v>1000000</v>
      </c>
      <c r="G35" t="str">
        <f>Weights!B35</f>
        <v>Nebraska</v>
      </c>
      <c r="H35" s="28">
        <f>Weights!Y35</f>
        <v>3800</v>
      </c>
      <c r="I35" t="s">
        <v>92</v>
      </c>
      <c r="K35" t="b">
        <f t="shared" si="0"/>
        <v>1</v>
      </c>
    </row>
    <row r="36" spans="2:11">
      <c r="B36" s="86" t="s">
        <v>38</v>
      </c>
      <c r="C36" s="372">
        <v>0</v>
      </c>
      <c r="D36" s="87" t="s">
        <v>1409</v>
      </c>
      <c r="E36" s="373">
        <v>1000000</v>
      </c>
      <c r="G36" t="str">
        <f>Weights!B36</f>
        <v>Nevada</v>
      </c>
      <c r="H36" s="28">
        <f>Weights!Y36</f>
        <v>3025</v>
      </c>
      <c r="I36" t="s">
        <v>92</v>
      </c>
      <c r="K36" t="b">
        <f t="shared" si="0"/>
        <v>1</v>
      </c>
    </row>
    <row r="37" spans="2:11">
      <c r="B37" s="86" t="s">
        <v>39</v>
      </c>
      <c r="C37" s="372">
        <v>0</v>
      </c>
      <c r="D37" s="87" t="s">
        <v>1408</v>
      </c>
      <c r="E37" s="373">
        <v>1000000</v>
      </c>
      <c r="G37" t="str">
        <f>Weights!B37</f>
        <v>New Hampshire</v>
      </c>
      <c r="H37" s="28">
        <f>Weights!Y37</f>
        <v>2317</v>
      </c>
      <c r="I37" t="s">
        <v>92</v>
      </c>
      <c r="K37" t="b">
        <f t="shared" si="0"/>
        <v>1</v>
      </c>
    </row>
    <row r="38" spans="2:11">
      <c r="B38" s="86" t="s">
        <v>40</v>
      </c>
      <c r="C38" s="372">
        <v>0</v>
      </c>
      <c r="D38" s="87" t="s">
        <v>1408</v>
      </c>
      <c r="E38" s="373">
        <v>1000000</v>
      </c>
      <c r="G38" t="str">
        <f>Weights!B38</f>
        <v>New Jersey</v>
      </c>
      <c r="H38" s="28">
        <f>Weights!Y38</f>
        <v>15195</v>
      </c>
      <c r="I38" t="s">
        <v>92</v>
      </c>
      <c r="K38" t="b">
        <f t="shared" ref="K38:K61" si="1">B38=G38</f>
        <v>1</v>
      </c>
    </row>
    <row r="39" spans="2:11">
      <c r="B39" s="86" t="s">
        <v>41</v>
      </c>
      <c r="C39" s="372">
        <v>0</v>
      </c>
      <c r="D39" s="87" t="s">
        <v>1408</v>
      </c>
      <c r="E39" s="373">
        <v>1000000</v>
      </c>
      <c r="G39" t="str">
        <f>Weights!B39</f>
        <v>New Mexico</v>
      </c>
      <c r="H39" s="28">
        <f>Weights!Y39</f>
        <v>6101</v>
      </c>
      <c r="I39" t="s">
        <v>92</v>
      </c>
      <c r="K39" t="b">
        <f t="shared" si="1"/>
        <v>1</v>
      </c>
    </row>
    <row r="40" spans="2:11">
      <c r="B40" s="86" t="s">
        <v>42</v>
      </c>
      <c r="C40" s="372">
        <v>0</v>
      </c>
      <c r="D40" s="87" t="s">
        <v>1408</v>
      </c>
      <c r="E40" s="373">
        <v>1000000</v>
      </c>
      <c r="G40" t="str">
        <f>Weights!B40</f>
        <v>New York</v>
      </c>
      <c r="H40" s="28">
        <f>Weights!Y40</f>
        <v>32249</v>
      </c>
      <c r="I40" t="s">
        <v>92</v>
      </c>
      <c r="K40" t="b">
        <f t="shared" si="1"/>
        <v>1</v>
      </c>
    </row>
    <row r="41" spans="2:11">
      <c r="B41" s="86" t="s">
        <v>43</v>
      </c>
      <c r="C41" s="372">
        <v>0</v>
      </c>
      <c r="D41" s="87" t="s">
        <v>1409</v>
      </c>
      <c r="E41" s="373">
        <v>1000000</v>
      </c>
      <c r="G41" t="str">
        <f>Weights!B41</f>
        <v>North Carolina</v>
      </c>
      <c r="H41" s="28">
        <f>Weights!Y41</f>
        <v>27679</v>
      </c>
      <c r="I41" t="s">
        <v>92</v>
      </c>
      <c r="K41" t="b">
        <f t="shared" si="1"/>
        <v>1</v>
      </c>
    </row>
    <row r="42" spans="2:11">
      <c r="B42" s="86" t="s">
        <v>44</v>
      </c>
      <c r="C42" s="372">
        <v>0</v>
      </c>
      <c r="D42" s="87" t="s">
        <v>1409</v>
      </c>
      <c r="E42" s="373">
        <v>1000000</v>
      </c>
      <c r="G42" t="str">
        <f>Weights!B42</f>
        <v>North Dakota</v>
      </c>
      <c r="H42" s="28">
        <f>Weights!Y42</f>
        <v>1500</v>
      </c>
      <c r="I42" t="s">
        <v>92</v>
      </c>
      <c r="K42" t="b">
        <f t="shared" si="1"/>
        <v>1</v>
      </c>
    </row>
    <row r="43" spans="2:11">
      <c r="B43" s="86" t="s">
        <v>45</v>
      </c>
      <c r="C43" s="372">
        <v>0</v>
      </c>
      <c r="D43" s="87" t="s">
        <v>1408</v>
      </c>
      <c r="E43" s="373">
        <v>1000000</v>
      </c>
      <c r="G43" t="str">
        <f>Weights!B43</f>
        <v>Northern Mariana Islands</v>
      </c>
      <c r="H43" s="28">
        <f>Weights!Y43</f>
        <v>199</v>
      </c>
      <c r="I43" s="25" t="s">
        <v>93</v>
      </c>
      <c r="K43" t="b">
        <f t="shared" si="1"/>
        <v>1</v>
      </c>
    </row>
    <row r="44" spans="2:11" ht="16">
      <c r="B44" s="276" t="s">
        <v>46</v>
      </c>
      <c r="C44" s="374">
        <v>0</v>
      </c>
      <c r="D44" s="120" t="s">
        <v>1409</v>
      </c>
      <c r="E44" s="371">
        <v>1000000</v>
      </c>
      <c r="G44" t="str">
        <f>Weights!B44</f>
        <v>Ohio</v>
      </c>
      <c r="H44" s="28">
        <f>Weights!Y44</f>
        <v>18000</v>
      </c>
      <c r="I44" t="s">
        <v>92</v>
      </c>
      <c r="K44" t="b">
        <f t="shared" si="1"/>
        <v>1</v>
      </c>
    </row>
    <row r="45" spans="2:11" ht="16">
      <c r="B45" s="124" t="s">
        <v>47</v>
      </c>
      <c r="C45" s="375">
        <v>0</v>
      </c>
      <c r="D45" s="122" t="s">
        <v>1409</v>
      </c>
      <c r="E45" s="373">
        <v>1000000</v>
      </c>
      <c r="G45" t="str">
        <f>Weights!B45</f>
        <v>Oklahoma</v>
      </c>
      <c r="H45" s="28">
        <f>Weights!Y45</f>
        <v>17699</v>
      </c>
      <c r="I45" t="s">
        <v>92</v>
      </c>
      <c r="K45" t="b">
        <f t="shared" si="1"/>
        <v>1</v>
      </c>
    </row>
    <row r="46" spans="2:11" ht="16">
      <c r="B46" s="124" t="s">
        <v>48</v>
      </c>
      <c r="C46" s="375">
        <v>0</v>
      </c>
      <c r="D46" s="122" t="s">
        <v>1408</v>
      </c>
      <c r="E46" s="373">
        <v>1000000</v>
      </c>
      <c r="G46" t="str">
        <f>Weights!B46</f>
        <v>Oregon</v>
      </c>
      <c r="H46" s="28">
        <f>Weights!Y46</f>
        <v>7500</v>
      </c>
      <c r="I46" t="s">
        <v>92</v>
      </c>
      <c r="K46" t="b">
        <f t="shared" si="1"/>
        <v>1</v>
      </c>
    </row>
    <row r="47" spans="2:11" ht="16">
      <c r="B47" s="124" t="s">
        <v>49</v>
      </c>
      <c r="C47" s="375">
        <v>0</v>
      </c>
      <c r="D47" s="122" t="s">
        <v>1409</v>
      </c>
      <c r="E47" s="373">
        <v>1000000</v>
      </c>
      <c r="G47" t="str">
        <f>Weights!B47</f>
        <v>Pennsylvania</v>
      </c>
      <c r="H47" s="28">
        <f>Weights!Y47</f>
        <v>40601</v>
      </c>
      <c r="I47" t="s">
        <v>92</v>
      </c>
      <c r="K47" t="b">
        <f t="shared" si="1"/>
        <v>1</v>
      </c>
    </row>
    <row r="48" spans="2:11" ht="16">
      <c r="B48" s="124" t="s">
        <v>50</v>
      </c>
      <c r="C48" s="375">
        <v>0</v>
      </c>
      <c r="D48" s="122" t="s">
        <v>1408</v>
      </c>
      <c r="E48" s="373">
        <v>1000000</v>
      </c>
      <c r="G48" t="str">
        <f>Weights!B48</f>
        <v>Puerto Rico</v>
      </c>
      <c r="H48" s="28">
        <f>Weights!Y48</f>
        <v>3600</v>
      </c>
      <c r="I48" s="25" t="s">
        <v>93</v>
      </c>
      <c r="K48" t="b">
        <f t="shared" si="1"/>
        <v>1</v>
      </c>
    </row>
    <row r="49" spans="1:11" ht="16">
      <c r="B49" s="124" t="s">
        <v>51</v>
      </c>
      <c r="C49" s="375">
        <v>0</v>
      </c>
      <c r="D49" s="122" t="s">
        <v>1408</v>
      </c>
      <c r="E49" s="373">
        <v>1000000</v>
      </c>
      <c r="G49" t="str">
        <f>Weights!B49</f>
        <v>Rhode Island</v>
      </c>
      <c r="H49" s="28">
        <f>Weights!Y49</f>
        <v>1600</v>
      </c>
      <c r="I49" t="s">
        <v>92</v>
      </c>
      <c r="K49" t="b">
        <f t="shared" si="1"/>
        <v>1</v>
      </c>
    </row>
    <row r="50" spans="1:11" ht="16">
      <c r="B50" s="124" t="s">
        <v>52</v>
      </c>
      <c r="C50" s="375">
        <v>0</v>
      </c>
      <c r="D50" s="122" t="s">
        <v>1408</v>
      </c>
      <c r="E50" s="373">
        <v>1000000</v>
      </c>
      <c r="G50" t="str">
        <f>Weights!B50</f>
        <v>South Carolina</v>
      </c>
      <c r="H50" s="28">
        <f>Weights!Y50</f>
        <v>8314</v>
      </c>
      <c r="I50" t="s">
        <v>92</v>
      </c>
      <c r="K50" t="b">
        <f t="shared" si="1"/>
        <v>1</v>
      </c>
    </row>
    <row r="51" spans="1:11" ht="16">
      <c r="B51" s="124" t="s">
        <v>53</v>
      </c>
      <c r="C51" s="376">
        <v>0.04</v>
      </c>
      <c r="D51" s="122" t="s">
        <v>1409</v>
      </c>
      <c r="E51" s="373">
        <v>1000000</v>
      </c>
      <c r="G51" t="str">
        <f>Weights!B51</f>
        <v>South Dakota</v>
      </c>
      <c r="H51" s="28">
        <f>Weights!Y51</f>
        <v>1572</v>
      </c>
      <c r="I51" t="s">
        <v>92</v>
      </c>
      <c r="K51" t="b">
        <f t="shared" si="1"/>
        <v>1</v>
      </c>
    </row>
    <row r="52" spans="1:11" ht="16">
      <c r="B52" s="124" t="s">
        <v>54</v>
      </c>
      <c r="C52" s="375">
        <v>0</v>
      </c>
      <c r="D52" s="122" t="s">
        <v>1409</v>
      </c>
      <c r="E52" s="373">
        <v>1000000</v>
      </c>
      <c r="G52" t="str">
        <f>Weights!B52</f>
        <v>Tennessee</v>
      </c>
      <c r="H52" s="28">
        <f>Weights!Y52</f>
        <v>43000</v>
      </c>
      <c r="I52" t="s">
        <v>92</v>
      </c>
      <c r="K52" t="b">
        <f t="shared" si="1"/>
        <v>1</v>
      </c>
    </row>
    <row r="53" spans="1:11" ht="16">
      <c r="B53" s="124" t="s">
        <v>55</v>
      </c>
      <c r="C53" s="375">
        <v>0</v>
      </c>
      <c r="D53" s="122" t="s">
        <v>1408</v>
      </c>
      <c r="E53" s="373">
        <v>1000000</v>
      </c>
      <c r="G53" t="str">
        <f>Weights!B53</f>
        <v>Texas</v>
      </c>
      <c r="H53" s="28">
        <f>Weights!Y53</f>
        <v>63176</v>
      </c>
      <c r="I53" t="s">
        <v>92</v>
      </c>
      <c r="K53" t="b">
        <f t="shared" si="1"/>
        <v>1</v>
      </c>
    </row>
    <row r="54" spans="1:11" ht="16">
      <c r="B54" s="124" t="s">
        <v>56</v>
      </c>
      <c r="C54" s="375">
        <v>100</v>
      </c>
      <c r="D54" s="122" t="s">
        <v>1409</v>
      </c>
      <c r="E54" s="373">
        <v>1000000</v>
      </c>
      <c r="G54" t="str">
        <f>Weights!B54</f>
        <v>Utah</v>
      </c>
      <c r="H54" s="28">
        <f>Weights!Y54</f>
        <v>6399</v>
      </c>
      <c r="I54" t="s">
        <v>92</v>
      </c>
      <c r="K54" t="b">
        <f t="shared" si="1"/>
        <v>1</v>
      </c>
    </row>
    <row r="55" spans="1:11" ht="16">
      <c r="B55" s="124" t="s">
        <v>57</v>
      </c>
      <c r="C55" s="375">
        <v>0</v>
      </c>
      <c r="D55" s="122" t="s">
        <v>1409</v>
      </c>
      <c r="E55" s="373">
        <v>1000000</v>
      </c>
      <c r="G55" t="str">
        <f>Weights!B55</f>
        <v>Vermont</v>
      </c>
      <c r="H55" s="28">
        <f>Weights!Y55</f>
        <v>1659</v>
      </c>
      <c r="I55" t="s">
        <v>92</v>
      </c>
      <c r="K55" t="b">
        <f t="shared" si="1"/>
        <v>1</v>
      </c>
    </row>
    <row r="56" spans="1:11" ht="16">
      <c r="B56" s="124" t="s">
        <v>58</v>
      </c>
      <c r="C56" s="375">
        <v>0</v>
      </c>
      <c r="D56" s="122" t="s">
        <v>1408</v>
      </c>
      <c r="E56" s="122" t="s">
        <v>1410</v>
      </c>
      <c r="G56" t="str">
        <f>Weights!B56</f>
        <v>Virgin Islands</v>
      </c>
      <c r="H56" s="28" t="e">
        <f>Weights!Y56</f>
        <v>#VALUE!</v>
      </c>
      <c r="I56" s="25" t="s">
        <v>93</v>
      </c>
      <c r="K56" t="b">
        <f t="shared" si="1"/>
        <v>1</v>
      </c>
    </row>
    <row r="57" spans="1:11" ht="16">
      <c r="B57" s="124" t="s">
        <v>59</v>
      </c>
      <c r="C57" s="375">
        <v>0</v>
      </c>
      <c r="D57" s="122" t="s">
        <v>1409</v>
      </c>
      <c r="E57" s="373">
        <v>1000000</v>
      </c>
      <c r="G57" t="str">
        <f>Weights!B57</f>
        <v>Virginia</v>
      </c>
      <c r="H57" s="28">
        <f>Weights!Y57</f>
        <v>9600</v>
      </c>
      <c r="I57" t="s">
        <v>92</v>
      </c>
      <c r="K57" t="b">
        <f t="shared" si="1"/>
        <v>1</v>
      </c>
    </row>
    <row r="58" spans="1:11" ht="16">
      <c r="B58" s="124" t="s">
        <v>60</v>
      </c>
      <c r="C58" s="375">
        <v>0</v>
      </c>
      <c r="D58" s="122" t="s">
        <v>1409</v>
      </c>
      <c r="E58" s="373">
        <v>1000000</v>
      </c>
      <c r="G58" t="str">
        <f>Weights!B58</f>
        <v>Washington</v>
      </c>
      <c r="H58" s="28">
        <f>Weights!Y58</f>
        <v>14100</v>
      </c>
      <c r="I58" t="s">
        <v>92</v>
      </c>
      <c r="K58" t="b">
        <f t="shared" si="1"/>
        <v>1</v>
      </c>
    </row>
    <row r="59" spans="1:11" ht="16">
      <c r="B59" s="124" t="s">
        <v>61</v>
      </c>
      <c r="C59" s="375">
        <v>0</v>
      </c>
      <c r="D59" s="122" t="s">
        <v>1408</v>
      </c>
      <c r="E59" s="373">
        <v>1000000</v>
      </c>
      <c r="G59" t="str">
        <f>Weights!B59</f>
        <v>West Virginia</v>
      </c>
      <c r="H59" s="28">
        <f>Weights!Y59</f>
        <v>8000</v>
      </c>
      <c r="I59" t="s">
        <v>92</v>
      </c>
      <c r="K59" t="b">
        <f t="shared" si="1"/>
        <v>1</v>
      </c>
    </row>
    <row r="60" spans="1:11" ht="16">
      <c r="B60" s="124" t="s">
        <v>62</v>
      </c>
      <c r="C60" s="375">
        <v>0</v>
      </c>
      <c r="D60" s="122" t="s">
        <v>1408</v>
      </c>
      <c r="E60" s="373">
        <v>25000</v>
      </c>
      <c r="G60" t="str">
        <f>Weights!B60</f>
        <v>Wisconsin</v>
      </c>
      <c r="H60" s="28">
        <f>Weights!Y60</f>
        <v>7996</v>
      </c>
      <c r="I60" t="s">
        <v>92</v>
      </c>
      <c r="K60" t="b">
        <f t="shared" si="1"/>
        <v>1</v>
      </c>
    </row>
    <row r="61" spans="1:11" ht="16">
      <c r="B61" s="125" t="s">
        <v>63</v>
      </c>
      <c r="C61" s="377">
        <v>200</v>
      </c>
      <c r="D61" s="126" t="s">
        <v>1409</v>
      </c>
      <c r="E61" s="378">
        <v>1000000</v>
      </c>
      <c r="G61" t="str">
        <f>Weights!B61</f>
        <v>Wyoming</v>
      </c>
      <c r="H61" s="28">
        <f>Weights!Y61</f>
        <v>1500</v>
      </c>
      <c r="I61" t="s">
        <v>92</v>
      </c>
      <c r="K61" t="b">
        <f t="shared" si="1"/>
        <v>1</v>
      </c>
    </row>
    <row r="63" spans="1:11">
      <c r="A63" t="s">
        <v>92</v>
      </c>
      <c r="B63" s="379">
        <v>0</v>
      </c>
      <c r="C63">
        <f>SUMIFS($H$6:$H$61,C$6:C$61,$B63,$I$6:$I$61,$A$63)</f>
        <v>730619</v>
      </c>
    </row>
    <row r="64" spans="1:11">
      <c r="B64" s="380">
        <v>0.04</v>
      </c>
      <c r="C64">
        <f t="shared" ref="C64:C66" si="2">SUMIFS($H$6:$H$61,C$6:C$61,$B64,$I$6:$I$61,$A$63)</f>
        <v>1572</v>
      </c>
    </row>
    <row r="65" spans="2:5">
      <c r="B65" s="381">
        <v>100</v>
      </c>
      <c r="C65">
        <f t="shared" si="2"/>
        <v>6399</v>
      </c>
    </row>
    <row r="66" spans="2:5">
      <c r="B66" s="381">
        <v>200</v>
      </c>
      <c r="C66">
        <f t="shared" si="2"/>
        <v>1500</v>
      </c>
    </row>
    <row r="67" spans="2:5">
      <c r="B67" s="192"/>
    </row>
    <row r="68" spans="2:5">
      <c r="B68" s="128" t="s">
        <v>1408</v>
      </c>
      <c r="D68">
        <f>SUMIFS($H$6:$H$61,D$6:D$61,$B68,$I$6:$I$61,$A$63)</f>
        <v>298575</v>
      </c>
    </row>
    <row r="69" spans="2:5">
      <c r="B69" s="129" t="s">
        <v>1409</v>
      </c>
      <c r="D69">
        <f>SUMIFS($H$6:$H$61,D$6:D$61,$B69,$I$6:$I$61,$A$63)</f>
        <v>441515</v>
      </c>
    </row>
    <row r="70" spans="2:5">
      <c r="B70" s="192"/>
    </row>
    <row r="71" spans="2:5">
      <c r="B71" s="129" t="s">
        <v>1410</v>
      </c>
      <c r="E71">
        <f t="shared" ref="E71:E74" si="3">SUMIFS($H$6:$H$61,E$6:E$61,$B71,$I$6:$I$61,$A$63)</f>
        <v>0</v>
      </c>
    </row>
    <row r="72" spans="2:5">
      <c r="B72" s="382">
        <v>10000</v>
      </c>
      <c r="E72">
        <f t="shared" si="3"/>
        <v>6201</v>
      </c>
    </row>
    <row r="73" spans="2:5">
      <c r="B73" s="382">
        <v>25000</v>
      </c>
      <c r="E73">
        <f t="shared" si="3"/>
        <v>7996</v>
      </c>
    </row>
    <row r="74" spans="2:5">
      <c r="B74" s="383">
        <v>1000000</v>
      </c>
      <c r="E74">
        <f t="shared" si="3"/>
        <v>725893</v>
      </c>
    </row>
    <row r="75" spans="2:5">
      <c r="B75" s="129"/>
    </row>
    <row r="77" spans="2:5">
      <c r="B77" s="129" t="s">
        <v>1399</v>
      </c>
      <c r="C77">
        <f>SUM(C63:C66)</f>
        <v>740090</v>
      </c>
      <c r="D77">
        <f>SUM(D68:D69)</f>
        <v>740090</v>
      </c>
      <c r="E77">
        <f>SUM(E71:E74)</f>
        <v>740090</v>
      </c>
    </row>
    <row r="79" spans="2:5">
      <c r="B79" t="s">
        <v>131</v>
      </c>
    </row>
    <row r="80" spans="2:5">
      <c r="B80" s="43"/>
      <c r="C80" s="38"/>
    </row>
    <row r="81" spans="2:3">
      <c r="B81" s="353" t="s">
        <v>1411</v>
      </c>
      <c r="C81" s="38"/>
    </row>
    <row r="82" spans="2:3">
      <c r="B82" s="47" t="s">
        <v>133</v>
      </c>
      <c r="C82" s="38"/>
    </row>
    <row r="83" spans="2:3">
      <c r="B83" s="47" t="s">
        <v>134</v>
      </c>
      <c r="C83" s="38"/>
    </row>
    <row r="84" spans="2:3">
      <c r="B84" s="47" t="s">
        <v>1412</v>
      </c>
      <c r="C84" s="38"/>
    </row>
    <row r="85" spans="2:3">
      <c r="B85" s="353" t="s">
        <v>138</v>
      </c>
      <c r="C85" s="38"/>
    </row>
    <row r="86" spans="2:3">
      <c r="B86" s="101" t="s">
        <v>1413</v>
      </c>
      <c r="C86" s="38"/>
    </row>
    <row r="87" spans="2:3">
      <c r="B87" s="353" t="s">
        <v>386</v>
      </c>
      <c r="C87" s="38"/>
    </row>
    <row r="88" spans="2:3">
      <c r="B88" s="101" t="s">
        <v>1414</v>
      </c>
      <c r="C88" s="38"/>
    </row>
    <row r="89" spans="2:3">
      <c r="B89" s="353" t="s">
        <v>145</v>
      </c>
      <c r="C89" s="38"/>
    </row>
    <row r="90" spans="2:3">
      <c r="B90" s="101" t="s">
        <v>1415</v>
      </c>
      <c r="C90" s="38"/>
    </row>
    <row r="91" spans="2:3">
      <c r="B91" s="101" t="s">
        <v>1416</v>
      </c>
      <c r="C91" s="38"/>
    </row>
    <row r="92" spans="2:3">
      <c r="B92" s="353" t="s">
        <v>153</v>
      </c>
      <c r="C92" s="38"/>
    </row>
    <row r="93" spans="2:3">
      <c r="B93" s="101" t="s">
        <v>1417</v>
      </c>
      <c r="C93" s="38"/>
    </row>
    <row r="94" spans="2:3">
      <c r="B94" s="353" t="s">
        <v>163</v>
      </c>
      <c r="C94" s="38"/>
    </row>
    <row r="95" spans="2:3">
      <c r="B95" s="101" t="s">
        <v>1418</v>
      </c>
      <c r="C95" s="38"/>
    </row>
    <row r="96" spans="2:3" ht="15">
      <c r="B96" s="48" t="s">
        <v>167</v>
      </c>
      <c r="C96" s="38"/>
    </row>
    <row r="97" spans="2:3">
      <c r="B97" s="104" t="s">
        <v>1419</v>
      </c>
      <c r="C97" s="38"/>
    </row>
    <row r="98" spans="2:3" ht="15">
      <c r="B98" s="101" t="s">
        <v>1420</v>
      </c>
      <c r="C98" s="38"/>
    </row>
    <row r="99" spans="2:3" ht="15">
      <c r="B99" s="48" t="s">
        <v>169</v>
      </c>
      <c r="C99" s="38"/>
    </row>
    <row r="100" spans="2:3" ht="15">
      <c r="B100" s="101" t="s">
        <v>1421</v>
      </c>
      <c r="C100" s="38"/>
    </row>
    <row r="101" spans="2:3" ht="15">
      <c r="B101" s="48" t="s">
        <v>175</v>
      </c>
      <c r="C101" s="38"/>
    </row>
    <row r="102" spans="2:3" ht="15">
      <c r="B102" s="101" t="s">
        <v>1422</v>
      </c>
      <c r="C102" s="38"/>
    </row>
    <row r="103" spans="2:3" ht="15">
      <c r="B103" s="48" t="s">
        <v>185</v>
      </c>
      <c r="C103" s="38"/>
    </row>
    <row r="104" spans="2:3" ht="15">
      <c r="B104" s="101" t="s">
        <v>1423</v>
      </c>
      <c r="C104" s="38"/>
    </row>
    <row r="105" spans="2:3" ht="15">
      <c r="B105" s="48" t="s">
        <v>189</v>
      </c>
      <c r="C105" s="38"/>
    </row>
    <row r="106" spans="2:3" ht="15">
      <c r="B106" s="101" t="s">
        <v>1424</v>
      </c>
      <c r="C106" s="38"/>
    </row>
    <row r="107" spans="2:3" ht="15">
      <c r="B107" s="48" t="s">
        <v>200</v>
      </c>
      <c r="C107" s="38"/>
    </row>
    <row r="108" spans="2:3" ht="15">
      <c r="B108" s="101" t="s">
        <v>1425</v>
      </c>
      <c r="C108" s="38"/>
    </row>
    <row r="109" spans="2:3" ht="15">
      <c r="B109" s="48" t="s">
        <v>345</v>
      </c>
      <c r="C109" s="38"/>
    </row>
    <row r="110" spans="2:3" ht="15">
      <c r="B110" s="101" t="s">
        <v>1426</v>
      </c>
      <c r="C110" s="38"/>
    </row>
    <row r="111" spans="2:3" ht="15">
      <c r="B111" s="101" t="s">
        <v>1427</v>
      </c>
      <c r="C111" s="38"/>
    </row>
    <row r="112" spans="2:3" ht="15">
      <c r="B112" s="48" t="s">
        <v>204</v>
      </c>
      <c r="C112" s="38"/>
    </row>
    <row r="113" spans="2:3" ht="15">
      <c r="B113" s="101" t="s">
        <v>1428</v>
      </c>
      <c r="C113" s="38"/>
    </row>
    <row r="114" spans="2:3" ht="15">
      <c r="B114" s="48" t="s">
        <v>206</v>
      </c>
      <c r="C114" s="38"/>
    </row>
    <row r="115" spans="2:3" ht="15">
      <c r="B115" s="101" t="s">
        <v>1429</v>
      </c>
      <c r="C115" s="38"/>
    </row>
    <row r="116" spans="2:3" ht="15">
      <c r="B116" s="48" t="s">
        <v>213</v>
      </c>
      <c r="C116" s="38"/>
    </row>
    <row r="117" spans="2:3" ht="15">
      <c r="B117" s="101" t="s">
        <v>1430</v>
      </c>
      <c r="C117" s="38"/>
    </row>
    <row r="118" spans="2:3" ht="15">
      <c r="B118" s="48" t="s">
        <v>219</v>
      </c>
      <c r="C118" s="38"/>
    </row>
    <row r="119" spans="2:3" ht="15">
      <c r="B119" s="101" t="s">
        <v>1431</v>
      </c>
      <c r="C119" s="38"/>
    </row>
    <row r="120" spans="2:3" ht="15">
      <c r="B120" s="48" t="s">
        <v>223</v>
      </c>
      <c r="C120" s="38"/>
    </row>
    <row r="121" spans="2:3" ht="15">
      <c r="B121" s="101" t="s">
        <v>1432</v>
      </c>
      <c r="C121" s="38"/>
    </row>
    <row r="122" spans="2:3" ht="15">
      <c r="B122" s="48" t="s">
        <v>362</v>
      </c>
      <c r="C122" s="38"/>
    </row>
    <row r="123" spans="2:3" ht="15">
      <c r="B123" s="101" t="s">
        <v>1433</v>
      </c>
      <c r="C123" s="38"/>
    </row>
    <row r="124" spans="2:3" ht="15">
      <c r="B124" s="48" t="s">
        <v>227</v>
      </c>
      <c r="C124" s="38"/>
    </row>
    <row r="125" spans="2:3" ht="15">
      <c r="B125" s="101" t="s">
        <v>1434</v>
      </c>
      <c r="C125" s="38"/>
    </row>
    <row r="126" spans="2:3" ht="15">
      <c r="B126" s="48" t="s">
        <v>236</v>
      </c>
      <c r="C126" s="38"/>
    </row>
    <row r="127" spans="2:3" ht="15">
      <c r="B127" s="101" t="s">
        <v>1435</v>
      </c>
      <c r="C127" s="38"/>
    </row>
    <row r="128" spans="2:3" ht="15">
      <c r="B128" s="101" t="s">
        <v>1436</v>
      </c>
      <c r="C128" s="38"/>
    </row>
    <row r="129" spans="2:3">
      <c r="B129" s="101"/>
      <c r="C129" s="38"/>
    </row>
    <row r="130" spans="2:3" ht="15">
      <c r="B130" s="48"/>
      <c r="C130" s="38"/>
    </row>
    <row r="131" spans="2:3">
      <c r="B131" s="101"/>
      <c r="C131" s="38"/>
    </row>
    <row r="132" spans="2:3" ht="15">
      <c r="B132" s="48"/>
      <c r="C132" s="38"/>
    </row>
    <row r="133" spans="2:3">
      <c r="B133" s="101"/>
      <c r="C133" s="38"/>
    </row>
    <row r="134" spans="2:3">
      <c r="B134" s="101"/>
      <c r="C134" s="38"/>
    </row>
    <row r="135" spans="2:3" ht="15">
      <c r="B135" s="48"/>
      <c r="C135" s="38"/>
    </row>
    <row r="136" spans="2:3">
      <c r="B136" s="101"/>
      <c r="C136" s="38"/>
    </row>
    <row r="137" spans="2:3" ht="15">
      <c r="B137" s="48"/>
      <c r="C137" s="38"/>
    </row>
    <row r="138" spans="2:3">
      <c r="B138" s="101"/>
      <c r="C138" s="38"/>
    </row>
    <row r="139" spans="2:3" ht="15">
      <c r="B139" s="48"/>
      <c r="C139" s="38"/>
    </row>
    <row r="140" spans="2:3">
      <c r="B140" s="101"/>
      <c r="C140" s="38"/>
    </row>
    <row r="141" spans="2:3" ht="15">
      <c r="B141" s="48"/>
      <c r="C141" s="38"/>
    </row>
    <row r="142" spans="2:3">
      <c r="B142" s="101"/>
      <c r="C142" s="38"/>
    </row>
    <row r="143" spans="2:3" ht="15">
      <c r="B143" s="48"/>
      <c r="C143" s="38"/>
    </row>
    <row r="144" spans="2:3">
      <c r="B144" s="101"/>
      <c r="C144" s="38"/>
    </row>
    <row r="145" spans="2:3">
      <c r="B145" s="101"/>
      <c r="C145" s="38"/>
    </row>
    <row r="146" spans="2:3" ht="15">
      <c r="B146" s="48"/>
      <c r="C146" s="38"/>
    </row>
    <row r="147" spans="2:3">
      <c r="B147" s="101"/>
      <c r="C147" s="38"/>
    </row>
    <row r="148" spans="2:3" ht="15">
      <c r="B148" s="48"/>
      <c r="C148" s="38"/>
    </row>
    <row r="149" spans="2:3">
      <c r="B149" s="101"/>
      <c r="C149" s="38"/>
    </row>
    <row r="150" spans="2:3">
      <c r="B150" s="101"/>
      <c r="C150" s="38"/>
    </row>
    <row r="151" spans="2:3" ht="15">
      <c r="B151" s="48"/>
      <c r="C151" s="38"/>
    </row>
    <row r="152" spans="2:3">
      <c r="B152" s="101"/>
      <c r="C152" s="38"/>
    </row>
    <row r="153" spans="2:3" ht="15">
      <c r="B153" s="48"/>
      <c r="C153" s="38"/>
    </row>
    <row r="154" spans="2:3">
      <c r="B154" s="101"/>
      <c r="C154" s="38"/>
    </row>
    <row r="155" spans="2:3" ht="15">
      <c r="B155" s="48"/>
      <c r="C155" s="38"/>
    </row>
    <row r="156" spans="2:3">
      <c r="B156" s="101"/>
      <c r="C156" s="38"/>
    </row>
    <row r="157" spans="2:3" ht="15">
      <c r="B157" s="48"/>
      <c r="C157" s="38"/>
    </row>
    <row r="158" spans="2:3">
      <c r="B158" s="101"/>
      <c r="C158" s="38"/>
    </row>
    <row r="159" spans="2:3" ht="15">
      <c r="B159" s="48"/>
      <c r="C159" s="38"/>
    </row>
    <row r="160" spans="2:3">
      <c r="B160" s="104"/>
      <c r="C160" s="38"/>
    </row>
    <row r="161" spans="2:3">
      <c r="B161" s="101"/>
      <c r="C161" s="38"/>
    </row>
    <row r="162" spans="2:3" ht="15">
      <c r="B162" s="48"/>
      <c r="C162" s="38"/>
    </row>
    <row r="163" spans="2:3">
      <c r="B163" s="101"/>
      <c r="C163" s="38"/>
    </row>
    <row r="164" spans="2:3" ht="15">
      <c r="B164" s="48"/>
      <c r="C164" s="38"/>
    </row>
    <row r="165" spans="2:3">
      <c r="B165" s="101"/>
      <c r="C165" s="38"/>
    </row>
    <row r="166" spans="2:3" ht="15">
      <c r="B166" s="48"/>
      <c r="C166" s="38"/>
    </row>
    <row r="167" spans="2:3">
      <c r="B167" s="101"/>
      <c r="C167" s="38"/>
    </row>
    <row r="168" spans="2:3" ht="15">
      <c r="B168" s="48"/>
      <c r="C168" s="38"/>
    </row>
    <row r="169" spans="2:3">
      <c r="B169" s="101"/>
      <c r="C169" s="38"/>
    </row>
    <row r="170" spans="2:3">
      <c r="B170" s="101"/>
      <c r="C170" s="38"/>
    </row>
    <row r="171" spans="2:3" ht="15">
      <c r="B171" s="48"/>
      <c r="C171" s="38"/>
    </row>
    <row r="172" spans="2:3">
      <c r="B172" s="101"/>
      <c r="C172" s="38"/>
    </row>
    <row r="173" spans="2:3" ht="15">
      <c r="B173" s="48"/>
      <c r="C173" s="38"/>
    </row>
    <row r="174" spans="2:3">
      <c r="B174" s="101"/>
      <c r="C174" s="38"/>
    </row>
    <row r="175" spans="2:3">
      <c r="B175" s="101"/>
      <c r="C175" s="38"/>
    </row>
    <row r="176" spans="2:3" ht="15">
      <c r="B176" s="48"/>
      <c r="C176" s="38"/>
    </row>
    <row r="177" spans="2:3">
      <c r="B177" s="101"/>
      <c r="C177" s="38"/>
    </row>
    <row r="178" spans="2:3">
      <c r="B178" s="101"/>
      <c r="C178" s="38"/>
    </row>
    <row r="179" spans="2:3" ht="15">
      <c r="B179" s="48"/>
      <c r="C179" s="38"/>
    </row>
    <row r="180" spans="2:3">
      <c r="B180" s="101"/>
      <c r="C180" s="38"/>
    </row>
    <row r="181" spans="2:3">
      <c r="B181" s="101"/>
      <c r="C181" s="38"/>
    </row>
    <row r="182" spans="2:3">
      <c r="B182" s="101"/>
      <c r="C182" s="38"/>
    </row>
    <row r="183" spans="2:3" ht="15">
      <c r="B183" s="48"/>
      <c r="C183" s="38"/>
    </row>
    <row r="184" spans="2:3">
      <c r="B184" s="101"/>
      <c r="C184" s="38"/>
    </row>
    <row r="185" spans="2:3">
      <c r="B185" s="101"/>
      <c r="C185" s="38"/>
    </row>
    <row r="186" spans="2:3" ht="15">
      <c r="B186" s="48"/>
      <c r="C186" s="38"/>
    </row>
    <row r="187" spans="2:3">
      <c r="B187" s="101"/>
      <c r="C187" s="38"/>
    </row>
    <row r="188" spans="2:3">
      <c r="B188" s="101"/>
      <c r="C188" s="38"/>
    </row>
    <row r="189" spans="2:3">
      <c r="B189" s="101"/>
      <c r="C189" s="38"/>
    </row>
    <row r="190" spans="2:3" ht="15">
      <c r="B190" s="48"/>
      <c r="C190" s="38"/>
    </row>
    <row r="191" spans="2:3">
      <c r="B191" s="101"/>
      <c r="C191" s="38"/>
    </row>
    <row r="192" spans="2:3" ht="15">
      <c r="B192" s="48"/>
      <c r="C192" s="38"/>
    </row>
    <row r="193" spans="2:3">
      <c r="B193" s="101"/>
      <c r="C193" s="38"/>
    </row>
    <row r="194" spans="2:3">
      <c r="B194" s="101"/>
      <c r="C194" s="38"/>
    </row>
    <row r="195" spans="2:3" ht="15">
      <c r="B195" s="48"/>
      <c r="C195" s="38"/>
    </row>
    <row r="196" spans="2:3">
      <c r="B196" s="101"/>
      <c r="C196" s="38"/>
    </row>
    <row r="197" spans="2:3">
      <c r="B197" s="101"/>
      <c r="C197" s="38"/>
    </row>
    <row r="198" spans="2:3" ht="15">
      <c r="B198" s="48"/>
      <c r="C198" s="38"/>
    </row>
    <row r="199" spans="2:3">
      <c r="B199" s="101"/>
      <c r="C199" s="38"/>
    </row>
    <row r="200" spans="2:3">
      <c r="B200" s="101"/>
      <c r="C200" s="38"/>
    </row>
    <row r="201" spans="2:3">
      <c r="B201" s="101"/>
      <c r="C201" s="38"/>
    </row>
    <row r="202" spans="2:3" ht="15">
      <c r="B202" s="48"/>
      <c r="C202" s="38"/>
    </row>
    <row r="203" spans="2:3">
      <c r="B203" s="101"/>
      <c r="C203" s="38"/>
    </row>
    <row r="204" spans="2:3">
      <c r="B204" s="43"/>
      <c r="C204" s="38"/>
    </row>
    <row r="205" spans="2:3">
      <c r="B205" s="104"/>
      <c r="C205" s="38"/>
    </row>
    <row r="206" spans="2:3">
      <c r="B206" s="106"/>
      <c r="C206" s="38"/>
    </row>
    <row r="207" spans="2:3">
      <c r="B207" s="101"/>
      <c r="C207" s="38"/>
    </row>
    <row r="208" spans="2:3">
      <c r="B208" s="43"/>
      <c r="C208" s="38"/>
    </row>
    <row r="209" spans="2:3">
      <c r="B209" s="101"/>
      <c r="C209" s="38"/>
    </row>
    <row r="210" spans="2:3">
      <c r="B210" s="101"/>
      <c r="C210" s="38"/>
    </row>
    <row r="211" spans="2:3">
      <c r="B211" s="43"/>
      <c r="C211" s="38"/>
    </row>
    <row r="212" spans="2:3">
      <c r="B212" s="101"/>
      <c r="C212" s="38"/>
    </row>
  </sheetData>
  <conditionalFormatting sqref="C63:C66">
    <cfRule type="colorScale" priority="7">
      <colorScale>
        <cfvo type="min"/>
        <cfvo type="max"/>
        <color theme="0"/>
        <color theme="5"/>
      </colorScale>
    </cfRule>
    <cfRule type="top10" priority="8" rank="10"/>
  </conditionalFormatting>
  <conditionalFormatting sqref="D68:D69">
    <cfRule type="colorScale" priority="3">
      <colorScale>
        <cfvo type="min"/>
        <cfvo type="max"/>
        <color theme="0"/>
        <color theme="5"/>
      </colorScale>
    </cfRule>
    <cfRule type="top10" priority="4" rank="10"/>
  </conditionalFormatting>
  <conditionalFormatting sqref="E71:E74">
    <cfRule type="colorScale" priority="1">
      <colorScale>
        <cfvo type="min"/>
        <cfvo type="max"/>
        <color theme="0"/>
        <color theme="5"/>
      </colorScale>
    </cfRule>
    <cfRule type="top10" priority="2" rank="10"/>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943BB-5A19-4A00-A650-54102D177F63}">
  <sheetPr codeName="Sheet5"/>
  <dimension ref="A1:Q207"/>
  <sheetViews>
    <sheetView workbookViewId="0">
      <pane xSplit="2" ySplit="5" topLeftCell="C56" activePane="bottomRight" state="frozen"/>
      <selection activeCell="B72" sqref="B72:C72"/>
      <selection pane="topRight" activeCell="B72" sqref="B72:C72"/>
      <selection pane="bottomLeft" activeCell="B72" sqref="B72:C72"/>
      <selection pane="bottomRight" activeCell="B72" sqref="B72:C72"/>
    </sheetView>
  </sheetViews>
  <sheetFormatPr defaultRowHeight="14.5"/>
  <cols>
    <col min="2" max="2" width="23.7265625" customWidth="1"/>
  </cols>
  <sheetData>
    <row r="1" spans="1:17">
      <c r="A1" s="35" t="s">
        <v>123</v>
      </c>
    </row>
    <row r="3" spans="1:17">
      <c r="A3" t="s">
        <v>372</v>
      </c>
      <c r="P3" t="b">
        <v>1</v>
      </c>
      <c r="Q3">
        <f>COUNTIF(Q$6:Q$61,P3)</f>
        <v>56</v>
      </c>
    </row>
    <row r="4" spans="1:17">
      <c r="P4" t="b">
        <v>0</v>
      </c>
      <c r="Q4">
        <f>COUNTIF(Q$6:Q$61,P4)</f>
        <v>0</v>
      </c>
    </row>
    <row r="5" spans="1:17" ht="137.5">
      <c r="B5" s="75" t="s">
        <v>4</v>
      </c>
      <c r="C5" s="76" t="s">
        <v>274</v>
      </c>
      <c r="D5" s="76" t="s">
        <v>275</v>
      </c>
      <c r="E5" s="77" t="s">
        <v>276</v>
      </c>
      <c r="F5" s="76" t="s">
        <v>277</v>
      </c>
      <c r="G5" s="78" t="s">
        <v>278</v>
      </c>
      <c r="H5" s="79" t="s">
        <v>279</v>
      </c>
      <c r="I5" s="76" t="s">
        <v>280</v>
      </c>
      <c r="J5" s="76" t="s">
        <v>281</v>
      </c>
      <c r="K5" s="80" t="s">
        <v>282</v>
      </c>
      <c r="O5" t="s">
        <v>91</v>
      </c>
      <c r="Q5" s="30" t="s">
        <v>419</v>
      </c>
    </row>
    <row r="6" spans="1:17">
      <c r="B6" s="81" t="s">
        <v>7</v>
      </c>
      <c r="C6" s="82" t="s">
        <v>283</v>
      </c>
      <c r="D6" s="83">
        <v>2021</v>
      </c>
      <c r="E6" s="82" t="s">
        <v>284</v>
      </c>
      <c r="F6" s="82" t="s">
        <v>284</v>
      </c>
      <c r="G6" s="84" t="s">
        <v>284</v>
      </c>
      <c r="H6" s="82" t="s">
        <v>284</v>
      </c>
      <c r="I6" s="82" t="s">
        <v>284</v>
      </c>
      <c r="J6" s="82" t="s">
        <v>285</v>
      </c>
      <c r="K6" s="85" t="s">
        <v>284</v>
      </c>
      <c r="M6" t="str">
        <f>Weights!B6</f>
        <v>Alabama</v>
      </c>
      <c r="N6" s="28">
        <f>Weights!Y6</f>
        <v>19300</v>
      </c>
      <c r="O6" t="s">
        <v>92</v>
      </c>
      <c r="Q6" t="b">
        <f>B6=M6</f>
        <v>1</v>
      </c>
    </row>
    <row r="7" spans="1:17">
      <c r="B7" s="86" t="s">
        <v>8</v>
      </c>
      <c r="C7" s="87" t="s">
        <v>284</v>
      </c>
      <c r="D7" s="87" t="s">
        <v>130</v>
      </c>
      <c r="E7" s="87" t="s">
        <v>284</v>
      </c>
      <c r="F7" s="87" t="s">
        <v>284</v>
      </c>
      <c r="G7" s="88" t="s">
        <v>284</v>
      </c>
      <c r="H7" s="87" t="s">
        <v>284</v>
      </c>
      <c r="I7" s="87" t="s">
        <v>284</v>
      </c>
      <c r="J7" s="87" t="s">
        <v>284</v>
      </c>
      <c r="K7" s="41" t="s">
        <v>284</v>
      </c>
      <c r="M7" t="str">
        <f>Weights!B7</f>
        <v>Alaska</v>
      </c>
      <c r="N7" s="28">
        <f>Weights!Y7</f>
        <v>1312</v>
      </c>
      <c r="O7" t="s">
        <v>92</v>
      </c>
      <c r="Q7" t="b">
        <f t="shared" ref="Q7:Q61" si="0">B7=M7</f>
        <v>1</v>
      </c>
    </row>
    <row r="8" spans="1:17">
      <c r="B8" s="86" t="s">
        <v>9</v>
      </c>
      <c r="C8" s="87" t="s">
        <v>283</v>
      </c>
      <c r="D8" s="87" t="s">
        <v>286</v>
      </c>
      <c r="E8" s="87" t="s">
        <v>130</v>
      </c>
      <c r="F8" s="87" t="s">
        <v>130</v>
      </c>
      <c r="G8" s="88" t="s">
        <v>130</v>
      </c>
      <c r="H8" s="87" t="s">
        <v>130</v>
      </c>
      <c r="I8" s="87" t="s">
        <v>130</v>
      </c>
      <c r="J8" s="87" t="s">
        <v>130</v>
      </c>
      <c r="K8" s="41" t="s">
        <v>286</v>
      </c>
      <c r="M8" t="str">
        <f>Weights!B8</f>
        <v>American Samoa</v>
      </c>
      <c r="N8" s="28" t="e">
        <f>Weights!Y8</f>
        <v>#VALUE!</v>
      </c>
      <c r="O8" s="25" t="s">
        <v>93</v>
      </c>
      <c r="Q8" t="b">
        <f t="shared" si="0"/>
        <v>1</v>
      </c>
    </row>
    <row r="9" spans="1:17">
      <c r="B9" s="86" t="s">
        <v>11</v>
      </c>
      <c r="C9" s="87" t="s">
        <v>284</v>
      </c>
      <c r="D9" s="87" t="s">
        <v>130</v>
      </c>
      <c r="E9" s="87" t="s">
        <v>284</v>
      </c>
      <c r="F9" s="87" t="s">
        <v>283</v>
      </c>
      <c r="G9" s="88" t="s">
        <v>284</v>
      </c>
      <c r="H9" s="87" t="s">
        <v>284</v>
      </c>
      <c r="I9" s="87" t="s">
        <v>284</v>
      </c>
      <c r="J9" s="87" t="s">
        <v>283</v>
      </c>
      <c r="K9" s="41" t="s">
        <v>284</v>
      </c>
      <c r="M9" t="str">
        <f>Weights!B9</f>
        <v>Arizona</v>
      </c>
      <c r="N9" s="28">
        <f>Weights!Y9</f>
        <v>12655</v>
      </c>
      <c r="O9" t="s">
        <v>92</v>
      </c>
      <c r="Q9" t="b">
        <f t="shared" si="0"/>
        <v>1</v>
      </c>
    </row>
    <row r="10" spans="1:17">
      <c r="B10" s="86" t="s">
        <v>12</v>
      </c>
      <c r="C10" s="87" t="s">
        <v>284</v>
      </c>
      <c r="D10" s="87" t="s">
        <v>130</v>
      </c>
      <c r="E10" s="87" t="s">
        <v>284</v>
      </c>
      <c r="F10" s="87" t="s">
        <v>283</v>
      </c>
      <c r="G10" s="88" t="s">
        <v>284</v>
      </c>
      <c r="H10" s="87" t="s">
        <v>285</v>
      </c>
      <c r="I10" s="87" t="s">
        <v>284</v>
      </c>
      <c r="J10" s="87" t="s">
        <v>283</v>
      </c>
      <c r="K10" s="41" t="s">
        <v>284</v>
      </c>
      <c r="M10" t="str">
        <f>Weights!B10</f>
        <v>Arkansas</v>
      </c>
      <c r="N10" s="28">
        <f>Weights!Y10</f>
        <v>16406</v>
      </c>
      <c r="O10" t="s">
        <v>92</v>
      </c>
      <c r="Q10" t="b">
        <f t="shared" si="0"/>
        <v>1</v>
      </c>
    </row>
    <row r="11" spans="1:17">
      <c r="B11" s="86" t="s">
        <v>13</v>
      </c>
      <c r="C11" s="87" t="s">
        <v>284</v>
      </c>
      <c r="D11" s="87" t="s">
        <v>130</v>
      </c>
      <c r="E11" s="87" t="s">
        <v>284</v>
      </c>
      <c r="F11" s="87" t="s">
        <v>284</v>
      </c>
      <c r="G11" s="88" t="s">
        <v>130</v>
      </c>
      <c r="H11" s="87" t="s">
        <v>284</v>
      </c>
      <c r="I11" s="87" t="s">
        <v>284</v>
      </c>
      <c r="J11" s="87" t="s">
        <v>285</v>
      </c>
      <c r="K11" s="41" t="s">
        <v>284</v>
      </c>
      <c r="M11" t="str">
        <f>Weights!B11</f>
        <v>California</v>
      </c>
      <c r="N11" s="28">
        <f>Weights!Y11</f>
        <v>91086</v>
      </c>
      <c r="O11" t="s">
        <v>92</v>
      </c>
      <c r="Q11" t="b">
        <f t="shared" si="0"/>
        <v>1</v>
      </c>
    </row>
    <row r="12" spans="1:17">
      <c r="B12" s="86" t="s">
        <v>14</v>
      </c>
      <c r="C12" s="87" t="s">
        <v>284</v>
      </c>
      <c r="D12" s="87" t="s">
        <v>130</v>
      </c>
      <c r="E12" s="87" t="s">
        <v>284</v>
      </c>
      <c r="F12" s="87" t="s">
        <v>285</v>
      </c>
      <c r="G12" s="88" t="s">
        <v>130</v>
      </c>
      <c r="H12" s="87" t="s">
        <v>285</v>
      </c>
      <c r="I12" s="87" t="s">
        <v>284</v>
      </c>
      <c r="J12" s="87" t="s">
        <v>285</v>
      </c>
      <c r="K12" s="41" t="s">
        <v>284</v>
      </c>
      <c r="M12" t="str">
        <f>Weights!B12</f>
        <v>Colorado</v>
      </c>
      <c r="N12" s="28">
        <f>Weights!Y12</f>
        <v>9101</v>
      </c>
      <c r="O12" t="s">
        <v>92</v>
      </c>
      <c r="Q12" t="b">
        <f t="shared" si="0"/>
        <v>1</v>
      </c>
    </row>
    <row r="13" spans="1:17">
      <c r="B13" s="86" t="s">
        <v>15</v>
      </c>
      <c r="C13" s="87" t="s">
        <v>284</v>
      </c>
      <c r="D13" s="87" t="s">
        <v>130</v>
      </c>
      <c r="E13" s="87" t="s">
        <v>284</v>
      </c>
      <c r="F13" s="87" t="s">
        <v>285</v>
      </c>
      <c r="G13" s="88" t="s">
        <v>284</v>
      </c>
      <c r="H13" s="87" t="s">
        <v>284</v>
      </c>
      <c r="I13" s="87" t="s">
        <v>284</v>
      </c>
      <c r="J13" s="87" t="s">
        <v>284</v>
      </c>
      <c r="K13" s="41" t="s">
        <v>284</v>
      </c>
      <c r="M13" t="str">
        <f>Weights!B13</f>
        <v>Connecticut</v>
      </c>
      <c r="N13" s="28">
        <f>Weights!Y13</f>
        <v>7200</v>
      </c>
      <c r="O13" t="s">
        <v>92</v>
      </c>
      <c r="Q13" t="b">
        <f t="shared" si="0"/>
        <v>1</v>
      </c>
    </row>
    <row r="14" spans="1:17">
      <c r="B14" s="86" t="s">
        <v>16</v>
      </c>
      <c r="C14" s="87" t="s">
        <v>284</v>
      </c>
      <c r="D14" s="87" t="s">
        <v>130</v>
      </c>
      <c r="E14" s="87" t="s">
        <v>284</v>
      </c>
      <c r="F14" s="87" t="s">
        <v>283</v>
      </c>
      <c r="G14" s="88" t="s">
        <v>284</v>
      </c>
      <c r="H14" s="87" t="s">
        <v>285</v>
      </c>
      <c r="I14" s="87" t="s">
        <v>284</v>
      </c>
      <c r="J14" s="87" t="s">
        <v>283</v>
      </c>
      <c r="K14" s="41" t="s">
        <v>285</v>
      </c>
      <c r="M14" t="str">
        <f>Weights!B14</f>
        <v>Delaware</v>
      </c>
      <c r="N14" s="28">
        <f>Weights!Y14</f>
        <v>2900</v>
      </c>
      <c r="O14" t="s">
        <v>92</v>
      </c>
      <c r="Q14" t="b">
        <f t="shared" si="0"/>
        <v>1</v>
      </c>
    </row>
    <row r="15" spans="1:17">
      <c r="B15" s="86" t="s">
        <v>17</v>
      </c>
      <c r="C15" s="87" t="s">
        <v>283</v>
      </c>
      <c r="D15" s="52">
        <v>2021</v>
      </c>
      <c r="E15" s="87" t="s">
        <v>284</v>
      </c>
      <c r="F15" s="87" t="s">
        <v>283</v>
      </c>
      <c r="G15" s="88" t="s">
        <v>284</v>
      </c>
      <c r="H15" s="87" t="s">
        <v>283</v>
      </c>
      <c r="I15" s="87" t="s">
        <v>284</v>
      </c>
      <c r="J15" s="87" t="s">
        <v>283</v>
      </c>
      <c r="K15" s="41" t="s">
        <v>283</v>
      </c>
      <c r="M15" t="str">
        <f>Weights!B15</f>
        <v>District of Columbia</v>
      </c>
      <c r="N15" s="28">
        <f>Weights!Y15</f>
        <v>700</v>
      </c>
      <c r="O15" t="s">
        <v>92</v>
      </c>
      <c r="Q15" t="b">
        <f t="shared" si="0"/>
        <v>1</v>
      </c>
    </row>
    <row r="16" spans="1:17">
      <c r="B16" s="51" t="s">
        <v>18</v>
      </c>
      <c r="C16" s="87" t="s">
        <v>284</v>
      </c>
      <c r="D16" s="87" t="s">
        <v>130</v>
      </c>
      <c r="E16" s="87" t="s">
        <v>284</v>
      </c>
      <c r="F16" s="87" t="s">
        <v>285</v>
      </c>
      <c r="G16" s="88" t="s">
        <v>130</v>
      </c>
      <c r="H16" s="87" t="s">
        <v>284</v>
      </c>
      <c r="I16" s="87" t="s">
        <v>284</v>
      </c>
      <c r="J16" s="87" t="s">
        <v>285</v>
      </c>
      <c r="K16" s="87" t="s">
        <v>285</v>
      </c>
      <c r="M16" t="str">
        <f>Weights!B16</f>
        <v>Florida</v>
      </c>
      <c r="N16" s="28">
        <f>Weights!Y16</f>
        <v>48658</v>
      </c>
      <c r="O16" t="s">
        <v>92</v>
      </c>
      <c r="Q16" t="b">
        <f t="shared" si="0"/>
        <v>1</v>
      </c>
    </row>
    <row r="17" spans="2:17">
      <c r="B17" s="51" t="s">
        <v>19</v>
      </c>
      <c r="C17" s="87" t="s">
        <v>284</v>
      </c>
      <c r="D17" s="87" t="s">
        <v>130</v>
      </c>
      <c r="E17" s="87" t="s">
        <v>284</v>
      </c>
      <c r="F17" s="87" t="s">
        <v>283</v>
      </c>
      <c r="G17" s="88" t="s">
        <v>284</v>
      </c>
      <c r="H17" s="87" t="s">
        <v>285</v>
      </c>
      <c r="I17" s="87" t="s">
        <v>284</v>
      </c>
      <c r="J17" s="87" t="s">
        <v>285</v>
      </c>
      <c r="K17" s="87" t="s">
        <v>284</v>
      </c>
      <c r="M17" t="str">
        <f>Weights!B17</f>
        <v>Georgia</v>
      </c>
      <c r="N17" s="28">
        <f>Weights!Y17</f>
        <v>24349</v>
      </c>
      <c r="O17" t="s">
        <v>92</v>
      </c>
      <c r="Q17" t="b">
        <f t="shared" si="0"/>
        <v>1</v>
      </c>
    </row>
    <row r="18" spans="2:17">
      <c r="B18" s="51" t="s">
        <v>20</v>
      </c>
      <c r="C18" s="87" t="s">
        <v>283</v>
      </c>
      <c r="D18" s="52">
        <v>2022</v>
      </c>
      <c r="E18" s="87" t="s">
        <v>284</v>
      </c>
      <c r="F18" s="87" t="s">
        <v>283</v>
      </c>
      <c r="G18" s="88" t="s">
        <v>284</v>
      </c>
      <c r="H18" s="87" t="s">
        <v>283</v>
      </c>
      <c r="I18" s="87" t="s">
        <v>284</v>
      </c>
      <c r="J18" s="87" t="s">
        <v>283</v>
      </c>
      <c r="K18" s="87" t="s">
        <v>284</v>
      </c>
      <c r="M18" t="str">
        <f>Weights!B18</f>
        <v>Guam</v>
      </c>
      <c r="N18" s="28">
        <f>Weights!Y18</f>
        <v>287</v>
      </c>
      <c r="O18" s="25" t="s">
        <v>93</v>
      </c>
      <c r="Q18" t="b">
        <f t="shared" si="0"/>
        <v>1</v>
      </c>
    </row>
    <row r="19" spans="2:17">
      <c r="B19" s="51" t="s">
        <v>21</v>
      </c>
      <c r="C19" s="87" t="s">
        <v>283</v>
      </c>
      <c r="D19" s="52">
        <v>2019</v>
      </c>
      <c r="E19" s="87" t="s">
        <v>284</v>
      </c>
      <c r="F19" s="87" t="s">
        <v>283</v>
      </c>
      <c r="G19" s="88" t="s">
        <v>284</v>
      </c>
      <c r="H19" s="87" t="s">
        <v>284</v>
      </c>
      <c r="I19" s="87" t="s">
        <v>284</v>
      </c>
      <c r="J19" s="87" t="s">
        <v>283</v>
      </c>
      <c r="K19" s="87" t="s">
        <v>284</v>
      </c>
      <c r="M19" t="str">
        <f>Weights!B19</f>
        <v>Hawaii</v>
      </c>
      <c r="N19" s="28">
        <f>Weights!Y19</f>
        <v>3200</v>
      </c>
      <c r="O19" t="s">
        <v>92</v>
      </c>
      <c r="Q19" t="b">
        <f t="shared" si="0"/>
        <v>1</v>
      </c>
    </row>
    <row r="20" spans="2:17">
      <c r="B20" s="51" t="s">
        <v>22</v>
      </c>
      <c r="C20" s="87" t="s">
        <v>284</v>
      </c>
      <c r="D20" s="87" t="s">
        <v>130</v>
      </c>
      <c r="E20" s="87" t="s">
        <v>284</v>
      </c>
      <c r="F20" s="87" t="s">
        <v>283</v>
      </c>
      <c r="G20" s="88" t="s">
        <v>284</v>
      </c>
      <c r="H20" s="87" t="s">
        <v>284</v>
      </c>
      <c r="I20" s="87" t="s">
        <v>284</v>
      </c>
      <c r="J20" s="87" t="s">
        <v>284</v>
      </c>
      <c r="K20" s="87" t="s">
        <v>284</v>
      </c>
      <c r="M20" t="str">
        <f>Weights!B20</f>
        <v>Idaho</v>
      </c>
      <c r="N20" s="28">
        <f>Weights!Y20</f>
        <v>3700</v>
      </c>
      <c r="O20" t="s">
        <v>92</v>
      </c>
      <c r="Q20" t="b">
        <f t="shared" si="0"/>
        <v>1</v>
      </c>
    </row>
    <row r="21" spans="2:17">
      <c r="B21" s="51" t="s">
        <v>23</v>
      </c>
      <c r="C21" s="87" t="s">
        <v>284</v>
      </c>
      <c r="D21" s="87" t="s">
        <v>130</v>
      </c>
      <c r="E21" s="87" t="s">
        <v>284</v>
      </c>
      <c r="F21" s="87" t="s">
        <v>130</v>
      </c>
      <c r="G21" s="88" t="s">
        <v>284</v>
      </c>
      <c r="H21" s="87" t="s">
        <v>284</v>
      </c>
      <c r="I21" s="87" t="s">
        <v>284</v>
      </c>
      <c r="J21" s="87" t="s">
        <v>130</v>
      </c>
      <c r="K21" s="87" t="s">
        <v>285</v>
      </c>
      <c r="M21" t="str">
        <f>Weights!B21</f>
        <v>Illinois</v>
      </c>
      <c r="N21" s="28">
        <f>Weights!Y21</f>
        <v>35900</v>
      </c>
      <c r="O21" t="s">
        <v>92</v>
      </c>
      <c r="Q21" t="b">
        <f t="shared" si="0"/>
        <v>1</v>
      </c>
    </row>
    <row r="22" spans="2:17">
      <c r="B22" s="51" t="s">
        <v>24</v>
      </c>
      <c r="C22" s="87" t="s">
        <v>283</v>
      </c>
      <c r="D22" s="52">
        <v>2022</v>
      </c>
      <c r="E22" s="87" t="s">
        <v>284</v>
      </c>
      <c r="F22" s="87" t="s">
        <v>283</v>
      </c>
      <c r="G22" s="88" t="s">
        <v>284</v>
      </c>
      <c r="H22" s="87" t="s">
        <v>284</v>
      </c>
      <c r="I22" s="87" t="s">
        <v>284</v>
      </c>
      <c r="J22" s="87" t="s">
        <v>283</v>
      </c>
      <c r="K22" s="87" t="s">
        <v>284</v>
      </c>
      <c r="M22" t="str">
        <f>Weights!B22</f>
        <v>Indiana</v>
      </c>
      <c r="N22" s="28">
        <f>Weights!Y22</f>
        <v>14200</v>
      </c>
      <c r="O22" t="s">
        <v>92</v>
      </c>
      <c r="Q22" t="b">
        <f t="shared" si="0"/>
        <v>1</v>
      </c>
    </row>
    <row r="23" spans="2:17">
      <c r="B23" s="51" t="s">
        <v>25</v>
      </c>
      <c r="C23" s="87" t="s">
        <v>283</v>
      </c>
      <c r="D23" s="52">
        <v>2022</v>
      </c>
      <c r="E23" s="87" t="s">
        <v>284</v>
      </c>
      <c r="F23" s="87" t="s">
        <v>283</v>
      </c>
      <c r="G23" s="88" t="s">
        <v>284</v>
      </c>
      <c r="H23" s="87" t="s">
        <v>284</v>
      </c>
      <c r="I23" s="87" t="s">
        <v>284</v>
      </c>
      <c r="J23" s="87" t="s">
        <v>283</v>
      </c>
      <c r="K23" s="87" t="s">
        <v>283</v>
      </c>
      <c r="M23" t="str">
        <f>Weights!B23</f>
        <v>Iowa</v>
      </c>
      <c r="N23" s="28">
        <f>Weights!Y23</f>
        <v>8400</v>
      </c>
      <c r="O23" t="s">
        <v>92</v>
      </c>
      <c r="Q23" t="b">
        <f t="shared" si="0"/>
        <v>1</v>
      </c>
    </row>
    <row r="24" spans="2:17">
      <c r="B24" s="51" t="s">
        <v>26</v>
      </c>
      <c r="C24" s="87" t="s">
        <v>283</v>
      </c>
      <c r="D24" s="52">
        <v>2022</v>
      </c>
      <c r="E24" s="87" t="s">
        <v>284</v>
      </c>
      <c r="F24" s="87" t="s">
        <v>283</v>
      </c>
      <c r="G24" s="88" t="s">
        <v>283</v>
      </c>
      <c r="H24" s="87" t="s">
        <v>284</v>
      </c>
      <c r="I24" s="87" t="s">
        <v>284</v>
      </c>
      <c r="J24" s="87" t="s">
        <v>283</v>
      </c>
      <c r="K24" s="87" t="s">
        <v>284</v>
      </c>
      <c r="M24" t="str">
        <f>Weights!B24</f>
        <v>Kansas</v>
      </c>
      <c r="N24" s="28">
        <f>Weights!Y24</f>
        <v>6201</v>
      </c>
      <c r="O24" t="s">
        <v>92</v>
      </c>
      <c r="Q24" t="b">
        <f t="shared" si="0"/>
        <v>1</v>
      </c>
    </row>
    <row r="25" spans="2:17">
      <c r="B25" s="51" t="s">
        <v>27</v>
      </c>
      <c r="C25" s="87" t="s">
        <v>284</v>
      </c>
      <c r="D25" s="87" t="s">
        <v>130</v>
      </c>
      <c r="E25" s="87" t="s">
        <v>284</v>
      </c>
      <c r="F25" s="87" t="s">
        <v>130</v>
      </c>
      <c r="G25" s="88" t="s">
        <v>284</v>
      </c>
      <c r="H25" s="87" t="s">
        <v>284</v>
      </c>
      <c r="I25" s="87" t="s">
        <v>284</v>
      </c>
      <c r="J25" s="87" t="s">
        <v>285</v>
      </c>
      <c r="K25" s="87" t="s">
        <v>284</v>
      </c>
      <c r="M25" t="str">
        <f>Weights!B25</f>
        <v>Kentucky</v>
      </c>
      <c r="N25" s="28">
        <f>Weights!Y25</f>
        <v>8901</v>
      </c>
      <c r="O25" t="s">
        <v>92</v>
      </c>
      <c r="Q25" t="b">
        <f t="shared" si="0"/>
        <v>1</v>
      </c>
    </row>
    <row r="26" spans="2:17">
      <c r="B26" s="51" t="s">
        <v>28</v>
      </c>
      <c r="C26" s="87" t="s">
        <v>284</v>
      </c>
      <c r="D26" s="87" t="s">
        <v>130</v>
      </c>
      <c r="E26" s="87" t="s">
        <v>284</v>
      </c>
      <c r="F26" s="87" t="s">
        <v>283</v>
      </c>
      <c r="G26" s="88" t="s">
        <v>284</v>
      </c>
      <c r="H26" s="87" t="s">
        <v>284</v>
      </c>
      <c r="I26" s="87" t="s">
        <v>284</v>
      </c>
      <c r="J26" s="87" t="s">
        <v>283</v>
      </c>
      <c r="K26" s="87" t="s">
        <v>286</v>
      </c>
      <c r="M26" t="str">
        <f>Weights!B26</f>
        <v>Louisiana</v>
      </c>
      <c r="N26" s="28">
        <f>Weights!Y26</f>
        <v>11549</v>
      </c>
      <c r="O26" t="s">
        <v>92</v>
      </c>
      <c r="Q26" t="b">
        <f t="shared" si="0"/>
        <v>1</v>
      </c>
    </row>
    <row r="27" spans="2:17">
      <c r="B27" s="51" t="s">
        <v>29</v>
      </c>
      <c r="C27" s="87" t="s">
        <v>284</v>
      </c>
      <c r="D27" s="87" t="s">
        <v>130</v>
      </c>
      <c r="E27" s="87" t="s">
        <v>284</v>
      </c>
      <c r="F27" s="87" t="s">
        <v>284</v>
      </c>
      <c r="G27" s="88" t="s">
        <v>284</v>
      </c>
      <c r="H27" s="87" t="s">
        <v>284</v>
      </c>
      <c r="I27" s="87" t="s">
        <v>284</v>
      </c>
      <c r="J27" s="87" t="s">
        <v>284</v>
      </c>
      <c r="K27" s="87" t="s">
        <v>283</v>
      </c>
      <c r="M27" t="str">
        <f>Weights!B27</f>
        <v>Maine</v>
      </c>
      <c r="N27" s="28">
        <f>Weights!Y27</f>
        <v>2800</v>
      </c>
      <c r="O27" t="s">
        <v>92</v>
      </c>
      <c r="Q27" t="b">
        <f t="shared" si="0"/>
        <v>1</v>
      </c>
    </row>
    <row r="28" spans="2:17">
      <c r="B28" s="51" t="s">
        <v>30</v>
      </c>
      <c r="C28" s="87" t="s">
        <v>284</v>
      </c>
      <c r="D28" s="87" t="s">
        <v>130</v>
      </c>
      <c r="E28" s="87" t="s">
        <v>283</v>
      </c>
      <c r="F28" s="87" t="s">
        <v>130</v>
      </c>
      <c r="G28" s="88" t="s">
        <v>283</v>
      </c>
      <c r="H28" s="87" t="s">
        <v>283</v>
      </c>
      <c r="I28" s="87" t="s">
        <v>284</v>
      </c>
      <c r="J28" s="87" t="s">
        <v>130</v>
      </c>
      <c r="K28" s="87" t="s">
        <v>284</v>
      </c>
      <c r="M28" t="str">
        <f>Weights!B28</f>
        <v>Maryland</v>
      </c>
      <c r="N28" s="28">
        <f>Weights!Y28</f>
        <v>10299</v>
      </c>
      <c r="O28" t="s">
        <v>92</v>
      </c>
      <c r="Q28" t="b">
        <f t="shared" si="0"/>
        <v>1</v>
      </c>
    </row>
    <row r="29" spans="2:17">
      <c r="B29" s="81" t="s">
        <v>31</v>
      </c>
      <c r="C29" s="84" t="s">
        <v>283</v>
      </c>
      <c r="D29" s="83">
        <v>2021</v>
      </c>
      <c r="E29" s="89" t="s">
        <v>284</v>
      </c>
      <c r="F29" s="82" t="s">
        <v>283</v>
      </c>
      <c r="G29" s="89" t="s">
        <v>284</v>
      </c>
      <c r="H29" s="82" t="s">
        <v>284</v>
      </c>
      <c r="I29" s="90" t="s">
        <v>284</v>
      </c>
      <c r="J29" s="82" t="s">
        <v>283</v>
      </c>
      <c r="K29" s="82" t="s">
        <v>283</v>
      </c>
      <c r="M29" t="str">
        <f>Weights!B29</f>
        <v>Massachusetts</v>
      </c>
      <c r="N29" s="28">
        <f>Weights!Y29</f>
        <v>12193</v>
      </c>
      <c r="O29" t="s">
        <v>92</v>
      </c>
      <c r="Q29" t="b">
        <f t="shared" si="0"/>
        <v>1</v>
      </c>
    </row>
    <row r="30" spans="2:17">
      <c r="B30" s="86" t="s">
        <v>32</v>
      </c>
      <c r="C30" s="88" t="s">
        <v>283</v>
      </c>
      <c r="D30" s="52">
        <v>2021</v>
      </c>
      <c r="E30" s="91" t="s">
        <v>283</v>
      </c>
      <c r="F30" s="87" t="s">
        <v>283</v>
      </c>
      <c r="G30" s="91" t="s">
        <v>284</v>
      </c>
      <c r="H30" s="87" t="s">
        <v>284</v>
      </c>
      <c r="I30" s="92" t="s">
        <v>284</v>
      </c>
      <c r="J30" s="87" t="s">
        <v>283</v>
      </c>
      <c r="K30" s="87" t="s">
        <v>284</v>
      </c>
      <c r="M30" t="str">
        <f>Weights!B30</f>
        <v>Michigan</v>
      </c>
      <c r="N30" s="28">
        <f>Weights!Y30</f>
        <v>12599</v>
      </c>
      <c r="O30" t="s">
        <v>92</v>
      </c>
      <c r="Q30" t="b">
        <f t="shared" si="0"/>
        <v>1</v>
      </c>
    </row>
    <row r="31" spans="2:17">
      <c r="B31" s="86" t="s">
        <v>33</v>
      </c>
      <c r="C31" s="88" t="s">
        <v>284</v>
      </c>
      <c r="D31" s="87" t="s">
        <v>130</v>
      </c>
      <c r="E31" s="91" t="s">
        <v>284</v>
      </c>
      <c r="F31" s="87" t="s">
        <v>130</v>
      </c>
      <c r="G31" s="91" t="s">
        <v>284</v>
      </c>
      <c r="H31" s="87" t="s">
        <v>284</v>
      </c>
      <c r="I31" s="92" t="s">
        <v>284</v>
      </c>
      <c r="J31" s="87" t="s">
        <v>130</v>
      </c>
      <c r="K31" s="87" t="s">
        <v>284</v>
      </c>
      <c r="M31" t="str">
        <f>Weights!B31</f>
        <v>Minnesota</v>
      </c>
      <c r="N31" s="28">
        <f>Weights!Y31</f>
        <v>9501</v>
      </c>
      <c r="O31" t="s">
        <v>92</v>
      </c>
      <c r="Q31" t="b">
        <f t="shared" si="0"/>
        <v>1</v>
      </c>
    </row>
    <row r="32" spans="2:17">
      <c r="B32" s="86" t="s">
        <v>34</v>
      </c>
      <c r="C32" s="88" t="s">
        <v>284</v>
      </c>
      <c r="D32" s="87" t="s">
        <v>130</v>
      </c>
      <c r="E32" s="91" t="s">
        <v>284</v>
      </c>
      <c r="F32" s="87" t="s">
        <v>284</v>
      </c>
      <c r="G32" s="91" t="s">
        <v>284</v>
      </c>
      <c r="H32" s="87" t="s">
        <v>284</v>
      </c>
      <c r="I32" s="92" t="s">
        <v>284</v>
      </c>
      <c r="J32" s="87" t="s">
        <v>284</v>
      </c>
      <c r="K32" s="87" t="s">
        <v>284</v>
      </c>
      <c r="M32" t="str">
        <f>Weights!B32</f>
        <v>Mississippi</v>
      </c>
      <c r="N32" s="28">
        <f>Weights!Y32</f>
        <v>13195</v>
      </c>
      <c r="O32" t="s">
        <v>92</v>
      </c>
      <c r="Q32" t="b">
        <f t="shared" si="0"/>
        <v>1</v>
      </c>
    </row>
    <row r="33" spans="2:17">
      <c r="B33" s="86" t="s">
        <v>35</v>
      </c>
      <c r="C33" s="88" t="s">
        <v>284</v>
      </c>
      <c r="D33" s="87" t="s">
        <v>130</v>
      </c>
      <c r="E33" s="91" t="s">
        <v>284</v>
      </c>
      <c r="F33" s="87" t="s">
        <v>283</v>
      </c>
      <c r="G33" s="91" t="s">
        <v>284</v>
      </c>
      <c r="H33" s="87" t="s">
        <v>284</v>
      </c>
      <c r="I33" s="92" t="s">
        <v>283</v>
      </c>
      <c r="J33" s="87" t="s">
        <v>283</v>
      </c>
      <c r="K33" s="87" t="s">
        <v>286</v>
      </c>
      <c r="M33" t="str">
        <f>Weights!B33</f>
        <v>Missouri</v>
      </c>
      <c r="N33" s="28">
        <f>Weights!Y33</f>
        <v>10028</v>
      </c>
      <c r="O33" t="s">
        <v>92</v>
      </c>
      <c r="Q33" t="b">
        <f t="shared" si="0"/>
        <v>1</v>
      </c>
    </row>
    <row r="34" spans="2:17">
      <c r="B34" s="86" t="s">
        <v>36</v>
      </c>
      <c r="C34" s="88" t="s">
        <v>284</v>
      </c>
      <c r="D34" s="87" t="s">
        <v>130</v>
      </c>
      <c r="E34" s="91" t="s">
        <v>284</v>
      </c>
      <c r="F34" s="87" t="s">
        <v>284</v>
      </c>
      <c r="G34" s="91" t="s">
        <v>284</v>
      </c>
      <c r="H34" s="87" t="s">
        <v>284</v>
      </c>
      <c r="I34" s="92" t="s">
        <v>284</v>
      </c>
      <c r="J34" s="87" t="s">
        <v>283</v>
      </c>
      <c r="K34" s="87" t="s">
        <v>284</v>
      </c>
      <c r="M34" t="str">
        <f>Weights!B34</f>
        <v>Montana</v>
      </c>
      <c r="N34" s="28">
        <f>Weights!Y34</f>
        <v>1175</v>
      </c>
      <c r="O34" t="s">
        <v>92</v>
      </c>
      <c r="Q34" t="b">
        <f t="shared" si="0"/>
        <v>1</v>
      </c>
    </row>
    <row r="35" spans="2:17">
      <c r="B35" s="86" t="s">
        <v>37</v>
      </c>
      <c r="C35" s="88" t="s">
        <v>283</v>
      </c>
      <c r="D35" s="52">
        <v>2022</v>
      </c>
      <c r="E35" s="91" t="s">
        <v>284</v>
      </c>
      <c r="F35" s="87" t="s">
        <v>285</v>
      </c>
      <c r="G35" s="91" t="s">
        <v>284</v>
      </c>
      <c r="H35" s="87" t="s">
        <v>284</v>
      </c>
      <c r="I35" s="92" t="s">
        <v>284</v>
      </c>
      <c r="J35" s="87" t="s">
        <v>285</v>
      </c>
      <c r="K35" s="87" t="s">
        <v>284</v>
      </c>
      <c r="M35" t="str">
        <f>Weights!B35</f>
        <v>Nebraska</v>
      </c>
      <c r="N35" s="28">
        <f>Weights!Y35</f>
        <v>3800</v>
      </c>
      <c r="O35" t="s">
        <v>92</v>
      </c>
      <c r="Q35" t="b">
        <f t="shared" si="0"/>
        <v>1</v>
      </c>
    </row>
    <row r="36" spans="2:17">
      <c r="B36" s="86" t="s">
        <v>38</v>
      </c>
      <c r="C36" s="88" t="s">
        <v>283</v>
      </c>
      <c r="D36" s="52">
        <v>2022</v>
      </c>
      <c r="E36" s="91" t="s">
        <v>284</v>
      </c>
      <c r="F36" s="87" t="s">
        <v>283</v>
      </c>
      <c r="G36" s="91" t="s">
        <v>284</v>
      </c>
      <c r="H36" s="87" t="s">
        <v>284</v>
      </c>
      <c r="I36" s="92" t="s">
        <v>284</v>
      </c>
      <c r="J36" s="87" t="s">
        <v>283</v>
      </c>
      <c r="K36" s="87" t="s">
        <v>284</v>
      </c>
      <c r="M36" t="str">
        <f>Weights!B36</f>
        <v>Nevada</v>
      </c>
      <c r="N36" s="28">
        <f>Weights!Y36</f>
        <v>3025</v>
      </c>
      <c r="O36" t="s">
        <v>92</v>
      </c>
      <c r="Q36" t="b">
        <f t="shared" si="0"/>
        <v>1</v>
      </c>
    </row>
    <row r="37" spans="2:17">
      <c r="B37" s="86" t="s">
        <v>39</v>
      </c>
      <c r="C37" s="88" t="s">
        <v>284</v>
      </c>
      <c r="D37" s="87" t="s">
        <v>130</v>
      </c>
      <c r="E37" s="91" t="s">
        <v>284</v>
      </c>
      <c r="F37" s="87" t="s">
        <v>285</v>
      </c>
      <c r="G37" s="91" t="s">
        <v>284</v>
      </c>
      <c r="H37" s="87" t="s">
        <v>284</v>
      </c>
      <c r="I37" s="92" t="s">
        <v>284</v>
      </c>
      <c r="J37" s="87" t="s">
        <v>285</v>
      </c>
      <c r="K37" s="87" t="s">
        <v>284</v>
      </c>
      <c r="M37" t="str">
        <f>Weights!B37</f>
        <v>New Hampshire</v>
      </c>
      <c r="N37" s="28">
        <f>Weights!Y37</f>
        <v>2317</v>
      </c>
      <c r="O37" t="s">
        <v>92</v>
      </c>
      <c r="Q37" t="b">
        <f t="shared" si="0"/>
        <v>1</v>
      </c>
    </row>
    <row r="38" spans="2:17">
      <c r="B38" s="86" t="s">
        <v>40</v>
      </c>
      <c r="C38" s="88" t="s">
        <v>283</v>
      </c>
      <c r="D38" s="52">
        <v>2022</v>
      </c>
      <c r="E38" s="91" t="s">
        <v>284</v>
      </c>
      <c r="F38" s="87" t="s">
        <v>283</v>
      </c>
      <c r="G38" s="91" t="s">
        <v>130</v>
      </c>
      <c r="H38" s="87" t="s">
        <v>284</v>
      </c>
      <c r="I38" s="92" t="s">
        <v>284</v>
      </c>
      <c r="J38" s="87" t="s">
        <v>285</v>
      </c>
      <c r="K38" s="87" t="s">
        <v>284</v>
      </c>
      <c r="M38" t="str">
        <f>Weights!B38</f>
        <v>New Jersey</v>
      </c>
      <c r="N38" s="28">
        <f>Weights!Y38</f>
        <v>15195</v>
      </c>
      <c r="O38" t="s">
        <v>92</v>
      </c>
      <c r="Q38" t="b">
        <f t="shared" si="0"/>
        <v>1</v>
      </c>
    </row>
    <row r="39" spans="2:17">
      <c r="B39" s="86" t="s">
        <v>41</v>
      </c>
      <c r="C39" s="88" t="s">
        <v>283</v>
      </c>
      <c r="D39" s="52">
        <v>2022</v>
      </c>
      <c r="E39" s="91" t="s">
        <v>284</v>
      </c>
      <c r="F39" s="87" t="s">
        <v>283</v>
      </c>
      <c r="G39" s="91" t="s">
        <v>284</v>
      </c>
      <c r="H39" s="87" t="s">
        <v>284</v>
      </c>
      <c r="I39" s="92" t="s">
        <v>284</v>
      </c>
      <c r="J39" s="87" t="s">
        <v>283</v>
      </c>
      <c r="K39" s="87" t="s">
        <v>283</v>
      </c>
      <c r="M39" t="str">
        <f>Weights!B39</f>
        <v>New Mexico</v>
      </c>
      <c r="N39" s="28">
        <f>Weights!Y39</f>
        <v>6101</v>
      </c>
      <c r="O39" t="s">
        <v>92</v>
      </c>
      <c r="Q39" t="b">
        <f t="shared" si="0"/>
        <v>1</v>
      </c>
    </row>
    <row r="40" spans="2:17">
      <c r="B40" s="86" t="s">
        <v>42</v>
      </c>
      <c r="C40" s="88" t="s">
        <v>284</v>
      </c>
      <c r="D40" s="87" t="s">
        <v>130</v>
      </c>
      <c r="E40" s="91" t="s">
        <v>284</v>
      </c>
      <c r="F40" s="87" t="s">
        <v>283</v>
      </c>
      <c r="G40" s="91" t="s">
        <v>284</v>
      </c>
      <c r="H40" s="87" t="s">
        <v>284</v>
      </c>
      <c r="I40" s="92" t="s">
        <v>284</v>
      </c>
      <c r="J40" s="87" t="s">
        <v>283</v>
      </c>
      <c r="K40" s="87" t="s">
        <v>284</v>
      </c>
      <c r="M40" t="str">
        <f>Weights!B40</f>
        <v>New York</v>
      </c>
      <c r="N40" s="28">
        <f>Weights!Y40</f>
        <v>32249</v>
      </c>
      <c r="O40" t="s">
        <v>92</v>
      </c>
      <c r="Q40" t="b">
        <f t="shared" si="0"/>
        <v>1</v>
      </c>
    </row>
    <row r="41" spans="2:17">
      <c r="B41" s="86" t="s">
        <v>43</v>
      </c>
      <c r="C41" s="88" t="s">
        <v>284</v>
      </c>
      <c r="D41" s="87" t="s">
        <v>130</v>
      </c>
      <c r="E41" s="91" t="s">
        <v>284</v>
      </c>
      <c r="F41" s="87" t="s">
        <v>283</v>
      </c>
      <c r="G41" s="91" t="s">
        <v>284</v>
      </c>
      <c r="H41" s="87" t="s">
        <v>284</v>
      </c>
      <c r="I41" s="92" t="s">
        <v>284</v>
      </c>
      <c r="J41" s="87" t="s">
        <v>283</v>
      </c>
      <c r="K41" s="87" t="s">
        <v>285</v>
      </c>
      <c r="M41" t="str">
        <f>Weights!B41</f>
        <v>North Carolina</v>
      </c>
      <c r="N41" s="28">
        <f>Weights!Y41</f>
        <v>27679</v>
      </c>
      <c r="O41" t="s">
        <v>92</v>
      </c>
      <c r="Q41" t="b">
        <f t="shared" si="0"/>
        <v>1</v>
      </c>
    </row>
    <row r="42" spans="2:17">
      <c r="B42" s="86" t="s">
        <v>44</v>
      </c>
      <c r="C42" s="88" t="s">
        <v>284</v>
      </c>
      <c r="D42" s="87" t="s">
        <v>130</v>
      </c>
      <c r="E42" s="91" t="s">
        <v>284</v>
      </c>
      <c r="F42" s="87" t="s">
        <v>284</v>
      </c>
      <c r="G42" s="91" t="s">
        <v>284</v>
      </c>
      <c r="H42" s="87" t="s">
        <v>285</v>
      </c>
      <c r="I42" s="92" t="s">
        <v>284</v>
      </c>
      <c r="J42" s="87" t="s">
        <v>130</v>
      </c>
      <c r="K42" s="87" t="s">
        <v>284</v>
      </c>
      <c r="M42" t="str">
        <f>Weights!B42</f>
        <v>North Dakota</v>
      </c>
      <c r="N42" s="28">
        <f>Weights!Y42</f>
        <v>1500</v>
      </c>
      <c r="O42" t="s">
        <v>92</v>
      </c>
      <c r="Q42" t="b">
        <f t="shared" si="0"/>
        <v>1</v>
      </c>
    </row>
    <row r="43" spans="2:17">
      <c r="B43" s="86" t="s">
        <v>45</v>
      </c>
      <c r="C43" s="88" t="s">
        <v>284</v>
      </c>
      <c r="D43" s="87" t="s">
        <v>130</v>
      </c>
      <c r="E43" s="91" t="s">
        <v>284</v>
      </c>
      <c r="F43" s="87" t="s">
        <v>284</v>
      </c>
      <c r="G43" s="91" t="s">
        <v>130</v>
      </c>
      <c r="H43" s="87" t="s">
        <v>284</v>
      </c>
      <c r="I43" s="92" t="s">
        <v>284</v>
      </c>
      <c r="J43" s="87" t="s">
        <v>284</v>
      </c>
      <c r="K43" s="87" t="s">
        <v>284</v>
      </c>
      <c r="M43" t="str">
        <f>Weights!B43</f>
        <v>Northern Mariana Islands</v>
      </c>
      <c r="N43" s="28">
        <f>Weights!Y43</f>
        <v>199</v>
      </c>
      <c r="O43" s="25" t="s">
        <v>93</v>
      </c>
      <c r="Q43" t="b">
        <f t="shared" si="0"/>
        <v>1</v>
      </c>
    </row>
    <row r="44" spans="2:17">
      <c r="B44" s="86" t="s">
        <v>46</v>
      </c>
      <c r="C44" s="88" t="s">
        <v>283</v>
      </c>
      <c r="D44" s="52">
        <v>2022</v>
      </c>
      <c r="E44" s="91" t="s">
        <v>284</v>
      </c>
      <c r="F44" s="87" t="s">
        <v>284</v>
      </c>
      <c r="G44" s="91" t="s">
        <v>284</v>
      </c>
      <c r="H44" s="87" t="s">
        <v>284</v>
      </c>
      <c r="I44" s="92" t="s">
        <v>284</v>
      </c>
      <c r="J44" s="87" t="s">
        <v>283</v>
      </c>
      <c r="K44" s="87" t="s">
        <v>284</v>
      </c>
      <c r="M44" t="str">
        <f>Weights!B44</f>
        <v>Ohio</v>
      </c>
      <c r="N44" s="28">
        <f>Weights!Y44</f>
        <v>18000</v>
      </c>
      <c r="O44" t="s">
        <v>92</v>
      </c>
      <c r="Q44" t="b">
        <f t="shared" si="0"/>
        <v>1</v>
      </c>
    </row>
    <row r="45" spans="2:17">
      <c r="B45" s="86" t="s">
        <v>47</v>
      </c>
      <c r="C45" s="88" t="s">
        <v>283</v>
      </c>
      <c r="D45" s="52">
        <v>2021</v>
      </c>
      <c r="E45" s="91" t="s">
        <v>283</v>
      </c>
      <c r="F45" s="87" t="s">
        <v>283</v>
      </c>
      <c r="G45" s="91" t="s">
        <v>284</v>
      </c>
      <c r="H45" s="87" t="s">
        <v>284</v>
      </c>
      <c r="I45" s="92" t="s">
        <v>284</v>
      </c>
      <c r="J45" s="87" t="s">
        <v>283</v>
      </c>
      <c r="K45" s="87" t="s">
        <v>285</v>
      </c>
      <c r="M45" t="str">
        <f>Weights!B45</f>
        <v>Oklahoma</v>
      </c>
      <c r="N45" s="28">
        <f>Weights!Y45</f>
        <v>17699</v>
      </c>
      <c r="O45" t="s">
        <v>92</v>
      </c>
      <c r="Q45" t="b">
        <f t="shared" si="0"/>
        <v>1</v>
      </c>
    </row>
    <row r="46" spans="2:17">
      <c r="B46" s="86" t="s">
        <v>48</v>
      </c>
      <c r="C46" s="88" t="s">
        <v>283</v>
      </c>
      <c r="D46" s="52">
        <v>2022</v>
      </c>
      <c r="E46" s="91" t="s">
        <v>284</v>
      </c>
      <c r="F46" s="87" t="s">
        <v>284</v>
      </c>
      <c r="G46" s="91" t="s">
        <v>284</v>
      </c>
      <c r="H46" s="87" t="s">
        <v>284</v>
      </c>
      <c r="I46" s="92" t="s">
        <v>284</v>
      </c>
      <c r="J46" s="87" t="s">
        <v>284</v>
      </c>
      <c r="K46" s="87" t="s">
        <v>284</v>
      </c>
      <c r="M46" t="str">
        <f>Weights!B46</f>
        <v>Oregon</v>
      </c>
      <c r="N46" s="28">
        <f>Weights!Y46</f>
        <v>7500</v>
      </c>
      <c r="O46" t="s">
        <v>92</v>
      </c>
      <c r="Q46" t="b">
        <f t="shared" si="0"/>
        <v>1</v>
      </c>
    </row>
    <row r="47" spans="2:17">
      <c r="B47" s="86" t="s">
        <v>49</v>
      </c>
      <c r="C47" s="88" t="s">
        <v>284</v>
      </c>
      <c r="D47" s="87" t="s">
        <v>130</v>
      </c>
      <c r="E47" s="91" t="s">
        <v>284</v>
      </c>
      <c r="F47" s="87" t="s">
        <v>284</v>
      </c>
      <c r="G47" s="91" t="s">
        <v>283</v>
      </c>
      <c r="H47" s="87" t="s">
        <v>284</v>
      </c>
      <c r="I47" s="92" t="s">
        <v>284</v>
      </c>
      <c r="J47" s="87" t="s">
        <v>284</v>
      </c>
      <c r="K47" s="87" t="s">
        <v>284</v>
      </c>
      <c r="M47" t="str">
        <f>Weights!B47</f>
        <v>Pennsylvania</v>
      </c>
      <c r="N47" s="28">
        <f>Weights!Y47</f>
        <v>40601</v>
      </c>
      <c r="O47" t="s">
        <v>92</v>
      </c>
      <c r="Q47" t="b">
        <f t="shared" si="0"/>
        <v>1</v>
      </c>
    </row>
    <row r="48" spans="2:17">
      <c r="B48" s="86" t="s">
        <v>50</v>
      </c>
      <c r="C48" s="88" t="s">
        <v>284</v>
      </c>
      <c r="D48" s="87" t="s">
        <v>130</v>
      </c>
      <c r="E48" s="91" t="s">
        <v>284</v>
      </c>
      <c r="F48" s="87" t="s">
        <v>283</v>
      </c>
      <c r="G48" s="91" t="s">
        <v>130</v>
      </c>
      <c r="H48" s="87" t="s">
        <v>284</v>
      </c>
      <c r="I48" s="92" t="s">
        <v>284</v>
      </c>
      <c r="J48" s="87" t="s">
        <v>283</v>
      </c>
      <c r="K48" s="87" t="s">
        <v>286</v>
      </c>
      <c r="M48" t="str">
        <f>Weights!B48</f>
        <v>Puerto Rico</v>
      </c>
      <c r="N48" s="28">
        <f>Weights!Y48</f>
        <v>3600</v>
      </c>
      <c r="O48" s="25" t="s">
        <v>93</v>
      </c>
      <c r="Q48" t="b">
        <f t="shared" si="0"/>
        <v>1</v>
      </c>
    </row>
    <row r="49" spans="1:17">
      <c r="B49" s="86" t="s">
        <v>51</v>
      </c>
      <c r="C49" s="88" t="s">
        <v>283</v>
      </c>
      <c r="D49" s="52">
        <v>2022</v>
      </c>
      <c r="E49" s="91" t="s">
        <v>284</v>
      </c>
      <c r="F49" s="87" t="s">
        <v>283</v>
      </c>
      <c r="G49" s="91" t="s">
        <v>284</v>
      </c>
      <c r="H49" s="87" t="s">
        <v>284</v>
      </c>
      <c r="I49" s="92" t="s">
        <v>284</v>
      </c>
      <c r="J49" s="87" t="s">
        <v>283</v>
      </c>
      <c r="K49" s="87" t="s">
        <v>283</v>
      </c>
      <c r="M49" t="str">
        <f>Weights!B49</f>
        <v>Rhode Island</v>
      </c>
      <c r="N49" s="28">
        <f>Weights!Y49</f>
        <v>1600</v>
      </c>
      <c r="O49" t="s">
        <v>92</v>
      </c>
      <c r="Q49" t="b">
        <f t="shared" si="0"/>
        <v>1</v>
      </c>
    </row>
    <row r="50" spans="1:17">
      <c r="B50" s="86" t="s">
        <v>52</v>
      </c>
      <c r="C50" s="88" t="s">
        <v>284</v>
      </c>
      <c r="D50" s="87" t="s">
        <v>130</v>
      </c>
      <c r="E50" s="91" t="s">
        <v>284</v>
      </c>
      <c r="F50" s="87" t="s">
        <v>283</v>
      </c>
      <c r="G50" s="91" t="s">
        <v>284</v>
      </c>
      <c r="H50" s="87" t="s">
        <v>284</v>
      </c>
      <c r="I50" s="92" t="s">
        <v>284</v>
      </c>
      <c r="J50" s="87" t="s">
        <v>285</v>
      </c>
      <c r="K50" s="87" t="s">
        <v>284</v>
      </c>
      <c r="M50" t="str">
        <f>Weights!B50</f>
        <v>South Carolina</v>
      </c>
      <c r="N50" s="28">
        <f>Weights!Y50</f>
        <v>8314</v>
      </c>
      <c r="O50" t="s">
        <v>92</v>
      </c>
      <c r="Q50" t="b">
        <f t="shared" si="0"/>
        <v>1</v>
      </c>
    </row>
    <row r="51" spans="1:17">
      <c r="B51" s="86" t="s">
        <v>53</v>
      </c>
      <c r="C51" s="88" t="s">
        <v>283</v>
      </c>
      <c r="D51" s="52">
        <v>2022</v>
      </c>
      <c r="E51" s="91" t="s">
        <v>284</v>
      </c>
      <c r="F51" s="87" t="s">
        <v>283</v>
      </c>
      <c r="G51" s="91" t="s">
        <v>284</v>
      </c>
      <c r="H51" s="87" t="s">
        <v>284</v>
      </c>
      <c r="I51" s="92" t="s">
        <v>284</v>
      </c>
      <c r="J51" s="87" t="s">
        <v>284</v>
      </c>
      <c r="K51" s="87" t="s">
        <v>285</v>
      </c>
      <c r="M51" t="str">
        <f>Weights!B51</f>
        <v>South Dakota</v>
      </c>
      <c r="N51" s="28">
        <f>Weights!Y51</f>
        <v>1572</v>
      </c>
      <c r="O51" t="s">
        <v>92</v>
      </c>
      <c r="Q51" t="b">
        <f t="shared" si="0"/>
        <v>1</v>
      </c>
    </row>
    <row r="52" spans="1:17">
      <c r="B52" s="86" t="s">
        <v>54</v>
      </c>
      <c r="C52" s="88" t="s">
        <v>284</v>
      </c>
      <c r="D52" s="87" t="s">
        <v>130</v>
      </c>
      <c r="E52" s="91" t="s">
        <v>284</v>
      </c>
      <c r="F52" s="87" t="s">
        <v>283</v>
      </c>
      <c r="G52" s="91" t="s">
        <v>284</v>
      </c>
      <c r="H52" s="87" t="s">
        <v>284</v>
      </c>
      <c r="I52" s="92" t="s">
        <v>284</v>
      </c>
      <c r="J52" s="87" t="s">
        <v>283</v>
      </c>
      <c r="K52" s="87" t="s">
        <v>284</v>
      </c>
      <c r="M52" t="str">
        <f>Weights!B52</f>
        <v>Tennessee</v>
      </c>
      <c r="N52" s="28">
        <f>Weights!Y52</f>
        <v>43000</v>
      </c>
      <c r="O52" t="s">
        <v>92</v>
      </c>
      <c r="Q52" t="b">
        <f t="shared" si="0"/>
        <v>1</v>
      </c>
    </row>
    <row r="53" spans="1:17">
      <c r="B53" s="93" t="s">
        <v>55</v>
      </c>
      <c r="C53" s="94" t="s">
        <v>284</v>
      </c>
      <c r="D53" s="94" t="s">
        <v>130</v>
      </c>
      <c r="E53" s="94" t="s">
        <v>284</v>
      </c>
      <c r="F53" s="94" t="s">
        <v>283</v>
      </c>
      <c r="G53" s="94" t="s">
        <v>283</v>
      </c>
      <c r="H53" s="94" t="s">
        <v>284</v>
      </c>
      <c r="I53" s="94" t="s">
        <v>284</v>
      </c>
      <c r="J53" s="94" t="s">
        <v>283</v>
      </c>
      <c r="K53" s="94" t="s">
        <v>284</v>
      </c>
      <c r="M53" t="str">
        <f>Weights!B53</f>
        <v>Texas</v>
      </c>
      <c r="N53" s="28">
        <f>Weights!Y53</f>
        <v>63176</v>
      </c>
      <c r="O53" t="s">
        <v>92</v>
      </c>
      <c r="Q53" t="b">
        <f t="shared" si="0"/>
        <v>1</v>
      </c>
    </row>
    <row r="54" spans="1:17">
      <c r="B54" s="95" t="s">
        <v>56</v>
      </c>
      <c r="C54" s="96" t="s">
        <v>283</v>
      </c>
      <c r="D54" s="52">
        <v>2021</v>
      </c>
      <c r="E54" s="96" t="s">
        <v>284</v>
      </c>
      <c r="F54" s="96" t="s">
        <v>284</v>
      </c>
      <c r="G54" s="96" t="s">
        <v>284</v>
      </c>
      <c r="H54" s="96" t="s">
        <v>284</v>
      </c>
      <c r="I54" s="96" t="s">
        <v>284</v>
      </c>
      <c r="J54" s="96" t="s">
        <v>284</v>
      </c>
      <c r="K54" s="96" t="s">
        <v>284</v>
      </c>
      <c r="M54" t="str">
        <f>Weights!B54</f>
        <v>Utah</v>
      </c>
      <c r="N54" s="28">
        <f>Weights!Y54</f>
        <v>6399</v>
      </c>
      <c r="O54" t="s">
        <v>92</v>
      </c>
      <c r="Q54" t="b">
        <f t="shared" si="0"/>
        <v>1</v>
      </c>
    </row>
    <row r="55" spans="1:17">
      <c r="B55" s="95" t="s">
        <v>57</v>
      </c>
      <c r="C55" s="96" t="s">
        <v>283</v>
      </c>
      <c r="D55" s="52">
        <v>2022</v>
      </c>
      <c r="E55" s="96" t="s">
        <v>284</v>
      </c>
      <c r="F55" s="96" t="s">
        <v>283</v>
      </c>
      <c r="G55" s="96" t="s">
        <v>284</v>
      </c>
      <c r="H55" s="96" t="s">
        <v>284</v>
      </c>
      <c r="I55" s="96" t="s">
        <v>284</v>
      </c>
      <c r="J55" s="96" t="s">
        <v>283</v>
      </c>
      <c r="K55" s="96" t="s">
        <v>284</v>
      </c>
      <c r="M55" t="str">
        <f>Weights!B55</f>
        <v>Vermont</v>
      </c>
      <c r="N55" s="28">
        <f>Weights!Y55</f>
        <v>1659</v>
      </c>
      <c r="O55" t="s">
        <v>92</v>
      </c>
      <c r="Q55" t="b">
        <f t="shared" si="0"/>
        <v>1</v>
      </c>
    </row>
    <row r="56" spans="1:17">
      <c r="B56" s="95" t="s">
        <v>58</v>
      </c>
      <c r="C56" s="96" t="s">
        <v>283</v>
      </c>
      <c r="D56" s="52">
        <v>2019</v>
      </c>
      <c r="E56" s="96" t="s">
        <v>284</v>
      </c>
      <c r="F56" s="96" t="s">
        <v>283</v>
      </c>
      <c r="G56" s="96" t="s">
        <v>284</v>
      </c>
      <c r="H56" s="96" t="s">
        <v>284</v>
      </c>
      <c r="I56" s="96" t="s">
        <v>284</v>
      </c>
      <c r="J56" s="96" t="s">
        <v>283</v>
      </c>
      <c r="K56" s="96" t="s">
        <v>286</v>
      </c>
      <c r="M56" t="str">
        <f>Weights!B56</f>
        <v>Virgin Islands</v>
      </c>
      <c r="N56" s="28" t="e">
        <f>Weights!Y56</f>
        <v>#VALUE!</v>
      </c>
      <c r="O56" s="25" t="s">
        <v>93</v>
      </c>
      <c r="Q56" t="b">
        <f t="shared" si="0"/>
        <v>1</v>
      </c>
    </row>
    <row r="57" spans="1:17">
      <c r="B57" s="95" t="s">
        <v>59</v>
      </c>
      <c r="C57" s="96" t="s">
        <v>284</v>
      </c>
      <c r="D57" s="96" t="s">
        <v>130</v>
      </c>
      <c r="E57" s="96" t="s">
        <v>284</v>
      </c>
      <c r="F57" s="96" t="s">
        <v>284</v>
      </c>
      <c r="G57" s="96" t="s">
        <v>285</v>
      </c>
      <c r="H57" s="96" t="s">
        <v>284</v>
      </c>
      <c r="I57" s="96" t="s">
        <v>284</v>
      </c>
      <c r="J57" s="96" t="s">
        <v>284</v>
      </c>
      <c r="K57" s="96" t="s">
        <v>284</v>
      </c>
      <c r="M57" t="str">
        <f>Weights!B57</f>
        <v>Virginia</v>
      </c>
      <c r="N57" s="28">
        <f>Weights!Y57</f>
        <v>9600</v>
      </c>
      <c r="O57" t="s">
        <v>92</v>
      </c>
      <c r="Q57" t="b">
        <f t="shared" si="0"/>
        <v>1</v>
      </c>
    </row>
    <row r="58" spans="1:17">
      <c r="B58" s="95" t="s">
        <v>60</v>
      </c>
      <c r="C58" s="96" t="s">
        <v>284</v>
      </c>
      <c r="D58" s="96" t="s">
        <v>130</v>
      </c>
      <c r="E58" s="96" t="s">
        <v>284</v>
      </c>
      <c r="F58" s="96" t="s">
        <v>285</v>
      </c>
      <c r="G58" s="96" t="s">
        <v>284</v>
      </c>
      <c r="H58" s="96" t="s">
        <v>284</v>
      </c>
      <c r="I58" s="96" t="s">
        <v>284</v>
      </c>
      <c r="J58" s="96" t="s">
        <v>285</v>
      </c>
      <c r="K58" s="96" t="s">
        <v>284</v>
      </c>
      <c r="M58" t="str">
        <f>Weights!B58</f>
        <v>Washington</v>
      </c>
      <c r="N58" s="28">
        <f>Weights!Y58</f>
        <v>14100</v>
      </c>
      <c r="O58" t="s">
        <v>92</v>
      </c>
      <c r="Q58" t="b">
        <f t="shared" si="0"/>
        <v>1</v>
      </c>
    </row>
    <row r="59" spans="1:17">
      <c r="B59" s="95" t="s">
        <v>61</v>
      </c>
      <c r="C59" s="96" t="s">
        <v>284</v>
      </c>
      <c r="D59" s="96" t="s">
        <v>130</v>
      </c>
      <c r="E59" s="96" t="s">
        <v>284</v>
      </c>
      <c r="F59" s="96" t="s">
        <v>283</v>
      </c>
      <c r="G59" s="96" t="s">
        <v>284</v>
      </c>
      <c r="H59" s="96" t="s">
        <v>284</v>
      </c>
      <c r="I59" s="96" t="s">
        <v>284</v>
      </c>
      <c r="J59" s="96" t="s">
        <v>285</v>
      </c>
      <c r="K59" s="96" t="s">
        <v>285</v>
      </c>
      <c r="M59" t="str">
        <f>Weights!B59</f>
        <v>West Virginia</v>
      </c>
      <c r="N59" s="28">
        <f>Weights!Y59</f>
        <v>8000</v>
      </c>
      <c r="O59" t="s">
        <v>92</v>
      </c>
      <c r="Q59" t="b">
        <f t="shared" si="0"/>
        <v>1</v>
      </c>
    </row>
    <row r="60" spans="1:17">
      <c r="B60" s="95" t="s">
        <v>62</v>
      </c>
      <c r="C60" s="96" t="s">
        <v>284</v>
      </c>
      <c r="D60" s="96" t="s">
        <v>130</v>
      </c>
      <c r="E60" s="96" t="s">
        <v>284</v>
      </c>
      <c r="F60" s="96" t="s">
        <v>283</v>
      </c>
      <c r="G60" s="96" t="s">
        <v>284</v>
      </c>
      <c r="H60" s="96" t="s">
        <v>285</v>
      </c>
      <c r="I60" s="96" t="s">
        <v>284</v>
      </c>
      <c r="J60" s="96" t="s">
        <v>283</v>
      </c>
      <c r="K60" s="96" t="s">
        <v>285</v>
      </c>
      <c r="M60" t="str">
        <f>Weights!B60</f>
        <v>Wisconsin</v>
      </c>
      <c r="N60" s="28">
        <f>Weights!Y60</f>
        <v>7996</v>
      </c>
      <c r="O60" t="s">
        <v>92</v>
      </c>
      <c r="Q60" t="b">
        <f t="shared" si="0"/>
        <v>1</v>
      </c>
    </row>
    <row r="61" spans="1:17">
      <c r="B61" s="97" t="s">
        <v>63</v>
      </c>
      <c r="C61" s="98" t="s">
        <v>283</v>
      </c>
      <c r="D61" s="99">
        <v>2022</v>
      </c>
      <c r="E61" s="98" t="s">
        <v>284</v>
      </c>
      <c r="F61" s="98" t="s">
        <v>284</v>
      </c>
      <c r="G61" s="98" t="s">
        <v>284</v>
      </c>
      <c r="H61" s="98" t="s">
        <v>284</v>
      </c>
      <c r="I61" s="98" t="s">
        <v>284</v>
      </c>
      <c r="J61" s="98" t="s">
        <v>284</v>
      </c>
      <c r="K61" s="98" t="s">
        <v>286</v>
      </c>
      <c r="M61" t="str">
        <f>Weights!B61</f>
        <v>Wyoming</v>
      </c>
      <c r="N61" s="28">
        <f>Weights!Y61</f>
        <v>1500</v>
      </c>
      <c r="O61" t="s">
        <v>92</v>
      </c>
      <c r="Q61" t="b">
        <f t="shared" si="0"/>
        <v>1</v>
      </c>
    </row>
    <row r="63" spans="1:17">
      <c r="A63" t="s">
        <v>92</v>
      </c>
      <c r="B63" s="107" t="s">
        <v>283</v>
      </c>
      <c r="C63">
        <f>SUMIFS($N$6:$N$61,C$6:C$61,$B63,$O$6:$O$61,$A$63)</f>
        <v>160843</v>
      </c>
      <c r="D63">
        <f t="shared" ref="D63:K70" si="1">SUMIFS($N$6:$N$61,D$6:D$61,$B63,$O$6:$O$61,$A$63)</f>
        <v>0</v>
      </c>
      <c r="E63">
        <f t="shared" si="1"/>
        <v>40597</v>
      </c>
      <c r="F63">
        <f t="shared" si="1"/>
        <v>376345</v>
      </c>
      <c r="G63">
        <f t="shared" si="1"/>
        <v>120277</v>
      </c>
      <c r="H63">
        <f t="shared" si="1"/>
        <v>10999</v>
      </c>
      <c r="I63">
        <f t="shared" si="1"/>
        <v>10028</v>
      </c>
      <c r="J63">
        <f t="shared" si="1"/>
        <v>334390</v>
      </c>
      <c r="K63">
        <f t="shared" si="1"/>
        <v>31794</v>
      </c>
    </row>
    <row r="64" spans="1:17">
      <c r="B64" s="107" t="s">
        <v>284</v>
      </c>
      <c r="C64">
        <f t="shared" ref="C64:C66" si="2">SUMIFS($N$6:$N$61,C$6:C$61,$B64,$O$6:$O$61,$A$63)</f>
        <v>579247</v>
      </c>
      <c r="D64">
        <f t="shared" si="1"/>
        <v>0</v>
      </c>
      <c r="E64">
        <f t="shared" si="1"/>
        <v>699493</v>
      </c>
      <c r="F64">
        <f t="shared" si="1"/>
        <v>213968</v>
      </c>
      <c r="G64">
        <f t="shared" si="1"/>
        <v>446173</v>
      </c>
      <c r="H64">
        <f t="shared" si="1"/>
        <v>666839</v>
      </c>
      <c r="I64">
        <f t="shared" si="1"/>
        <v>730062</v>
      </c>
      <c r="J64">
        <f t="shared" si="1"/>
        <v>95379</v>
      </c>
      <c r="K64">
        <f t="shared" si="1"/>
        <v>534815</v>
      </c>
    </row>
    <row r="65" spans="2:11">
      <c r="B65" s="107" t="s">
        <v>130</v>
      </c>
      <c r="C65">
        <f t="shared" si="2"/>
        <v>0</v>
      </c>
      <c r="D65">
        <f t="shared" si="1"/>
        <v>579247</v>
      </c>
      <c r="E65">
        <f t="shared" si="1"/>
        <v>0</v>
      </c>
      <c r="F65">
        <f t="shared" si="1"/>
        <v>64601</v>
      </c>
      <c r="G65">
        <f t="shared" si="1"/>
        <v>164040</v>
      </c>
      <c r="H65">
        <f t="shared" si="1"/>
        <v>0</v>
      </c>
      <c r="I65">
        <f t="shared" si="1"/>
        <v>0</v>
      </c>
      <c r="J65">
        <f t="shared" si="1"/>
        <v>57200</v>
      </c>
      <c r="K65">
        <f t="shared" si="1"/>
        <v>0</v>
      </c>
    </row>
    <row r="66" spans="2:11">
      <c r="B66" s="107" t="s">
        <v>285</v>
      </c>
      <c r="C66">
        <f t="shared" si="2"/>
        <v>0</v>
      </c>
      <c r="D66">
        <f t="shared" si="1"/>
        <v>0</v>
      </c>
      <c r="E66">
        <f t="shared" si="1"/>
        <v>0</v>
      </c>
      <c r="F66">
        <f t="shared" si="1"/>
        <v>85176</v>
      </c>
      <c r="G66">
        <f t="shared" si="1"/>
        <v>9600</v>
      </c>
      <c r="H66">
        <f t="shared" si="1"/>
        <v>62252</v>
      </c>
      <c r="I66">
        <f t="shared" si="1"/>
        <v>0</v>
      </c>
      <c r="J66">
        <f t="shared" si="1"/>
        <v>253121</v>
      </c>
      <c r="K66">
        <f t="shared" si="1"/>
        <v>150404</v>
      </c>
    </row>
    <row r="67" spans="2:11">
      <c r="B67" s="107">
        <v>2019</v>
      </c>
      <c r="D67">
        <f t="shared" si="1"/>
        <v>3200</v>
      </c>
    </row>
    <row r="68" spans="2:11">
      <c r="B68" s="107">
        <v>2021</v>
      </c>
      <c r="D68">
        <f t="shared" si="1"/>
        <v>68890</v>
      </c>
    </row>
    <row r="69" spans="2:11">
      <c r="B69" s="107">
        <v>2022</v>
      </c>
      <c r="D69">
        <f t="shared" si="1"/>
        <v>88753</v>
      </c>
    </row>
    <row r="70" spans="2:11">
      <c r="B70" s="98" t="s">
        <v>286</v>
      </c>
      <c r="K70">
        <f t="shared" si="1"/>
        <v>23077</v>
      </c>
    </row>
    <row r="72" spans="2:11">
      <c r="B72" s="129" t="s">
        <v>1399</v>
      </c>
      <c r="C72">
        <f>SUM(C63:C66)</f>
        <v>740090</v>
      </c>
      <c r="D72">
        <f>SUM(D63:D69)</f>
        <v>740090</v>
      </c>
      <c r="E72">
        <f t="shared" ref="E72:J72" si="3">SUM(E63:E66)</f>
        <v>740090</v>
      </c>
      <c r="F72">
        <f t="shared" si="3"/>
        <v>740090</v>
      </c>
      <c r="G72">
        <f t="shared" si="3"/>
        <v>740090</v>
      </c>
      <c r="H72">
        <f t="shared" si="3"/>
        <v>740090</v>
      </c>
      <c r="I72">
        <f t="shared" si="3"/>
        <v>740090</v>
      </c>
      <c r="J72">
        <f t="shared" si="3"/>
        <v>740090</v>
      </c>
      <c r="K72">
        <f>SUM(K63:K70)</f>
        <v>740090</v>
      </c>
    </row>
    <row r="74" spans="2:11">
      <c r="B74" t="s">
        <v>131</v>
      </c>
    </row>
    <row r="75" spans="2:11">
      <c r="B75" s="43" t="s">
        <v>287</v>
      </c>
      <c r="C75" s="38"/>
    </row>
    <row r="76" spans="2:11">
      <c r="B76" s="100" t="s">
        <v>133</v>
      </c>
      <c r="C76" s="38"/>
    </row>
    <row r="77" spans="2:11">
      <c r="B77" s="100" t="s">
        <v>134</v>
      </c>
      <c r="C77" s="38"/>
    </row>
    <row r="78" spans="2:11">
      <c r="B78" s="100" t="s">
        <v>288</v>
      </c>
      <c r="C78" s="38"/>
    </row>
    <row r="79" spans="2:11">
      <c r="B79" s="100" t="s">
        <v>289</v>
      </c>
      <c r="C79" s="38"/>
    </row>
    <row r="80" spans="2:11">
      <c r="B80" s="43" t="s">
        <v>136</v>
      </c>
      <c r="C80" s="38"/>
    </row>
    <row r="81" spans="2:3">
      <c r="B81" s="101" t="s">
        <v>290</v>
      </c>
      <c r="C81" s="38"/>
    </row>
    <row r="82" spans="2:3">
      <c r="B82" s="43" t="s">
        <v>291</v>
      </c>
      <c r="C82" s="38"/>
    </row>
    <row r="83" spans="2:3">
      <c r="B83" s="101" t="s">
        <v>292</v>
      </c>
      <c r="C83" s="38"/>
    </row>
    <row r="84" spans="2:3">
      <c r="B84" s="101" t="s">
        <v>293</v>
      </c>
      <c r="C84" s="38"/>
    </row>
    <row r="85" spans="2:3">
      <c r="B85" s="101" t="s">
        <v>294</v>
      </c>
      <c r="C85" s="38"/>
    </row>
    <row r="86" spans="2:3">
      <c r="B86" s="101" t="s">
        <v>295</v>
      </c>
      <c r="C86" s="38"/>
    </row>
    <row r="87" spans="2:3">
      <c r="B87" s="102" t="s">
        <v>296</v>
      </c>
      <c r="C87" s="38"/>
    </row>
    <row r="88" spans="2:3">
      <c r="B88" s="43" t="s">
        <v>141</v>
      </c>
      <c r="C88" s="38"/>
    </row>
    <row r="89" spans="2:3">
      <c r="B89" s="101" t="s">
        <v>297</v>
      </c>
      <c r="C89" s="38"/>
    </row>
    <row r="90" spans="2:3">
      <c r="B90" s="101" t="s">
        <v>298</v>
      </c>
      <c r="C90" s="38"/>
    </row>
    <row r="91" spans="2:3">
      <c r="B91" s="43" t="s">
        <v>143</v>
      </c>
      <c r="C91" s="38"/>
    </row>
    <row r="92" spans="2:3">
      <c r="B92" s="101" t="s">
        <v>299</v>
      </c>
      <c r="C92" s="38"/>
    </row>
    <row r="93" spans="2:3">
      <c r="B93" s="101" t="s">
        <v>300</v>
      </c>
      <c r="C93" s="38"/>
    </row>
    <row r="94" spans="2:3">
      <c r="B94" s="101" t="s">
        <v>301</v>
      </c>
      <c r="C94" s="38"/>
    </row>
    <row r="95" spans="2:3">
      <c r="B95" s="43" t="s">
        <v>145</v>
      </c>
      <c r="C95" s="38"/>
    </row>
    <row r="96" spans="2:3">
      <c r="B96" s="101" t="s">
        <v>302</v>
      </c>
      <c r="C96" s="38"/>
    </row>
    <row r="97" spans="2:3">
      <c r="B97" s="101" t="s">
        <v>303</v>
      </c>
      <c r="C97" s="38"/>
    </row>
    <row r="98" spans="2:3">
      <c r="B98" s="101" t="s">
        <v>300</v>
      </c>
      <c r="C98" s="38"/>
    </row>
    <row r="99" spans="2:3">
      <c r="B99" s="101" t="s">
        <v>304</v>
      </c>
      <c r="C99" s="38"/>
    </row>
    <row r="100" spans="2:3">
      <c r="B100" s="43" t="s">
        <v>147</v>
      </c>
      <c r="C100" s="38"/>
    </row>
    <row r="101" spans="2:3">
      <c r="B101" s="101" t="s">
        <v>305</v>
      </c>
      <c r="C101" s="38"/>
    </row>
    <row r="102" spans="2:3">
      <c r="B102" s="43" t="s">
        <v>149</v>
      </c>
      <c r="C102" s="38"/>
    </row>
    <row r="103" spans="2:3">
      <c r="B103" s="101" t="s">
        <v>306</v>
      </c>
      <c r="C103" s="38"/>
    </row>
    <row r="104" spans="2:3">
      <c r="B104" s="101" t="s">
        <v>307</v>
      </c>
      <c r="C104" s="38"/>
    </row>
    <row r="105" spans="2:3">
      <c r="B105" s="101" t="s">
        <v>308</v>
      </c>
      <c r="C105" s="38"/>
    </row>
    <row r="106" spans="2:3">
      <c r="B106" s="101" t="s">
        <v>309</v>
      </c>
      <c r="C106" s="38"/>
    </row>
    <row r="107" spans="2:3">
      <c r="B107" s="43" t="s">
        <v>153</v>
      </c>
      <c r="C107" s="38"/>
    </row>
    <row r="108" spans="2:3">
      <c r="B108" s="101" t="s">
        <v>310</v>
      </c>
      <c r="C108" s="38"/>
    </row>
    <row r="109" spans="2:3">
      <c r="B109" s="101" t="s">
        <v>300</v>
      </c>
      <c r="C109" s="38"/>
    </row>
    <row r="110" spans="2:3">
      <c r="B110" s="101" t="s">
        <v>311</v>
      </c>
      <c r="C110" s="38"/>
    </row>
    <row r="111" spans="2:3">
      <c r="B111" s="43" t="s">
        <v>155</v>
      </c>
      <c r="C111" s="38"/>
    </row>
    <row r="112" spans="2:3">
      <c r="B112" s="101" t="s">
        <v>312</v>
      </c>
      <c r="C112" s="38"/>
    </row>
    <row r="113" spans="2:3">
      <c r="B113" s="101" t="s">
        <v>313</v>
      </c>
      <c r="C113" s="38"/>
    </row>
    <row r="114" spans="2:3">
      <c r="B114" s="101" t="s">
        <v>314</v>
      </c>
    </row>
    <row r="115" spans="2:3">
      <c r="B115" s="103" t="s">
        <v>315</v>
      </c>
    </row>
    <row r="116" spans="2:3">
      <c r="B116" s="101" t="s">
        <v>316</v>
      </c>
    </row>
    <row r="117" spans="2:3">
      <c r="B117" s="103" t="s">
        <v>161</v>
      </c>
    </row>
    <row r="118" spans="2:3">
      <c r="B118" s="101" t="s">
        <v>317</v>
      </c>
    </row>
    <row r="119" spans="2:3">
      <c r="B119" s="101" t="s">
        <v>318</v>
      </c>
    </row>
    <row r="120" spans="2:3">
      <c r="B120" s="101" t="s">
        <v>319</v>
      </c>
    </row>
    <row r="121" spans="2:3">
      <c r="B121" s="101" t="s">
        <v>320</v>
      </c>
    </row>
    <row r="122" spans="2:3">
      <c r="B122" s="103" t="s">
        <v>163</v>
      </c>
    </row>
    <row r="123" spans="2:3">
      <c r="B123" s="101" t="s">
        <v>321</v>
      </c>
    </row>
    <row r="124" spans="2:3">
      <c r="B124" s="101" t="s">
        <v>322</v>
      </c>
    </row>
    <row r="125" spans="2:3">
      <c r="B125" s="103" t="s">
        <v>167</v>
      </c>
    </row>
    <row r="126" spans="2:3">
      <c r="B126" s="101" t="s">
        <v>323</v>
      </c>
    </row>
    <row r="127" spans="2:3">
      <c r="B127" s="101" t="s">
        <v>324</v>
      </c>
    </row>
    <row r="128" spans="2:3">
      <c r="B128" s="101" t="s">
        <v>325</v>
      </c>
    </row>
    <row r="129" spans="2:3">
      <c r="B129" s="103" t="s">
        <v>169</v>
      </c>
    </row>
    <row r="130" spans="2:3">
      <c r="B130" s="101" t="s">
        <v>326</v>
      </c>
    </row>
    <row r="131" spans="2:3">
      <c r="B131" s="101" t="s">
        <v>318</v>
      </c>
    </row>
    <row r="132" spans="2:3">
      <c r="B132" s="101" t="s">
        <v>327</v>
      </c>
    </row>
    <row r="133" spans="2:3">
      <c r="B133" s="103" t="s">
        <v>171</v>
      </c>
    </row>
    <row r="134" spans="2:3">
      <c r="B134" s="101" t="s">
        <v>328</v>
      </c>
    </row>
    <row r="135" spans="2:3">
      <c r="B135" s="101" t="s">
        <v>329</v>
      </c>
    </row>
    <row r="136" spans="2:3">
      <c r="B136" s="103" t="s">
        <v>173</v>
      </c>
    </row>
    <row r="137" spans="2:3">
      <c r="B137" s="101" t="s">
        <v>330</v>
      </c>
    </row>
    <row r="138" spans="2:3">
      <c r="B138" s="103" t="s">
        <v>175</v>
      </c>
    </row>
    <row r="139" spans="2:3">
      <c r="B139" s="101" t="s">
        <v>318</v>
      </c>
    </row>
    <row r="140" spans="2:3">
      <c r="B140" s="101" t="s">
        <v>331</v>
      </c>
    </row>
    <row r="141" spans="2:3">
      <c r="B141" s="101" t="s">
        <v>332</v>
      </c>
    </row>
    <row r="142" spans="2:3">
      <c r="B142" s="101" t="s">
        <v>333</v>
      </c>
    </row>
    <row r="143" spans="2:3">
      <c r="B143" s="103" t="s">
        <v>181</v>
      </c>
      <c r="C143" s="38"/>
    </row>
    <row r="144" spans="2:3">
      <c r="B144" s="104" t="s">
        <v>334</v>
      </c>
      <c r="C144" s="38"/>
    </row>
    <row r="145" spans="2:3">
      <c r="B145" s="101" t="s">
        <v>335</v>
      </c>
      <c r="C145" s="38"/>
    </row>
    <row r="146" spans="2:3">
      <c r="B146" s="101" t="s">
        <v>318</v>
      </c>
      <c r="C146" s="38"/>
    </row>
    <row r="147" spans="2:3">
      <c r="B147" s="101" t="s">
        <v>319</v>
      </c>
      <c r="C147" s="38"/>
    </row>
    <row r="148" spans="2:3">
      <c r="B148" s="103" t="s">
        <v>185</v>
      </c>
      <c r="C148" s="38"/>
    </row>
    <row r="149" spans="2:3">
      <c r="B149" s="101" t="s">
        <v>336</v>
      </c>
      <c r="C149" s="38"/>
    </row>
    <row r="150" spans="2:3">
      <c r="B150" s="101" t="s">
        <v>337</v>
      </c>
      <c r="C150" s="38"/>
    </row>
    <row r="151" spans="2:3">
      <c r="B151" s="103" t="s">
        <v>189</v>
      </c>
      <c r="C151" s="38"/>
    </row>
    <row r="152" spans="2:3">
      <c r="B152" s="101" t="s">
        <v>338</v>
      </c>
      <c r="C152" s="38"/>
    </row>
    <row r="153" spans="2:3">
      <c r="B153" s="103" t="s">
        <v>193</v>
      </c>
      <c r="C153" s="38"/>
    </row>
    <row r="154" spans="2:3">
      <c r="B154" s="101" t="s">
        <v>339</v>
      </c>
      <c r="C154" s="38"/>
    </row>
    <row r="155" spans="2:3">
      <c r="B155" s="103" t="s">
        <v>195</v>
      </c>
      <c r="C155" s="38"/>
    </row>
    <row r="156" spans="2:3">
      <c r="B156" s="101" t="s">
        <v>340</v>
      </c>
      <c r="C156" s="38"/>
    </row>
    <row r="157" spans="2:3">
      <c r="B157" s="101" t="s">
        <v>341</v>
      </c>
      <c r="C157" s="38"/>
    </row>
    <row r="158" spans="2:3">
      <c r="B158" s="101" t="s">
        <v>342</v>
      </c>
      <c r="C158" s="38"/>
    </row>
    <row r="159" spans="2:3">
      <c r="B159" s="103" t="s">
        <v>197</v>
      </c>
      <c r="C159" s="38"/>
    </row>
    <row r="160" spans="2:3">
      <c r="B160" s="101" t="s">
        <v>343</v>
      </c>
      <c r="C160" s="38"/>
    </row>
    <row r="161" spans="2:3">
      <c r="B161" s="103" t="s">
        <v>200</v>
      </c>
      <c r="C161" s="38"/>
    </row>
    <row r="162" spans="2:3">
      <c r="B162" s="101" t="s">
        <v>344</v>
      </c>
      <c r="C162" s="38"/>
    </row>
    <row r="163" spans="2:3">
      <c r="B163" s="103" t="s">
        <v>345</v>
      </c>
      <c r="C163" s="38"/>
    </row>
    <row r="164" spans="2:3">
      <c r="B164" s="101" t="s">
        <v>346</v>
      </c>
      <c r="C164" s="38"/>
    </row>
    <row r="165" spans="2:3">
      <c r="B165" s="101" t="s">
        <v>347</v>
      </c>
      <c r="C165" s="38"/>
    </row>
    <row r="166" spans="2:3">
      <c r="B166" s="101" t="s">
        <v>319</v>
      </c>
      <c r="C166" s="38"/>
    </row>
    <row r="167" spans="2:3">
      <c r="B167" s="103" t="s">
        <v>202</v>
      </c>
      <c r="C167" s="38"/>
    </row>
    <row r="168" spans="2:3">
      <c r="B168" s="101" t="s">
        <v>348</v>
      </c>
      <c r="C168" s="38"/>
    </row>
    <row r="169" spans="2:3">
      <c r="B169" s="103" t="s">
        <v>206</v>
      </c>
      <c r="C169" s="38"/>
    </row>
    <row r="170" spans="2:3">
      <c r="B170" s="101" t="s">
        <v>349</v>
      </c>
      <c r="C170" s="38"/>
    </row>
    <row r="171" spans="2:3">
      <c r="B171" s="101" t="s">
        <v>350</v>
      </c>
      <c r="C171" s="38"/>
    </row>
    <row r="172" spans="2:3" ht="15">
      <c r="B172" s="48" t="s">
        <v>213</v>
      </c>
      <c r="C172" s="38"/>
    </row>
    <row r="173" spans="2:3">
      <c r="B173" s="104" t="s">
        <v>351</v>
      </c>
      <c r="C173" s="38"/>
    </row>
    <row r="174" spans="2:3">
      <c r="B174" s="105" t="s">
        <v>352</v>
      </c>
      <c r="C174" s="38"/>
    </row>
    <row r="175" spans="2:3">
      <c r="B175" s="101" t="s">
        <v>316</v>
      </c>
      <c r="C175" s="38"/>
    </row>
    <row r="176" spans="2:3">
      <c r="B176" s="101" t="s">
        <v>348</v>
      </c>
      <c r="C176" s="38"/>
    </row>
    <row r="177" spans="2:3">
      <c r="B177" s="101" t="s">
        <v>337</v>
      </c>
      <c r="C177" s="38"/>
    </row>
    <row r="178" spans="2:3" ht="15">
      <c r="B178" s="48" t="s">
        <v>217</v>
      </c>
      <c r="C178" s="38"/>
    </row>
    <row r="179" spans="2:3">
      <c r="B179" s="101" t="s">
        <v>353</v>
      </c>
      <c r="C179" s="38"/>
    </row>
    <row r="180" spans="2:3">
      <c r="B180" s="101" t="s">
        <v>354</v>
      </c>
      <c r="C180" s="38"/>
    </row>
    <row r="181" spans="2:3" ht="15">
      <c r="B181" s="48" t="s">
        <v>219</v>
      </c>
      <c r="C181" s="38"/>
    </row>
    <row r="182" spans="2:3">
      <c r="B182" s="101" t="s">
        <v>355</v>
      </c>
      <c r="C182" s="38"/>
    </row>
    <row r="183" spans="2:3">
      <c r="B183" s="101" t="s">
        <v>356</v>
      </c>
      <c r="C183" s="38"/>
    </row>
    <row r="184" spans="2:3">
      <c r="B184" s="101" t="s">
        <v>357</v>
      </c>
      <c r="C184" s="38"/>
    </row>
    <row r="185" spans="2:3" ht="15">
      <c r="B185" s="48" t="s">
        <v>358</v>
      </c>
      <c r="C185" s="38"/>
    </row>
    <row r="186" spans="2:3">
      <c r="B186" s="101" t="s">
        <v>359</v>
      </c>
      <c r="C186" s="38"/>
    </row>
    <row r="187" spans="2:3" ht="15">
      <c r="B187" s="48" t="s">
        <v>225</v>
      </c>
      <c r="C187" s="38"/>
    </row>
    <row r="188" spans="2:3">
      <c r="B188" s="101" t="s">
        <v>360</v>
      </c>
      <c r="C188" s="38"/>
    </row>
    <row r="189" spans="2:3">
      <c r="B189" s="101" t="s">
        <v>361</v>
      </c>
      <c r="C189" s="38"/>
    </row>
    <row r="190" spans="2:3" ht="15">
      <c r="B190" s="48" t="s">
        <v>362</v>
      </c>
      <c r="C190" s="38"/>
    </row>
    <row r="191" spans="2:3">
      <c r="B191" s="101" t="s">
        <v>316</v>
      </c>
      <c r="C191" s="38"/>
    </row>
    <row r="192" spans="2:3">
      <c r="B192" s="101" t="s">
        <v>329</v>
      </c>
      <c r="C192" s="38"/>
    </row>
    <row r="193" spans="2:3" ht="15">
      <c r="B193" s="48" t="s">
        <v>227</v>
      </c>
      <c r="C193" s="38"/>
    </row>
    <row r="194" spans="2:3">
      <c r="B194" s="101" t="s">
        <v>363</v>
      </c>
      <c r="C194" s="38"/>
    </row>
    <row r="195" spans="2:3">
      <c r="B195" s="101" t="s">
        <v>364</v>
      </c>
      <c r="C195" s="38"/>
    </row>
    <row r="196" spans="2:3">
      <c r="B196" s="101" t="s">
        <v>365</v>
      </c>
      <c r="C196" s="38"/>
    </row>
    <row r="197" spans="2:3" ht="15">
      <c r="B197" s="48" t="s">
        <v>229</v>
      </c>
      <c r="C197" s="38"/>
    </row>
    <row r="198" spans="2:3">
      <c r="B198" s="101" t="s">
        <v>366</v>
      </c>
      <c r="C198" s="38"/>
    </row>
    <row r="199" spans="2:3">
      <c r="B199" s="43" t="s">
        <v>232</v>
      </c>
      <c r="C199" s="38"/>
    </row>
    <row r="200" spans="2:3">
      <c r="B200" s="104" t="s">
        <v>367</v>
      </c>
      <c r="C200" s="38"/>
    </row>
    <row r="201" spans="2:3">
      <c r="B201" s="106" t="s">
        <v>368</v>
      </c>
      <c r="C201" s="38"/>
    </row>
    <row r="202" spans="2:3">
      <c r="B202" s="101" t="s">
        <v>369</v>
      </c>
      <c r="C202" s="38"/>
    </row>
    <row r="203" spans="2:3">
      <c r="B203" s="43" t="s">
        <v>234</v>
      </c>
      <c r="C203" s="38"/>
    </row>
    <row r="204" spans="2:3">
      <c r="B204" s="101" t="s">
        <v>370</v>
      </c>
      <c r="C204" s="38"/>
    </row>
    <row r="205" spans="2:3">
      <c r="B205" s="101" t="s">
        <v>371</v>
      </c>
      <c r="C205" s="38"/>
    </row>
    <row r="206" spans="2:3">
      <c r="B206" s="43" t="s">
        <v>236</v>
      </c>
      <c r="C206" s="38"/>
    </row>
    <row r="207" spans="2:3">
      <c r="B207" s="101" t="s">
        <v>329</v>
      </c>
      <c r="C207" s="38"/>
    </row>
  </sheetData>
  <conditionalFormatting sqref="C63:C69">
    <cfRule type="colorScale" priority="19">
      <colorScale>
        <cfvo type="min"/>
        <cfvo type="max"/>
        <color theme="0"/>
        <color theme="5"/>
      </colorScale>
    </cfRule>
    <cfRule type="top10" priority="20" rank="10"/>
  </conditionalFormatting>
  <conditionalFormatting sqref="D63:D69">
    <cfRule type="colorScale" priority="15">
      <colorScale>
        <cfvo type="min"/>
        <cfvo type="max"/>
        <color theme="0"/>
        <color theme="5"/>
      </colorScale>
    </cfRule>
    <cfRule type="top10" priority="16" rank="10"/>
  </conditionalFormatting>
  <conditionalFormatting sqref="E63:E69">
    <cfRule type="colorScale" priority="13">
      <colorScale>
        <cfvo type="min"/>
        <cfvo type="max"/>
        <color theme="0"/>
        <color theme="5"/>
      </colorScale>
    </cfRule>
    <cfRule type="top10" priority="14" rank="10"/>
  </conditionalFormatting>
  <conditionalFormatting sqref="F63:F69">
    <cfRule type="colorScale" priority="11">
      <colorScale>
        <cfvo type="min"/>
        <cfvo type="max"/>
        <color theme="0"/>
        <color theme="5"/>
      </colorScale>
    </cfRule>
    <cfRule type="top10" priority="12" rank="10"/>
  </conditionalFormatting>
  <conditionalFormatting sqref="G63:G69">
    <cfRule type="colorScale" priority="9">
      <colorScale>
        <cfvo type="min"/>
        <cfvo type="max"/>
        <color theme="0"/>
        <color theme="5"/>
      </colorScale>
    </cfRule>
    <cfRule type="top10" priority="10" rank="10"/>
  </conditionalFormatting>
  <conditionalFormatting sqref="H63:H69">
    <cfRule type="colorScale" priority="7">
      <colorScale>
        <cfvo type="min"/>
        <cfvo type="max"/>
        <color theme="0"/>
        <color theme="5"/>
      </colorScale>
    </cfRule>
    <cfRule type="top10" priority="8" rank="10"/>
  </conditionalFormatting>
  <conditionalFormatting sqref="I63:I69">
    <cfRule type="colorScale" priority="5">
      <colorScale>
        <cfvo type="min"/>
        <cfvo type="max"/>
        <color theme="0"/>
        <color theme="5"/>
      </colorScale>
    </cfRule>
    <cfRule type="top10" priority="6" rank="10"/>
  </conditionalFormatting>
  <conditionalFormatting sqref="J63:J69">
    <cfRule type="colorScale" priority="3">
      <colorScale>
        <cfvo type="min"/>
        <cfvo type="max"/>
        <color theme="0"/>
        <color theme="5"/>
      </colorScale>
    </cfRule>
    <cfRule type="top10" priority="4" rank="10"/>
  </conditionalFormatting>
  <conditionalFormatting sqref="K63:K70">
    <cfRule type="colorScale" priority="1">
      <colorScale>
        <cfvo type="min"/>
        <cfvo type="max"/>
        <color theme="0"/>
        <color theme="5"/>
      </colorScale>
    </cfRule>
    <cfRule type="top10" priority="2" rank="10"/>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57143-B6DB-4F80-8C6A-83A527EC3906}">
  <sheetPr codeName="Sheet6"/>
  <dimension ref="A1:O203"/>
  <sheetViews>
    <sheetView workbookViewId="0">
      <pane xSplit="2" ySplit="5" topLeftCell="C56" activePane="bottomRight" state="frozen"/>
      <selection activeCell="B72" sqref="B72:C72"/>
      <selection pane="topRight" activeCell="B72" sqref="B72:C72"/>
      <selection pane="bottomLeft" activeCell="B72" sqref="B72:C72"/>
      <selection pane="bottomRight" activeCell="B72" sqref="B72:C72"/>
    </sheetView>
  </sheetViews>
  <sheetFormatPr defaultRowHeight="14.5"/>
  <cols>
    <col min="2" max="2" width="23.7265625" customWidth="1"/>
  </cols>
  <sheetData>
    <row r="1" spans="1:15">
      <c r="A1" s="35" t="s">
        <v>123</v>
      </c>
    </row>
    <row r="3" spans="1:15">
      <c r="A3" t="s">
        <v>420</v>
      </c>
      <c r="N3" t="b">
        <v>1</v>
      </c>
      <c r="O3">
        <f>COUNTIF(O$6:O$61,N3)</f>
        <v>56</v>
      </c>
    </row>
    <row r="4" spans="1:15">
      <c r="N4" t="b">
        <v>0</v>
      </c>
      <c r="O4">
        <f>COUNTIF(O$6:O$61,N4)</f>
        <v>0</v>
      </c>
    </row>
    <row r="5" spans="1:15" ht="100">
      <c r="B5" s="75" t="s">
        <v>4</v>
      </c>
      <c r="C5" s="76" t="s">
        <v>374</v>
      </c>
      <c r="D5" s="76" t="s">
        <v>375</v>
      </c>
      <c r="E5" s="77" t="s">
        <v>376</v>
      </c>
      <c r="F5" s="76" t="s">
        <v>377</v>
      </c>
      <c r="G5" s="78" t="s">
        <v>378</v>
      </c>
      <c r="H5" s="79" t="s">
        <v>379</v>
      </c>
      <c r="I5" s="76" t="s">
        <v>373</v>
      </c>
      <c r="M5" t="s">
        <v>91</v>
      </c>
      <c r="O5" s="30" t="s">
        <v>419</v>
      </c>
    </row>
    <row r="6" spans="1:15">
      <c r="B6" s="108" t="s">
        <v>7</v>
      </c>
      <c r="C6" s="84" t="s">
        <v>284</v>
      </c>
      <c r="D6" s="82" t="s">
        <v>284</v>
      </c>
      <c r="E6" s="82" t="s">
        <v>284</v>
      </c>
      <c r="F6" s="82" t="s">
        <v>284</v>
      </c>
      <c r="G6" s="82" t="s">
        <v>284</v>
      </c>
      <c r="H6" s="82" t="s">
        <v>284</v>
      </c>
      <c r="I6" s="109" t="s">
        <v>284</v>
      </c>
      <c r="K6" t="str">
        <f>Weights!B6</f>
        <v>Alabama</v>
      </c>
      <c r="L6" s="28">
        <f>Weights!Y6</f>
        <v>19300</v>
      </c>
      <c r="M6" t="s">
        <v>92</v>
      </c>
      <c r="O6" t="b">
        <f>B6=K6</f>
        <v>1</v>
      </c>
    </row>
    <row r="7" spans="1:15">
      <c r="B7" s="51" t="s">
        <v>8</v>
      </c>
      <c r="C7" s="92" t="s">
        <v>283</v>
      </c>
      <c r="D7" s="87" t="s">
        <v>283</v>
      </c>
      <c r="E7" s="87" t="s">
        <v>283</v>
      </c>
      <c r="F7" s="87" t="s">
        <v>283</v>
      </c>
      <c r="G7" s="87" t="s">
        <v>284</v>
      </c>
      <c r="H7" s="87" t="s">
        <v>283</v>
      </c>
      <c r="I7" s="110" t="s">
        <v>284</v>
      </c>
      <c r="K7" t="str">
        <f>Weights!B7</f>
        <v>Alaska</v>
      </c>
      <c r="L7" s="28">
        <f>Weights!Y7</f>
        <v>1312</v>
      </c>
      <c r="M7" t="s">
        <v>92</v>
      </c>
      <c r="O7" t="b">
        <f t="shared" ref="O7:O61" si="0">B7=K7</f>
        <v>1</v>
      </c>
    </row>
    <row r="8" spans="1:15">
      <c r="B8" s="51" t="s">
        <v>9</v>
      </c>
      <c r="C8" s="88" t="s">
        <v>130</v>
      </c>
      <c r="D8" s="87" t="s">
        <v>130</v>
      </c>
      <c r="E8" s="87" t="s">
        <v>130</v>
      </c>
      <c r="F8" s="87" t="s">
        <v>130</v>
      </c>
      <c r="G8" s="87" t="s">
        <v>130</v>
      </c>
      <c r="H8" s="87" t="s">
        <v>130</v>
      </c>
      <c r="I8" s="110" t="s">
        <v>130</v>
      </c>
      <c r="K8" t="str">
        <f>Weights!B8</f>
        <v>American Samoa</v>
      </c>
      <c r="L8" s="28" t="e">
        <f>Weights!Y8</f>
        <v>#VALUE!</v>
      </c>
      <c r="M8" s="25" t="s">
        <v>93</v>
      </c>
      <c r="O8" t="b">
        <f t="shared" si="0"/>
        <v>1</v>
      </c>
    </row>
    <row r="9" spans="1:15">
      <c r="B9" s="51" t="s">
        <v>11</v>
      </c>
      <c r="C9" s="88" t="s">
        <v>284</v>
      </c>
      <c r="D9" s="87" t="s">
        <v>285</v>
      </c>
      <c r="E9" s="87" t="s">
        <v>283</v>
      </c>
      <c r="F9" s="87" t="s">
        <v>285</v>
      </c>
      <c r="G9" s="87" t="s">
        <v>285</v>
      </c>
      <c r="H9" s="87" t="s">
        <v>284</v>
      </c>
      <c r="I9" s="110" t="s">
        <v>284</v>
      </c>
      <c r="K9" t="str">
        <f>Weights!B9</f>
        <v>Arizona</v>
      </c>
      <c r="L9" s="28">
        <f>Weights!Y9</f>
        <v>12655</v>
      </c>
      <c r="M9" t="s">
        <v>92</v>
      </c>
      <c r="O9" t="b">
        <f t="shared" si="0"/>
        <v>1</v>
      </c>
    </row>
    <row r="10" spans="1:15">
      <c r="B10" s="51" t="s">
        <v>12</v>
      </c>
      <c r="C10" s="88" t="s">
        <v>284</v>
      </c>
      <c r="D10" s="87" t="s">
        <v>283</v>
      </c>
      <c r="E10" s="87" t="s">
        <v>284</v>
      </c>
      <c r="F10" s="87" t="s">
        <v>283</v>
      </c>
      <c r="G10" s="87" t="s">
        <v>284</v>
      </c>
      <c r="H10" s="87" t="s">
        <v>284</v>
      </c>
      <c r="I10" s="110" t="s">
        <v>284</v>
      </c>
      <c r="K10" t="str">
        <f>Weights!B10</f>
        <v>Arkansas</v>
      </c>
      <c r="L10" s="28">
        <f>Weights!Y10</f>
        <v>16406</v>
      </c>
      <c r="M10" t="s">
        <v>92</v>
      </c>
      <c r="O10" t="b">
        <f t="shared" si="0"/>
        <v>1</v>
      </c>
    </row>
    <row r="11" spans="1:15">
      <c r="B11" s="51" t="s">
        <v>13</v>
      </c>
      <c r="C11" s="92" t="s">
        <v>283</v>
      </c>
      <c r="D11" s="87" t="s">
        <v>283</v>
      </c>
      <c r="E11" s="87" t="s">
        <v>283</v>
      </c>
      <c r="F11" s="87" t="s">
        <v>283</v>
      </c>
      <c r="G11" s="87" t="s">
        <v>284</v>
      </c>
      <c r="H11" s="87" t="s">
        <v>284</v>
      </c>
      <c r="I11" s="110" t="s">
        <v>284</v>
      </c>
      <c r="K11" t="str">
        <f>Weights!B11</f>
        <v>California</v>
      </c>
      <c r="L11" s="28">
        <f>Weights!Y11</f>
        <v>91086</v>
      </c>
      <c r="M11" t="s">
        <v>92</v>
      </c>
      <c r="O11" t="b">
        <f t="shared" si="0"/>
        <v>1</v>
      </c>
    </row>
    <row r="12" spans="1:15">
      <c r="B12" s="51" t="s">
        <v>14</v>
      </c>
      <c r="C12" s="88" t="s">
        <v>284</v>
      </c>
      <c r="D12" s="87" t="s">
        <v>283</v>
      </c>
      <c r="E12" s="87" t="s">
        <v>285</v>
      </c>
      <c r="F12" s="87" t="s">
        <v>284</v>
      </c>
      <c r="G12" s="87" t="s">
        <v>284</v>
      </c>
      <c r="H12" s="87" t="s">
        <v>284</v>
      </c>
      <c r="I12" s="110" t="s">
        <v>284</v>
      </c>
      <c r="K12" t="str">
        <f>Weights!B12</f>
        <v>Colorado</v>
      </c>
      <c r="L12" s="28">
        <f>Weights!Y12</f>
        <v>9101</v>
      </c>
      <c r="M12" t="s">
        <v>92</v>
      </c>
      <c r="O12" t="b">
        <f t="shared" si="0"/>
        <v>1</v>
      </c>
    </row>
    <row r="13" spans="1:15">
      <c r="B13" s="51" t="s">
        <v>15</v>
      </c>
      <c r="C13" s="88" t="s">
        <v>284</v>
      </c>
      <c r="D13" s="87" t="s">
        <v>283</v>
      </c>
      <c r="E13" s="87" t="s">
        <v>284</v>
      </c>
      <c r="F13" s="87" t="s">
        <v>283</v>
      </c>
      <c r="G13" s="87" t="s">
        <v>284</v>
      </c>
      <c r="H13" s="87" t="s">
        <v>284</v>
      </c>
      <c r="I13" s="110" t="s">
        <v>284</v>
      </c>
      <c r="K13" t="str">
        <f>Weights!B13</f>
        <v>Connecticut</v>
      </c>
      <c r="L13" s="28">
        <f>Weights!Y13</f>
        <v>7200</v>
      </c>
      <c r="M13" t="s">
        <v>92</v>
      </c>
      <c r="O13" t="b">
        <f t="shared" si="0"/>
        <v>1</v>
      </c>
    </row>
    <row r="14" spans="1:15">
      <c r="B14" s="51" t="s">
        <v>16</v>
      </c>
      <c r="C14" s="92" t="s">
        <v>283</v>
      </c>
      <c r="D14" s="87" t="s">
        <v>283</v>
      </c>
      <c r="E14" s="87" t="s">
        <v>283</v>
      </c>
      <c r="F14" s="87" t="s">
        <v>283</v>
      </c>
      <c r="G14" s="87" t="s">
        <v>285</v>
      </c>
      <c r="H14" s="87" t="s">
        <v>285</v>
      </c>
      <c r="I14" s="110" t="s">
        <v>284</v>
      </c>
      <c r="K14" t="str">
        <f>Weights!B14</f>
        <v>Delaware</v>
      </c>
      <c r="L14" s="28">
        <f>Weights!Y14</f>
        <v>2900</v>
      </c>
      <c r="M14" t="s">
        <v>92</v>
      </c>
      <c r="O14" t="b">
        <f t="shared" si="0"/>
        <v>1</v>
      </c>
    </row>
    <row r="15" spans="1:15">
      <c r="B15" s="51" t="s">
        <v>17</v>
      </c>
      <c r="C15" s="88" t="s">
        <v>284</v>
      </c>
      <c r="D15" s="87" t="s">
        <v>283</v>
      </c>
      <c r="E15" s="87" t="s">
        <v>284</v>
      </c>
      <c r="F15" s="87" t="s">
        <v>283</v>
      </c>
      <c r="G15" s="87" t="s">
        <v>284</v>
      </c>
      <c r="H15" s="87" t="s">
        <v>284</v>
      </c>
      <c r="I15" s="110" t="s">
        <v>284</v>
      </c>
      <c r="K15" t="str">
        <f>Weights!B15</f>
        <v>District of Columbia</v>
      </c>
      <c r="L15" s="28">
        <f>Weights!Y15</f>
        <v>700</v>
      </c>
      <c r="M15" t="s">
        <v>92</v>
      </c>
      <c r="O15" t="b">
        <f t="shared" si="0"/>
        <v>1</v>
      </c>
    </row>
    <row r="16" spans="1:15">
      <c r="B16" s="51" t="s">
        <v>18</v>
      </c>
      <c r="C16" s="88" t="s">
        <v>284</v>
      </c>
      <c r="D16" s="87" t="s">
        <v>284</v>
      </c>
      <c r="E16" s="87" t="s">
        <v>284</v>
      </c>
      <c r="F16" s="87" t="s">
        <v>285</v>
      </c>
      <c r="G16" s="87" t="s">
        <v>284</v>
      </c>
      <c r="H16" s="87" t="s">
        <v>284</v>
      </c>
      <c r="I16" s="110" t="s">
        <v>284</v>
      </c>
      <c r="K16" t="str">
        <f>Weights!B16</f>
        <v>Florida</v>
      </c>
      <c r="L16" s="28">
        <f>Weights!Y16</f>
        <v>48658</v>
      </c>
      <c r="M16" t="s">
        <v>92</v>
      </c>
      <c r="O16" t="b">
        <f t="shared" si="0"/>
        <v>1</v>
      </c>
    </row>
    <row r="17" spans="2:15">
      <c r="B17" s="51" t="s">
        <v>19</v>
      </c>
      <c r="C17" s="88" t="s">
        <v>284</v>
      </c>
      <c r="D17" s="87" t="s">
        <v>283</v>
      </c>
      <c r="E17" s="87" t="s">
        <v>284</v>
      </c>
      <c r="F17" s="87" t="s">
        <v>284</v>
      </c>
      <c r="G17" s="87" t="s">
        <v>284</v>
      </c>
      <c r="H17" s="87" t="s">
        <v>284</v>
      </c>
      <c r="I17" s="110" t="s">
        <v>284</v>
      </c>
      <c r="K17" t="str">
        <f>Weights!B17</f>
        <v>Georgia</v>
      </c>
      <c r="L17" s="28">
        <f>Weights!Y17</f>
        <v>24349</v>
      </c>
      <c r="M17" t="s">
        <v>92</v>
      </c>
      <c r="O17" t="b">
        <f t="shared" si="0"/>
        <v>1</v>
      </c>
    </row>
    <row r="18" spans="2:15">
      <c r="B18" s="51" t="s">
        <v>20</v>
      </c>
      <c r="C18" s="92" t="s">
        <v>283</v>
      </c>
      <c r="D18" s="87" t="s">
        <v>283</v>
      </c>
      <c r="E18" s="87" t="s">
        <v>283</v>
      </c>
      <c r="F18" s="87" t="s">
        <v>283</v>
      </c>
      <c r="G18" s="87" t="s">
        <v>283</v>
      </c>
      <c r="H18" s="87" t="s">
        <v>283</v>
      </c>
      <c r="I18" s="110" t="s">
        <v>283</v>
      </c>
      <c r="K18" t="str">
        <f>Weights!B18</f>
        <v>Guam</v>
      </c>
      <c r="L18" s="28">
        <f>Weights!Y18</f>
        <v>287</v>
      </c>
      <c r="M18" s="25" t="s">
        <v>93</v>
      </c>
      <c r="O18" t="b">
        <f t="shared" si="0"/>
        <v>1</v>
      </c>
    </row>
    <row r="19" spans="2:15">
      <c r="B19" s="51" t="s">
        <v>21</v>
      </c>
      <c r="C19" s="88" t="s">
        <v>284</v>
      </c>
      <c r="D19" s="87" t="s">
        <v>284</v>
      </c>
      <c r="E19" s="87" t="s">
        <v>284</v>
      </c>
      <c r="F19" s="87" t="s">
        <v>284</v>
      </c>
      <c r="G19" s="87" t="s">
        <v>284</v>
      </c>
      <c r="H19" s="87" t="s">
        <v>284</v>
      </c>
      <c r="I19" s="110" t="s">
        <v>284</v>
      </c>
      <c r="K19" t="str">
        <f>Weights!B19</f>
        <v>Hawaii</v>
      </c>
      <c r="L19" s="28">
        <f>Weights!Y19</f>
        <v>3200</v>
      </c>
      <c r="M19" t="s">
        <v>92</v>
      </c>
      <c r="O19" t="b">
        <f t="shared" si="0"/>
        <v>1</v>
      </c>
    </row>
    <row r="20" spans="2:15">
      <c r="B20" s="51" t="s">
        <v>22</v>
      </c>
      <c r="C20" s="92" t="s">
        <v>283</v>
      </c>
      <c r="D20" s="87" t="s">
        <v>283</v>
      </c>
      <c r="E20" s="87" t="s">
        <v>283</v>
      </c>
      <c r="F20" s="87" t="s">
        <v>283</v>
      </c>
      <c r="G20" s="87" t="s">
        <v>283</v>
      </c>
      <c r="H20" s="87" t="s">
        <v>283</v>
      </c>
      <c r="I20" s="110" t="s">
        <v>284</v>
      </c>
      <c r="K20" t="str">
        <f>Weights!B20</f>
        <v>Idaho</v>
      </c>
      <c r="L20" s="28">
        <f>Weights!Y20</f>
        <v>3700</v>
      </c>
      <c r="M20" t="s">
        <v>92</v>
      </c>
      <c r="O20" t="b">
        <f t="shared" si="0"/>
        <v>1</v>
      </c>
    </row>
    <row r="21" spans="2:15">
      <c r="B21" s="51" t="s">
        <v>23</v>
      </c>
      <c r="C21" s="88" t="s">
        <v>284</v>
      </c>
      <c r="D21" s="87" t="s">
        <v>284</v>
      </c>
      <c r="E21" s="87" t="s">
        <v>284</v>
      </c>
      <c r="F21" s="87" t="s">
        <v>285</v>
      </c>
      <c r="G21" s="87" t="s">
        <v>284</v>
      </c>
      <c r="H21" s="87" t="s">
        <v>284</v>
      </c>
      <c r="I21" s="110" t="s">
        <v>284</v>
      </c>
      <c r="K21" t="str">
        <f>Weights!B21</f>
        <v>Illinois</v>
      </c>
      <c r="L21" s="28">
        <f>Weights!Y21</f>
        <v>35900</v>
      </c>
      <c r="M21" t="s">
        <v>92</v>
      </c>
      <c r="O21" t="b">
        <f t="shared" si="0"/>
        <v>1</v>
      </c>
    </row>
    <row r="22" spans="2:15">
      <c r="B22" s="51" t="s">
        <v>24</v>
      </c>
      <c r="C22" s="88" t="s">
        <v>284</v>
      </c>
      <c r="D22" s="87" t="s">
        <v>284</v>
      </c>
      <c r="E22" s="87" t="s">
        <v>284</v>
      </c>
      <c r="F22" s="87" t="s">
        <v>284</v>
      </c>
      <c r="G22" s="87" t="s">
        <v>284</v>
      </c>
      <c r="H22" s="87" t="s">
        <v>284</v>
      </c>
      <c r="I22" s="110" t="s">
        <v>284</v>
      </c>
      <c r="K22" t="str">
        <f>Weights!B22</f>
        <v>Indiana</v>
      </c>
      <c r="L22" s="28">
        <f>Weights!Y22</f>
        <v>14200</v>
      </c>
      <c r="M22" t="s">
        <v>92</v>
      </c>
      <c r="O22" t="b">
        <f t="shared" si="0"/>
        <v>1</v>
      </c>
    </row>
    <row r="23" spans="2:15">
      <c r="B23" s="51" t="s">
        <v>25</v>
      </c>
      <c r="C23" s="92" t="s">
        <v>283</v>
      </c>
      <c r="D23" s="87" t="s">
        <v>283</v>
      </c>
      <c r="E23" s="87" t="s">
        <v>283</v>
      </c>
      <c r="F23" s="87" t="s">
        <v>283</v>
      </c>
      <c r="G23" s="87" t="s">
        <v>284</v>
      </c>
      <c r="H23" s="87" t="s">
        <v>284</v>
      </c>
      <c r="I23" s="110" t="s">
        <v>284</v>
      </c>
      <c r="K23" t="str">
        <f>Weights!B23</f>
        <v>Iowa</v>
      </c>
      <c r="L23" s="28">
        <f>Weights!Y23</f>
        <v>8400</v>
      </c>
      <c r="M23" t="s">
        <v>92</v>
      </c>
      <c r="O23" t="b">
        <f t="shared" si="0"/>
        <v>1</v>
      </c>
    </row>
    <row r="24" spans="2:15">
      <c r="B24" s="51" t="s">
        <v>26</v>
      </c>
      <c r="C24" s="92" t="s">
        <v>283</v>
      </c>
      <c r="D24" s="87" t="s">
        <v>283</v>
      </c>
      <c r="E24" s="87" t="s">
        <v>283</v>
      </c>
      <c r="F24" s="87" t="s">
        <v>283</v>
      </c>
      <c r="G24" s="87" t="s">
        <v>283</v>
      </c>
      <c r="H24" s="87" t="s">
        <v>283</v>
      </c>
      <c r="I24" s="110" t="s">
        <v>284</v>
      </c>
      <c r="K24" t="str">
        <f>Weights!B24</f>
        <v>Kansas</v>
      </c>
      <c r="L24" s="28">
        <f>Weights!Y24</f>
        <v>6201</v>
      </c>
      <c r="M24" t="s">
        <v>92</v>
      </c>
      <c r="O24" t="b">
        <f t="shared" si="0"/>
        <v>1</v>
      </c>
    </row>
    <row r="25" spans="2:15">
      <c r="B25" s="51" t="s">
        <v>27</v>
      </c>
      <c r="C25" s="88" t="s">
        <v>284</v>
      </c>
      <c r="D25" s="87" t="s">
        <v>284</v>
      </c>
      <c r="E25" s="87" t="s">
        <v>284</v>
      </c>
      <c r="F25" s="87" t="s">
        <v>284</v>
      </c>
      <c r="G25" s="87" t="s">
        <v>284</v>
      </c>
      <c r="H25" s="87" t="s">
        <v>284</v>
      </c>
      <c r="I25" s="110" t="s">
        <v>284</v>
      </c>
      <c r="K25" t="str">
        <f>Weights!B25</f>
        <v>Kentucky</v>
      </c>
      <c r="L25" s="28">
        <f>Weights!Y25</f>
        <v>8901</v>
      </c>
      <c r="M25" t="s">
        <v>92</v>
      </c>
      <c r="O25" t="b">
        <f t="shared" si="0"/>
        <v>1</v>
      </c>
    </row>
    <row r="26" spans="2:15">
      <c r="B26" s="51" t="s">
        <v>28</v>
      </c>
      <c r="C26" s="92" t="s">
        <v>283</v>
      </c>
      <c r="D26" s="87" t="s">
        <v>283</v>
      </c>
      <c r="E26" s="87" t="s">
        <v>283</v>
      </c>
      <c r="F26" s="87" t="s">
        <v>283</v>
      </c>
      <c r="G26" s="87" t="s">
        <v>284</v>
      </c>
      <c r="H26" s="87" t="s">
        <v>283</v>
      </c>
      <c r="I26" s="110" t="s">
        <v>284</v>
      </c>
      <c r="K26" t="str">
        <f>Weights!B26</f>
        <v>Louisiana</v>
      </c>
      <c r="L26" s="28">
        <f>Weights!Y26</f>
        <v>11549</v>
      </c>
      <c r="M26" t="s">
        <v>92</v>
      </c>
      <c r="O26" t="b">
        <f t="shared" si="0"/>
        <v>1</v>
      </c>
    </row>
    <row r="27" spans="2:15">
      <c r="B27" s="51" t="s">
        <v>29</v>
      </c>
      <c r="C27" s="88" t="s">
        <v>284</v>
      </c>
      <c r="D27" s="87" t="s">
        <v>284</v>
      </c>
      <c r="E27" s="87" t="s">
        <v>284</v>
      </c>
      <c r="F27" s="87" t="s">
        <v>284</v>
      </c>
      <c r="G27" s="87" t="s">
        <v>130</v>
      </c>
      <c r="H27" s="87" t="s">
        <v>284</v>
      </c>
      <c r="I27" s="110" t="s">
        <v>284</v>
      </c>
      <c r="K27" t="str">
        <f>Weights!B27</f>
        <v>Maine</v>
      </c>
      <c r="L27" s="28">
        <f>Weights!Y27</f>
        <v>2800</v>
      </c>
      <c r="M27" t="s">
        <v>92</v>
      </c>
      <c r="O27" t="b">
        <f t="shared" si="0"/>
        <v>1</v>
      </c>
    </row>
    <row r="28" spans="2:15">
      <c r="B28" s="51" t="s">
        <v>30</v>
      </c>
      <c r="C28" s="88" t="s">
        <v>284</v>
      </c>
      <c r="D28" s="87" t="s">
        <v>283</v>
      </c>
      <c r="E28" s="87" t="s">
        <v>283</v>
      </c>
      <c r="F28" s="87" t="s">
        <v>284</v>
      </c>
      <c r="G28" s="87" t="s">
        <v>284</v>
      </c>
      <c r="H28" s="87" t="s">
        <v>283</v>
      </c>
      <c r="I28" s="110" t="s">
        <v>284</v>
      </c>
      <c r="K28" t="str">
        <f>Weights!B28</f>
        <v>Maryland</v>
      </c>
      <c r="L28" s="28">
        <f>Weights!Y28</f>
        <v>10299</v>
      </c>
      <c r="M28" t="s">
        <v>92</v>
      </c>
      <c r="O28" t="b">
        <f t="shared" si="0"/>
        <v>1</v>
      </c>
    </row>
    <row r="29" spans="2:15">
      <c r="B29" s="51" t="s">
        <v>31</v>
      </c>
      <c r="C29" s="88" t="s">
        <v>284</v>
      </c>
      <c r="D29" s="87" t="s">
        <v>283</v>
      </c>
      <c r="E29" s="87" t="s">
        <v>283</v>
      </c>
      <c r="F29" s="87" t="s">
        <v>284</v>
      </c>
      <c r="G29" s="87" t="s">
        <v>284</v>
      </c>
      <c r="H29" s="87" t="s">
        <v>284</v>
      </c>
      <c r="I29" s="110" t="s">
        <v>284</v>
      </c>
      <c r="K29" t="str">
        <f>Weights!B29</f>
        <v>Massachusetts</v>
      </c>
      <c r="L29" s="28">
        <f>Weights!Y29</f>
        <v>12193</v>
      </c>
      <c r="M29" t="s">
        <v>92</v>
      </c>
      <c r="O29" t="b">
        <f t="shared" si="0"/>
        <v>1</v>
      </c>
    </row>
    <row r="30" spans="2:15">
      <c r="B30" s="51" t="s">
        <v>32</v>
      </c>
      <c r="C30" s="92" t="s">
        <v>283</v>
      </c>
      <c r="D30" s="87" t="s">
        <v>283</v>
      </c>
      <c r="E30" s="87" t="s">
        <v>283</v>
      </c>
      <c r="F30" s="87" t="s">
        <v>283</v>
      </c>
      <c r="G30" s="87" t="s">
        <v>283</v>
      </c>
      <c r="H30" s="87" t="s">
        <v>283</v>
      </c>
      <c r="I30" s="110" t="s">
        <v>284</v>
      </c>
      <c r="K30" t="str">
        <f>Weights!B30</f>
        <v>Michigan</v>
      </c>
      <c r="L30" s="28">
        <f>Weights!Y30</f>
        <v>12599</v>
      </c>
      <c r="M30" t="s">
        <v>92</v>
      </c>
      <c r="O30" t="b">
        <f t="shared" si="0"/>
        <v>1</v>
      </c>
    </row>
    <row r="31" spans="2:15">
      <c r="B31" s="81" t="s">
        <v>33</v>
      </c>
      <c r="C31" s="84" t="s">
        <v>284</v>
      </c>
      <c r="D31" s="82" t="s">
        <v>284</v>
      </c>
      <c r="E31" s="82" t="s">
        <v>284</v>
      </c>
      <c r="F31" s="82" t="s">
        <v>284</v>
      </c>
      <c r="G31" s="82" t="s">
        <v>284</v>
      </c>
      <c r="H31" s="111" t="s">
        <v>284</v>
      </c>
      <c r="I31" s="109" t="s">
        <v>284</v>
      </c>
      <c r="K31" t="str">
        <f>Weights!B31</f>
        <v>Minnesota</v>
      </c>
      <c r="L31" s="28">
        <f>Weights!Y31</f>
        <v>9501</v>
      </c>
      <c r="M31" t="s">
        <v>92</v>
      </c>
      <c r="O31" t="b">
        <f t="shared" si="0"/>
        <v>1</v>
      </c>
    </row>
    <row r="32" spans="2:15">
      <c r="B32" s="86" t="s">
        <v>34</v>
      </c>
      <c r="C32" s="88" t="s">
        <v>283</v>
      </c>
      <c r="D32" s="87" t="s">
        <v>283</v>
      </c>
      <c r="E32" s="87" t="s">
        <v>283</v>
      </c>
      <c r="F32" s="87" t="s">
        <v>283</v>
      </c>
      <c r="G32" s="87" t="s">
        <v>284</v>
      </c>
      <c r="H32" s="112" t="s">
        <v>284</v>
      </c>
      <c r="I32" s="110" t="s">
        <v>284</v>
      </c>
      <c r="K32" t="str">
        <f>Weights!B32</f>
        <v>Mississippi</v>
      </c>
      <c r="L32" s="28">
        <f>Weights!Y32</f>
        <v>13195</v>
      </c>
      <c r="M32" t="s">
        <v>92</v>
      </c>
      <c r="O32" t="b">
        <f t="shared" si="0"/>
        <v>1</v>
      </c>
    </row>
    <row r="33" spans="2:15">
      <c r="B33" s="86" t="s">
        <v>35</v>
      </c>
      <c r="C33" s="88" t="s">
        <v>284</v>
      </c>
      <c r="D33" s="87" t="s">
        <v>284</v>
      </c>
      <c r="E33" s="87" t="s">
        <v>284</v>
      </c>
      <c r="F33" s="87" t="s">
        <v>284</v>
      </c>
      <c r="G33" s="87" t="s">
        <v>284</v>
      </c>
      <c r="H33" s="112" t="s">
        <v>284</v>
      </c>
      <c r="I33" s="110" t="s">
        <v>284</v>
      </c>
      <c r="K33" t="str">
        <f>Weights!B33</f>
        <v>Missouri</v>
      </c>
      <c r="L33" s="28">
        <f>Weights!Y33</f>
        <v>10028</v>
      </c>
      <c r="M33" t="s">
        <v>92</v>
      </c>
      <c r="O33" t="b">
        <f t="shared" si="0"/>
        <v>1</v>
      </c>
    </row>
    <row r="34" spans="2:15">
      <c r="B34" s="86" t="s">
        <v>36</v>
      </c>
      <c r="C34" s="88" t="s">
        <v>284</v>
      </c>
      <c r="D34" s="87" t="s">
        <v>284</v>
      </c>
      <c r="E34" s="87" t="s">
        <v>284</v>
      </c>
      <c r="F34" s="87" t="s">
        <v>284</v>
      </c>
      <c r="G34" s="87" t="s">
        <v>284</v>
      </c>
      <c r="H34" s="112" t="s">
        <v>284</v>
      </c>
      <c r="I34" s="110" t="s">
        <v>284</v>
      </c>
      <c r="K34" t="str">
        <f>Weights!B34</f>
        <v>Montana</v>
      </c>
      <c r="L34" s="28">
        <f>Weights!Y34</f>
        <v>1175</v>
      </c>
      <c r="M34" t="s">
        <v>92</v>
      </c>
      <c r="O34" t="b">
        <f t="shared" si="0"/>
        <v>1</v>
      </c>
    </row>
    <row r="35" spans="2:15">
      <c r="B35" s="86" t="s">
        <v>37</v>
      </c>
      <c r="C35" s="88" t="s">
        <v>283</v>
      </c>
      <c r="D35" s="87" t="s">
        <v>283</v>
      </c>
      <c r="E35" s="87" t="s">
        <v>283</v>
      </c>
      <c r="F35" s="87" t="s">
        <v>283</v>
      </c>
      <c r="G35" s="87" t="s">
        <v>284</v>
      </c>
      <c r="H35" s="112" t="s">
        <v>283</v>
      </c>
      <c r="I35" s="110" t="s">
        <v>284</v>
      </c>
      <c r="K35" t="str">
        <f>Weights!B35</f>
        <v>Nebraska</v>
      </c>
      <c r="L35" s="28">
        <f>Weights!Y35</f>
        <v>3800</v>
      </c>
      <c r="M35" t="s">
        <v>92</v>
      </c>
      <c r="O35" t="b">
        <f t="shared" si="0"/>
        <v>1</v>
      </c>
    </row>
    <row r="36" spans="2:15">
      <c r="B36" s="86" t="s">
        <v>38</v>
      </c>
      <c r="C36" s="88" t="s">
        <v>284</v>
      </c>
      <c r="D36" s="87" t="s">
        <v>283</v>
      </c>
      <c r="E36" s="87" t="s">
        <v>283</v>
      </c>
      <c r="F36" s="87" t="s">
        <v>284</v>
      </c>
      <c r="G36" s="87" t="s">
        <v>284</v>
      </c>
      <c r="H36" s="112" t="s">
        <v>284</v>
      </c>
      <c r="I36" s="110" t="s">
        <v>284</v>
      </c>
      <c r="K36" t="str">
        <f>Weights!B36</f>
        <v>Nevada</v>
      </c>
      <c r="L36" s="28">
        <f>Weights!Y36</f>
        <v>3025</v>
      </c>
      <c r="M36" t="s">
        <v>92</v>
      </c>
      <c r="O36" t="b">
        <f t="shared" si="0"/>
        <v>1</v>
      </c>
    </row>
    <row r="37" spans="2:15">
      <c r="B37" s="86" t="s">
        <v>39</v>
      </c>
      <c r="C37" s="88" t="s">
        <v>284</v>
      </c>
      <c r="D37" s="87" t="s">
        <v>284</v>
      </c>
      <c r="E37" s="87" t="s">
        <v>284</v>
      </c>
      <c r="F37" s="87" t="s">
        <v>284</v>
      </c>
      <c r="G37" s="87" t="s">
        <v>284</v>
      </c>
      <c r="H37" s="112" t="s">
        <v>284</v>
      </c>
      <c r="I37" s="110" t="s">
        <v>284</v>
      </c>
      <c r="K37" t="str">
        <f>Weights!B37</f>
        <v>New Hampshire</v>
      </c>
      <c r="L37" s="28">
        <f>Weights!Y37</f>
        <v>2317</v>
      </c>
      <c r="M37" t="s">
        <v>92</v>
      </c>
      <c r="O37" t="b">
        <f t="shared" si="0"/>
        <v>1</v>
      </c>
    </row>
    <row r="38" spans="2:15">
      <c r="B38" s="86" t="s">
        <v>40</v>
      </c>
      <c r="C38" s="88" t="s">
        <v>284</v>
      </c>
      <c r="D38" s="87" t="s">
        <v>283</v>
      </c>
      <c r="E38" s="87" t="s">
        <v>284</v>
      </c>
      <c r="F38" s="87" t="s">
        <v>283</v>
      </c>
      <c r="G38" s="87" t="s">
        <v>284</v>
      </c>
      <c r="H38" s="112" t="s">
        <v>284</v>
      </c>
      <c r="I38" s="110" t="s">
        <v>284</v>
      </c>
      <c r="K38" t="str">
        <f>Weights!B38</f>
        <v>New Jersey</v>
      </c>
      <c r="L38" s="28">
        <f>Weights!Y38</f>
        <v>15195</v>
      </c>
      <c r="M38" t="s">
        <v>92</v>
      </c>
      <c r="O38" t="b">
        <f t="shared" si="0"/>
        <v>1</v>
      </c>
    </row>
    <row r="39" spans="2:15">
      <c r="B39" s="86" t="s">
        <v>41</v>
      </c>
      <c r="C39" s="88" t="s">
        <v>284</v>
      </c>
      <c r="D39" s="87" t="s">
        <v>284</v>
      </c>
      <c r="E39" s="87" t="s">
        <v>284</v>
      </c>
      <c r="F39" s="87" t="s">
        <v>284</v>
      </c>
      <c r="G39" s="87" t="s">
        <v>284</v>
      </c>
      <c r="H39" s="112" t="s">
        <v>284</v>
      </c>
      <c r="I39" s="110" t="s">
        <v>284</v>
      </c>
      <c r="K39" t="str">
        <f>Weights!B39</f>
        <v>New Mexico</v>
      </c>
      <c r="L39" s="28">
        <f>Weights!Y39</f>
        <v>6101</v>
      </c>
      <c r="M39" t="s">
        <v>92</v>
      </c>
      <c r="O39" t="b">
        <f t="shared" si="0"/>
        <v>1</v>
      </c>
    </row>
    <row r="40" spans="2:15">
      <c r="B40" s="86" t="s">
        <v>42</v>
      </c>
      <c r="C40" s="88" t="s">
        <v>283</v>
      </c>
      <c r="D40" s="87" t="s">
        <v>283</v>
      </c>
      <c r="E40" s="87" t="s">
        <v>283</v>
      </c>
      <c r="F40" s="87" t="s">
        <v>283</v>
      </c>
      <c r="G40" s="87" t="s">
        <v>284</v>
      </c>
      <c r="H40" s="112" t="s">
        <v>283</v>
      </c>
      <c r="I40" s="110" t="s">
        <v>284</v>
      </c>
      <c r="K40" t="str">
        <f>Weights!B40</f>
        <v>New York</v>
      </c>
      <c r="L40" s="28">
        <f>Weights!Y40</f>
        <v>32249</v>
      </c>
      <c r="M40" t="s">
        <v>92</v>
      </c>
      <c r="O40" t="b">
        <f t="shared" si="0"/>
        <v>1</v>
      </c>
    </row>
    <row r="41" spans="2:15">
      <c r="B41" s="86" t="s">
        <v>43</v>
      </c>
      <c r="C41" s="88" t="s">
        <v>284</v>
      </c>
      <c r="D41" s="87" t="s">
        <v>284</v>
      </c>
      <c r="E41" s="87" t="s">
        <v>284</v>
      </c>
      <c r="F41" s="87" t="s">
        <v>283</v>
      </c>
      <c r="G41" s="87" t="s">
        <v>284</v>
      </c>
      <c r="H41" s="112" t="s">
        <v>284</v>
      </c>
      <c r="I41" s="110" t="s">
        <v>284</v>
      </c>
      <c r="K41" t="str">
        <f>Weights!B41</f>
        <v>North Carolina</v>
      </c>
      <c r="L41" s="28">
        <f>Weights!Y41</f>
        <v>27679</v>
      </c>
      <c r="M41" t="s">
        <v>92</v>
      </c>
      <c r="O41" t="b">
        <f t="shared" si="0"/>
        <v>1</v>
      </c>
    </row>
    <row r="42" spans="2:15">
      <c r="B42" s="86" t="s">
        <v>44</v>
      </c>
      <c r="C42" s="88" t="s">
        <v>284</v>
      </c>
      <c r="D42" s="87" t="s">
        <v>283</v>
      </c>
      <c r="E42" s="87" t="s">
        <v>283</v>
      </c>
      <c r="F42" s="87" t="s">
        <v>285</v>
      </c>
      <c r="G42" s="87" t="s">
        <v>285</v>
      </c>
      <c r="H42" s="112" t="s">
        <v>284</v>
      </c>
      <c r="I42" s="110" t="s">
        <v>283</v>
      </c>
      <c r="K42" t="str">
        <f>Weights!B42</f>
        <v>North Dakota</v>
      </c>
      <c r="L42" s="28">
        <f>Weights!Y42</f>
        <v>1500</v>
      </c>
      <c r="M42" t="s">
        <v>92</v>
      </c>
      <c r="O42" t="b">
        <f t="shared" si="0"/>
        <v>1</v>
      </c>
    </row>
    <row r="43" spans="2:15">
      <c r="B43" s="86" t="s">
        <v>45</v>
      </c>
      <c r="C43" s="88" t="s">
        <v>130</v>
      </c>
      <c r="D43" s="87" t="s">
        <v>130</v>
      </c>
      <c r="E43" s="87" t="s">
        <v>130</v>
      </c>
      <c r="F43" s="87" t="s">
        <v>130</v>
      </c>
      <c r="G43" s="87" t="s">
        <v>130</v>
      </c>
      <c r="H43" s="112" t="s">
        <v>130</v>
      </c>
      <c r="I43" s="110" t="s">
        <v>130</v>
      </c>
      <c r="K43" t="str">
        <f>Weights!B43</f>
        <v>Northern Mariana Islands</v>
      </c>
      <c r="L43" s="28">
        <f>Weights!Y43</f>
        <v>199</v>
      </c>
      <c r="M43" s="25" t="s">
        <v>93</v>
      </c>
      <c r="O43" t="b">
        <f t="shared" si="0"/>
        <v>1</v>
      </c>
    </row>
    <row r="44" spans="2:15">
      <c r="B44" s="86" t="s">
        <v>46</v>
      </c>
      <c r="C44" s="88" t="s">
        <v>284</v>
      </c>
      <c r="D44" s="87" t="s">
        <v>284</v>
      </c>
      <c r="E44" s="87" t="s">
        <v>284</v>
      </c>
      <c r="F44" s="87" t="s">
        <v>130</v>
      </c>
      <c r="G44" s="87" t="s">
        <v>284</v>
      </c>
      <c r="H44" s="112" t="s">
        <v>284</v>
      </c>
      <c r="I44" s="110" t="s">
        <v>284</v>
      </c>
      <c r="K44" t="str">
        <f>Weights!B44</f>
        <v>Ohio</v>
      </c>
      <c r="L44" s="28">
        <f>Weights!Y44</f>
        <v>18000</v>
      </c>
      <c r="M44" t="s">
        <v>92</v>
      </c>
      <c r="O44" t="b">
        <f t="shared" si="0"/>
        <v>1</v>
      </c>
    </row>
    <row r="45" spans="2:15">
      <c r="B45" s="86" t="s">
        <v>47</v>
      </c>
      <c r="C45" s="88" t="s">
        <v>283</v>
      </c>
      <c r="D45" s="87" t="s">
        <v>283</v>
      </c>
      <c r="E45" s="87" t="s">
        <v>283</v>
      </c>
      <c r="F45" s="87" t="s">
        <v>283</v>
      </c>
      <c r="G45" s="87" t="s">
        <v>284</v>
      </c>
      <c r="H45" s="112" t="s">
        <v>283</v>
      </c>
      <c r="I45" s="110" t="s">
        <v>284</v>
      </c>
      <c r="K45" t="str">
        <f>Weights!B45</f>
        <v>Oklahoma</v>
      </c>
      <c r="L45" s="28">
        <f>Weights!Y45</f>
        <v>17699</v>
      </c>
      <c r="M45" t="s">
        <v>92</v>
      </c>
      <c r="O45" t="b">
        <f t="shared" si="0"/>
        <v>1</v>
      </c>
    </row>
    <row r="46" spans="2:15">
      <c r="B46" s="86" t="s">
        <v>48</v>
      </c>
      <c r="C46" s="88" t="s">
        <v>283</v>
      </c>
      <c r="D46" s="87" t="s">
        <v>283</v>
      </c>
      <c r="E46" s="87" t="s">
        <v>283</v>
      </c>
      <c r="F46" s="87" t="s">
        <v>283</v>
      </c>
      <c r="G46" s="87" t="s">
        <v>283</v>
      </c>
      <c r="H46" s="112" t="s">
        <v>284</v>
      </c>
      <c r="I46" s="110" t="s">
        <v>284</v>
      </c>
      <c r="K46" t="str">
        <f>Weights!B46</f>
        <v>Oregon</v>
      </c>
      <c r="L46" s="28">
        <f>Weights!Y46</f>
        <v>7500</v>
      </c>
      <c r="M46" t="s">
        <v>92</v>
      </c>
      <c r="O46" t="b">
        <f t="shared" si="0"/>
        <v>1</v>
      </c>
    </row>
    <row r="47" spans="2:15">
      <c r="B47" s="86" t="s">
        <v>49</v>
      </c>
      <c r="C47" s="88" t="s">
        <v>284</v>
      </c>
      <c r="D47" s="87" t="s">
        <v>283</v>
      </c>
      <c r="E47" s="87" t="s">
        <v>284</v>
      </c>
      <c r="F47" s="87" t="s">
        <v>130</v>
      </c>
      <c r="G47" s="87" t="s">
        <v>284</v>
      </c>
      <c r="H47" s="112" t="s">
        <v>284</v>
      </c>
      <c r="I47" s="110" t="s">
        <v>284</v>
      </c>
      <c r="K47" t="str">
        <f>Weights!B47</f>
        <v>Pennsylvania</v>
      </c>
      <c r="L47" s="28">
        <f>Weights!Y47</f>
        <v>40601</v>
      </c>
      <c r="M47" t="s">
        <v>92</v>
      </c>
      <c r="O47" t="b">
        <f t="shared" si="0"/>
        <v>1</v>
      </c>
    </row>
    <row r="48" spans="2:15">
      <c r="B48" s="86" t="s">
        <v>50</v>
      </c>
      <c r="C48" s="88" t="s">
        <v>284</v>
      </c>
      <c r="D48" s="87" t="s">
        <v>283</v>
      </c>
      <c r="E48" s="87" t="s">
        <v>284</v>
      </c>
      <c r="F48" s="87" t="s">
        <v>284</v>
      </c>
      <c r="G48" s="87" t="s">
        <v>284</v>
      </c>
      <c r="H48" s="112" t="s">
        <v>284</v>
      </c>
      <c r="I48" s="110" t="s">
        <v>284</v>
      </c>
      <c r="K48" t="str">
        <f>Weights!B48</f>
        <v>Puerto Rico</v>
      </c>
      <c r="L48" s="28">
        <f>Weights!Y48</f>
        <v>3600</v>
      </c>
      <c r="M48" s="25" t="s">
        <v>93</v>
      </c>
      <c r="O48" t="b">
        <f t="shared" si="0"/>
        <v>1</v>
      </c>
    </row>
    <row r="49" spans="1:15">
      <c r="B49" s="86" t="s">
        <v>51</v>
      </c>
      <c r="C49" s="88" t="s">
        <v>283</v>
      </c>
      <c r="D49" s="87" t="s">
        <v>283</v>
      </c>
      <c r="E49" s="87" t="s">
        <v>283</v>
      </c>
      <c r="F49" s="87" t="s">
        <v>283</v>
      </c>
      <c r="G49" s="87" t="s">
        <v>284</v>
      </c>
      <c r="H49" s="112" t="s">
        <v>283</v>
      </c>
      <c r="I49" s="110" t="s">
        <v>284</v>
      </c>
      <c r="K49" t="str">
        <f>Weights!B49</f>
        <v>Rhode Island</v>
      </c>
      <c r="L49" s="28">
        <f>Weights!Y49</f>
        <v>1600</v>
      </c>
      <c r="M49" t="s">
        <v>92</v>
      </c>
      <c r="O49" t="b">
        <f t="shared" si="0"/>
        <v>1</v>
      </c>
    </row>
    <row r="50" spans="1:15">
      <c r="B50" s="86" t="s">
        <v>52</v>
      </c>
      <c r="C50" s="88" t="s">
        <v>284</v>
      </c>
      <c r="D50" s="87" t="s">
        <v>283</v>
      </c>
      <c r="E50" s="87" t="s">
        <v>283</v>
      </c>
      <c r="F50" s="87" t="s">
        <v>284</v>
      </c>
      <c r="G50" s="87" t="s">
        <v>284</v>
      </c>
      <c r="H50" s="112" t="s">
        <v>283</v>
      </c>
      <c r="I50" s="110" t="s">
        <v>284</v>
      </c>
      <c r="K50" t="str">
        <f>Weights!B50</f>
        <v>South Carolina</v>
      </c>
      <c r="L50" s="28">
        <f>Weights!Y50</f>
        <v>8314</v>
      </c>
      <c r="M50" t="s">
        <v>92</v>
      </c>
      <c r="O50" t="b">
        <f t="shared" si="0"/>
        <v>1</v>
      </c>
    </row>
    <row r="51" spans="1:15">
      <c r="B51" s="86" t="s">
        <v>53</v>
      </c>
      <c r="C51" s="88" t="s">
        <v>283</v>
      </c>
      <c r="D51" s="87" t="s">
        <v>283</v>
      </c>
      <c r="E51" s="87" t="s">
        <v>283</v>
      </c>
      <c r="F51" s="87" t="s">
        <v>283</v>
      </c>
      <c r="G51" s="87" t="s">
        <v>284</v>
      </c>
      <c r="H51" s="112" t="s">
        <v>284</v>
      </c>
      <c r="I51" s="110" t="s">
        <v>284</v>
      </c>
      <c r="K51" t="str">
        <f>Weights!B51</f>
        <v>South Dakota</v>
      </c>
      <c r="L51" s="28">
        <f>Weights!Y51</f>
        <v>1572</v>
      </c>
      <c r="M51" t="s">
        <v>92</v>
      </c>
      <c r="O51" t="b">
        <f t="shared" si="0"/>
        <v>1</v>
      </c>
    </row>
    <row r="52" spans="1:15">
      <c r="B52" s="86" t="s">
        <v>54</v>
      </c>
      <c r="C52" s="88" t="s">
        <v>283</v>
      </c>
      <c r="D52" s="87" t="s">
        <v>283</v>
      </c>
      <c r="E52" s="87" t="s">
        <v>283</v>
      </c>
      <c r="F52" s="87" t="s">
        <v>283</v>
      </c>
      <c r="G52" s="87" t="s">
        <v>284</v>
      </c>
      <c r="H52" s="112" t="s">
        <v>284</v>
      </c>
      <c r="I52" s="110" t="s">
        <v>284</v>
      </c>
      <c r="K52" t="str">
        <f>Weights!B52</f>
        <v>Tennessee</v>
      </c>
      <c r="L52" s="28">
        <f>Weights!Y52</f>
        <v>43000</v>
      </c>
      <c r="M52" t="s">
        <v>92</v>
      </c>
      <c r="O52" t="b">
        <f t="shared" si="0"/>
        <v>1</v>
      </c>
    </row>
    <row r="53" spans="1:15">
      <c r="B53" s="86" t="s">
        <v>55</v>
      </c>
      <c r="C53" s="88" t="s">
        <v>284</v>
      </c>
      <c r="D53" s="87" t="s">
        <v>283</v>
      </c>
      <c r="E53" s="87" t="s">
        <v>284</v>
      </c>
      <c r="F53" s="87" t="s">
        <v>284</v>
      </c>
      <c r="G53" s="87" t="s">
        <v>284</v>
      </c>
      <c r="H53" s="112" t="s">
        <v>284</v>
      </c>
      <c r="I53" s="110" t="s">
        <v>284</v>
      </c>
      <c r="K53" t="str">
        <f>Weights!B53</f>
        <v>Texas</v>
      </c>
      <c r="L53" s="28">
        <f>Weights!Y53</f>
        <v>63176</v>
      </c>
      <c r="M53" t="s">
        <v>92</v>
      </c>
      <c r="O53" t="b">
        <f t="shared" si="0"/>
        <v>1</v>
      </c>
    </row>
    <row r="54" spans="1:15">
      <c r="B54" s="86" t="s">
        <v>56</v>
      </c>
      <c r="C54" s="88" t="s">
        <v>284</v>
      </c>
      <c r="D54" s="87" t="s">
        <v>283</v>
      </c>
      <c r="E54" s="87" t="s">
        <v>283</v>
      </c>
      <c r="F54" s="87" t="s">
        <v>130</v>
      </c>
      <c r="G54" s="87" t="s">
        <v>283</v>
      </c>
      <c r="H54" s="112" t="s">
        <v>283</v>
      </c>
      <c r="I54" s="110" t="s">
        <v>284</v>
      </c>
      <c r="K54" t="str">
        <f>Weights!B54</f>
        <v>Utah</v>
      </c>
      <c r="L54" s="28">
        <f>Weights!Y54</f>
        <v>6399</v>
      </c>
      <c r="M54" t="s">
        <v>92</v>
      </c>
      <c r="O54" t="b">
        <f t="shared" si="0"/>
        <v>1</v>
      </c>
    </row>
    <row r="55" spans="1:15">
      <c r="B55" s="86" t="s">
        <v>57</v>
      </c>
      <c r="C55" s="88" t="s">
        <v>283</v>
      </c>
      <c r="D55" s="87" t="s">
        <v>283</v>
      </c>
      <c r="E55" s="87" t="s">
        <v>283</v>
      </c>
      <c r="F55" s="87" t="s">
        <v>283</v>
      </c>
      <c r="G55" s="87" t="s">
        <v>283</v>
      </c>
      <c r="H55" s="112" t="s">
        <v>284</v>
      </c>
      <c r="I55" s="110" t="s">
        <v>283</v>
      </c>
      <c r="K55" t="str">
        <f>Weights!B55</f>
        <v>Vermont</v>
      </c>
      <c r="L55" s="28">
        <f>Weights!Y55</f>
        <v>1659</v>
      </c>
      <c r="M55" t="s">
        <v>92</v>
      </c>
      <c r="O55" t="b">
        <f t="shared" si="0"/>
        <v>1</v>
      </c>
    </row>
    <row r="56" spans="1:15">
      <c r="B56" s="93" t="s">
        <v>58</v>
      </c>
      <c r="C56" s="94" t="s">
        <v>284</v>
      </c>
      <c r="D56" s="94" t="s">
        <v>283</v>
      </c>
      <c r="E56" s="94" t="s">
        <v>284</v>
      </c>
      <c r="F56" s="94" t="s">
        <v>284</v>
      </c>
      <c r="G56" s="94" t="s">
        <v>284</v>
      </c>
      <c r="H56" s="94" t="s">
        <v>283</v>
      </c>
      <c r="I56" s="113" t="s">
        <v>284</v>
      </c>
      <c r="K56" t="str">
        <f>Weights!B56</f>
        <v>Virgin Islands</v>
      </c>
      <c r="L56" s="28" t="e">
        <f>Weights!Y56</f>
        <v>#VALUE!</v>
      </c>
      <c r="M56" s="25" t="s">
        <v>93</v>
      </c>
      <c r="O56" t="b">
        <f t="shared" si="0"/>
        <v>1</v>
      </c>
    </row>
    <row r="57" spans="1:15">
      <c r="B57" s="95" t="s">
        <v>59</v>
      </c>
      <c r="C57" s="96" t="s">
        <v>283</v>
      </c>
      <c r="D57" s="96" t="s">
        <v>283</v>
      </c>
      <c r="E57" s="96" t="s">
        <v>283</v>
      </c>
      <c r="F57" s="96" t="s">
        <v>283</v>
      </c>
      <c r="G57" s="96" t="s">
        <v>284</v>
      </c>
      <c r="H57" s="96" t="s">
        <v>284</v>
      </c>
      <c r="I57" s="114" t="s">
        <v>284</v>
      </c>
      <c r="K57" t="str">
        <f>Weights!B57</f>
        <v>Virginia</v>
      </c>
      <c r="L57" s="28">
        <f>Weights!Y57</f>
        <v>9600</v>
      </c>
      <c r="M57" t="s">
        <v>92</v>
      </c>
      <c r="O57" t="b">
        <f t="shared" si="0"/>
        <v>1</v>
      </c>
    </row>
    <row r="58" spans="1:15">
      <c r="B58" s="95" t="s">
        <v>60</v>
      </c>
      <c r="C58" s="96" t="s">
        <v>284</v>
      </c>
      <c r="D58" s="96" t="s">
        <v>284</v>
      </c>
      <c r="E58" s="96" t="s">
        <v>284</v>
      </c>
      <c r="F58" s="96" t="s">
        <v>284</v>
      </c>
      <c r="G58" s="96" t="s">
        <v>284</v>
      </c>
      <c r="H58" s="96" t="s">
        <v>284</v>
      </c>
      <c r="I58" s="114" t="s">
        <v>284</v>
      </c>
      <c r="K58" t="str">
        <f>Weights!B58</f>
        <v>Washington</v>
      </c>
      <c r="L58" s="28">
        <f>Weights!Y58</f>
        <v>14100</v>
      </c>
      <c r="M58" t="s">
        <v>92</v>
      </c>
      <c r="O58" t="b">
        <f t="shared" si="0"/>
        <v>1</v>
      </c>
    </row>
    <row r="59" spans="1:15">
      <c r="B59" s="95" t="s">
        <v>61</v>
      </c>
      <c r="C59" s="96" t="s">
        <v>284</v>
      </c>
      <c r="D59" s="96" t="s">
        <v>284</v>
      </c>
      <c r="E59" s="96" t="s">
        <v>284</v>
      </c>
      <c r="F59" s="96" t="s">
        <v>284</v>
      </c>
      <c r="G59" s="96" t="s">
        <v>284</v>
      </c>
      <c r="H59" s="96" t="s">
        <v>284</v>
      </c>
      <c r="I59" s="114" t="s">
        <v>284</v>
      </c>
      <c r="K59" t="str">
        <f>Weights!B59</f>
        <v>West Virginia</v>
      </c>
      <c r="L59" s="28">
        <f>Weights!Y59</f>
        <v>8000</v>
      </c>
      <c r="M59" t="s">
        <v>92</v>
      </c>
      <c r="O59" t="b">
        <f t="shared" si="0"/>
        <v>1</v>
      </c>
    </row>
    <row r="60" spans="1:15">
      <c r="B60" s="95" t="s">
        <v>62</v>
      </c>
      <c r="C60" s="96" t="s">
        <v>284</v>
      </c>
      <c r="D60" s="96" t="s">
        <v>284</v>
      </c>
      <c r="E60" s="96" t="s">
        <v>284</v>
      </c>
      <c r="F60" s="96" t="s">
        <v>284</v>
      </c>
      <c r="G60" s="96" t="s">
        <v>284</v>
      </c>
      <c r="H60" s="96" t="s">
        <v>284</v>
      </c>
      <c r="I60" s="114" t="s">
        <v>284</v>
      </c>
      <c r="K60" t="str">
        <f>Weights!B60</f>
        <v>Wisconsin</v>
      </c>
      <c r="L60" s="28">
        <f>Weights!Y60</f>
        <v>7996</v>
      </c>
      <c r="M60" t="s">
        <v>92</v>
      </c>
      <c r="O60" t="b">
        <f t="shared" si="0"/>
        <v>1</v>
      </c>
    </row>
    <row r="61" spans="1:15">
      <c r="B61" s="97" t="s">
        <v>63</v>
      </c>
      <c r="C61" s="98" t="s">
        <v>284</v>
      </c>
      <c r="D61" s="98" t="s">
        <v>284</v>
      </c>
      <c r="E61" s="98" t="s">
        <v>284</v>
      </c>
      <c r="F61" s="98" t="s">
        <v>284</v>
      </c>
      <c r="G61" s="98" t="s">
        <v>284</v>
      </c>
      <c r="H61" s="98" t="s">
        <v>284</v>
      </c>
      <c r="I61" s="115" t="s">
        <v>284</v>
      </c>
      <c r="K61" t="str">
        <f>Weights!B61</f>
        <v>Wyoming</v>
      </c>
      <c r="L61" s="28">
        <f>Weights!Y61</f>
        <v>1500</v>
      </c>
      <c r="M61" t="s">
        <v>92</v>
      </c>
      <c r="O61" t="b">
        <f t="shared" si="0"/>
        <v>1</v>
      </c>
    </row>
    <row r="63" spans="1:15">
      <c r="A63" t="s">
        <v>92</v>
      </c>
      <c r="B63" s="107" t="s">
        <v>283</v>
      </c>
      <c r="C63">
        <f t="shared" ref="C63:I66" si="1">SUMIFS($L$6:$L$61,C$6:C$61,$B63,$M$6:$M$61,$A$63)</f>
        <v>269621</v>
      </c>
      <c r="D63">
        <f t="shared" si="1"/>
        <v>488079</v>
      </c>
      <c r="E63">
        <f t="shared" si="1"/>
        <v>324006</v>
      </c>
      <c r="F63">
        <f t="shared" si="1"/>
        <v>336801</v>
      </c>
      <c r="G63">
        <f t="shared" si="1"/>
        <v>38058</v>
      </c>
      <c r="H63">
        <f t="shared" si="1"/>
        <v>115721</v>
      </c>
      <c r="I63">
        <f t="shared" si="1"/>
        <v>3159</v>
      </c>
    </row>
    <row r="64" spans="1:15">
      <c r="B64" s="107" t="s">
        <v>284</v>
      </c>
      <c r="C64">
        <f t="shared" si="1"/>
        <v>470469</v>
      </c>
      <c r="D64">
        <f t="shared" si="1"/>
        <v>239356</v>
      </c>
      <c r="E64">
        <f t="shared" si="1"/>
        <v>406983</v>
      </c>
      <c r="F64">
        <f t="shared" si="1"/>
        <v>239576</v>
      </c>
      <c r="G64">
        <f t="shared" si="1"/>
        <v>682177</v>
      </c>
      <c r="H64">
        <f t="shared" si="1"/>
        <v>621469</v>
      </c>
      <c r="I64">
        <f t="shared" si="1"/>
        <v>736931</v>
      </c>
    </row>
    <row r="65" spans="2:9">
      <c r="B65" s="107" t="s">
        <v>130</v>
      </c>
      <c r="C65">
        <f t="shared" si="1"/>
        <v>0</v>
      </c>
      <c r="D65">
        <f t="shared" si="1"/>
        <v>0</v>
      </c>
      <c r="E65">
        <f t="shared" si="1"/>
        <v>0</v>
      </c>
      <c r="F65">
        <f t="shared" si="1"/>
        <v>65000</v>
      </c>
      <c r="G65">
        <f t="shared" si="1"/>
        <v>2800</v>
      </c>
      <c r="H65">
        <f t="shared" si="1"/>
        <v>0</v>
      </c>
      <c r="I65">
        <f t="shared" si="1"/>
        <v>0</v>
      </c>
    </row>
    <row r="66" spans="2:9">
      <c r="B66" s="107" t="s">
        <v>285</v>
      </c>
      <c r="C66">
        <f t="shared" si="1"/>
        <v>0</v>
      </c>
      <c r="D66">
        <f t="shared" si="1"/>
        <v>12655</v>
      </c>
      <c r="E66">
        <f t="shared" si="1"/>
        <v>9101</v>
      </c>
      <c r="F66">
        <f t="shared" si="1"/>
        <v>98713</v>
      </c>
      <c r="G66">
        <f t="shared" si="1"/>
        <v>17055</v>
      </c>
      <c r="H66">
        <f t="shared" si="1"/>
        <v>2900</v>
      </c>
      <c r="I66">
        <f t="shared" si="1"/>
        <v>0</v>
      </c>
    </row>
    <row r="68" spans="2:9">
      <c r="B68" s="129" t="s">
        <v>1399</v>
      </c>
      <c r="C68">
        <f>SUM(C63:C66)</f>
        <v>740090</v>
      </c>
      <c r="D68">
        <f t="shared" ref="D68:I68" si="2">SUM(D63:D66)</f>
        <v>740090</v>
      </c>
      <c r="E68">
        <f t="shared" si="2"/>
        <v>740090</v>
      </c>
      <c r="F68">
        <f t="shared" si="2"/>
        <v>740090</v>
      </c>
      <c r="G68">
        <f t="shared" si="2"/>
        <v>740090</v>
      </c>
      <c r="H68">
        <f t="shared" si="2"/>
        <v>740090</v>
      </c>
      <c r="I68">
        <f t="shared" si="2"/>
        <v>740090</v>
      </c>
    </row>
    <row r="70" spans="2:9">
      <c r="B70" t="s">
        <v>131</v>
      </c>
    </row>
    <row r="71" spans="2:9">
      <c r="B71" s="43"/>
      <c r="C71" s="38"/>
    </row>
    <row r="72" spans="2:9">
      <c r="B72" s="43" t="s">
        <v>380</v>
      </c>
      <c r="C72" s="38"/>
    </row>
    <row r="73" spans="2:9">
      <c r="B73" s="100" t="s">
        <v>133</v>
      </c>
      <c r="C73" s="38"/>
    </row>
    <row r="74" spans="2:9">
      <c r="B74" s="100" t="s">
        <v>134</v>
      </c>
      <c r="C74" s="38"/>
    </row>
    <row r="75" spans="2:9">
      <c r="B75" s="100" t="s">
        <v>381</v>
      </c>
      <c r="C75" s="38"/>
    </row>
    <row r="76" spans="2:9">
      <c r="B76" s="100" t="s">
        <v>382</v>
      </c>
      <c r="C76" s="38"/>
    </row>
    <row r="77" spans="2:9">
      <c r="B77" s="100" t="s">
        <v>383</v>
      </c>
      <c r="C77" s="38"/>
    </row>
    <row r="78" spans="2:9">
      <c r="B78" s="100" t="s">
        <v>384</v>
      </c>
      <c r="C78" s="38"/>
    </row>
    <row r="79" spans="2:9">
      <c r="B79" s="43" t="s">
        <v>291</v>
      </c>
      <c r="C79" s="38"/>
    </row>
    <row r="80" spans="2:9">
      <c r="B80" s="101" t="s">
        <v>385</v>
      </c>
      <c r="C80" s="38"/>
    </row>
    <row r="81" spans="2:3">
      <c r="B81" s="43" t="s">
        <v>386</v>
      </c>
      <c r="C81" s="38"/>
    </row>
    <row r="82" spans="2:3">
      <c r="B82" s="101" t="s">
        <v>387</v>
      </c>
      <c r="C82" s="38"/>
    </row>
    <row r="83" spans="2:3">
      <c r="B83" s="101" t="s">
        <v>388</v>
      </c>
      <c r="C83" s="38"/>
    </row>
    <row r="84" spans="2:3">
      <c r="B84" s="43" t="s">
        <v>145</v>
      </c>
      <c r="C84" s="38"/>
    </row>
    <row r="85" spans="2:3">
      <c r="B85" s="101" t="s">
        <v>389</v>
      </c>
      <c r="C85" s="38"/>
    </row>
    <row r="86" spans="2:3">
      <c r="B86" s="101" t="s">
        <v>390</v>
      </c>
      <c r="C86" s="38"/>
    </row>
    <row r="87" spans="2:3" ht="15">
      <c r="B87" s="48" t="s">
        <v>149</v>
      </c>
      <c r="C87" s="38"/>
    </row>
    <row r="88" spans="2:3">
      <c r="B88" s="104" t="s">
        <v>391</v>
      </c>
      <c r="C88" s="38"/>
    </row>
    <row r="89" spans="2:3">
      <c r="B89" s="101" t="s">
        <v>392</v>
      </c>
      <c r="C89" s="38"/>
    </row>
    <row r="90" spans="2:3">
      <c r="B90" s="101" t="s">
        <v>393</v>
      </c>
      <c r="C90" s="38"/>
    </row>
    <row r="91" spans="2:3" ht="15">
      <c r="B91" s="48" t="s">
        <v>153</v>
      </c>
      <c r="C91" s="38"/>
    </row>
    <row r="92" spans="2:3">
      <c r="B92" s="101" t="s">
        <v>394</v>
      </c>
      <c r="C92" s="38"/>
    </row>
    <row r="93" spans="2:3" ht="15">
      <c r="B93" s="48" t="s">
        <v>159</v>
      </c>
      <c r="C93" s="38"/>
    </row>
    <row r="94" spans="2:3">
      <c r="B94" s="101" t="s">
        <v>395</v>
      </c>
      <c r="C94" s="38"/>
    </row>
    <row r="95" spans="2:3" ht="15">
      <c r="B95" s="48" t="s">
        <v>161</v>
      </c>
      <c r="C95" s="38"/>
    </row>
    <row r="96" spans="2:3">
      <c r="B96" s="101" t="s">
        <v>396</v>
      </c>
      <c r="C96" s="38"/>
    </row>
    <row r="97" spans="2:3" ht="15">
      <c r="B97" s="48" t="s">
        <v>171</v>
      </c>
      <c r="C97" s="38"/>
    </row>
    <row r="98" spans="2:3">
      <c r="B98" s="101" t="s">
        <v>397</v>
      </c>
      <c r="C98" s="38"/>
    </row>
    <row r="99" spans="2:3" ht="15">
      <c r="B99" s="48" t="s">
        <v>173</v>
      </c>
      <c r="C99" s="38"/>
    </row>
    <row r="100" spans="2:3">
      <c r="B100" s="101" t="s">
        <v>398</v>
      </c>
      <c r="C100" s="38"/>
    </row>
    <row r="101" spans="2:3" ht="15">
      <c r="B101" s="48" t="s">
        <v>177</v>
      </c>
      <c r="C101" s="38"/>
    </row>
    <row r="102" spans="2:3">
      <c r="B102" s="101" t="s">
        <v>399</v>
      </c>
      <c r="C102" s="38"/>
    </row>
    <row r="103" spans="2:3" ht="15">
      <c r="B103" s="48" t="s">
        <v>179</v>
      </c>
      <c r="C103" s="38"/>
    </row>
    <row r="104" spans="2:3">
      <c r="B104" s="101" t="s">
        <v>400</v>
      </c>
      <c r="C104" s="38"/>
    </row>
    <row r="105" spans="2:3" ht="15">
      <c r="B105" s="48" t="s">
        <v>185</v>
      </c>
      <c r="C105" s="38"/>
    </row>
    <row r="106" spans="2:3">
      <c r="B106" s="101" t="s">
        <v>401</v>
      </c>
      <c r="C106" s="38"/>
    </row>
    <row r="107" spans="2:3" ht="15">
      <c r="B107" s="48" t="s">
        <v>191</v>
      </c>
      <c r="C107" s="38"/>
    </row>
    <row r="108" spans="2:3">
      <c r="B108" s="101" t="s">
        <v>402</v>
      </c>
      <c r="C108" s="38"/>
    </row>
    <row r="109" spans="2:3" ht="15">
      <c r="B109" s="48" t="s">
        <v>199</v>
      </c>
      <c r="C109" s="38"/>
    </row>
    <row r="110" spans="2:3">
      <c r="B110" s="101" t="s">
        <v>403</v>
      </c>
      <c r="C110" s="38"/>
    </row>
    <row r="111" spans="2:3">
      <c r="B111" s="101" t="s">
        <v>404</v>
      </c>
      <c r="C111" s="38"/>
    </row>
    <row r="112" spans="2:3" ht="15">
      <c r="B112" s="48" t="s">
        <v>200</v>
      </c>
      <c r="C112" s="38"/>
    </row>
    <row r="113" spans="2:3">
      <c r="B113" s="101" t="s">
        <v>405</v>
      </c>
      <c r="C113" s="38"/>
    </row>
    <row r="114" spans="2:3" ht="15">
      <c r="B114" s="48" t="s">
        <v>345</v>
      </c>
      <c r="C114" s="38"/>
    </row>
    <row r="115" spans="2:3">
      <c r="B115" s="101" t="s">
        <v>406</v>
      </c>
      <c r="C115" s="38"/>
    </row>
    <row r="116" spans="2:3">
      <c r="B116" s="101" t="s">
        <v>407</v>
      </c>
      <c r="C116" s="38"/>
    </row>
    <row r="117" spans="2:3">
      <c r="B117" s="101" t="s">
        <v>408</v>
      </c>
      <c r="C117" s="38"/>
    </row>
    <row r="118" spans="2:3" ht="15">
      <c r="B118" s="48" t="s">
        <v>202</v>
      </c>
      <c r="C118" s="38"/>
    </row>
    <row r="119" spans="2:3">
      <c r="B119" s="101" t="s">
        <v>409</v>
      </c>
      <c r="C119" s="38"/>
    </row>
    <row r="120" spans="2:3">
      <c r="B120" s="116" t="s">
        <v>410</v>
      </c>
      <c r="C120" s="38"/>
    </row>
    <row r="121" spans="2:3" ht="15">
      <c r="B121" s="48" t="s">
        <v>204</v>
      </c>
      <c r="C121" s="38"/>
    </row>
    <row r="122" spans="2:3">
      <c r="B122" s="101" t="s">
        <v>411</v>
      </c>
      <c r="C122" s="38"/>
    </row>
    <row r="123" spans="2:3" ht="15">
      <c r="B123" s="48" t="s">
        <v>209</v>
      </c>
      <c r="C123" s="38"/>
    </row>
    <row r="124" spans="2:3">
      <c r="B124" s="101" t="s">
        <v>412</v>
      </c>
      <c r="C124" s="38"/>
    </row>
    <row r="125" spans="2:3" ht="15">
      <c r="B125" s="48" t="s">
        <v>211</v>
      </c>
      <c r="C125" s="38"/>
    </row>
    <row r="126" spans="2:3">
      <c r="B126" s="101" t="s">
        <v>413</v>
      </c>
      <c r="C126" s="38"/>
    </row>
    <row r="127" spans="2:3">
      <c r="B127" s="101" t="s">
        <v>411</v>
      </c>
      <c r="C127" s="38"/>
    </row>
    <row r="128" spans="2:3" ht="15">
      <c r="B128" s="48" t="s">
        <v>217</v>
      </c>
      <c r="C128" s="38"/>
    </row>
    <row r="129" spans="2:3">
      <c r="B129" s="101" t="s">
        <v>414</v>
      </c>
      <c r="C129" s="38"/>
    </row>
    <row r="130" spans="2:3" ht="15">
      <c r="B130" s="48" t="s">
        <v>358</v>
      </c>
      <c r="C130" s="38"/>
    </row>
    <row r="131" spans="2:3">
      <c r="B131" s="101" t="s">
        <v>415</v>
      </c>
      <c r="C131" s="38"/>
    </row>
    <row r="132" spans="2:3" ht="15">
      <c r="B132" s="48" t="s">
        <v>223</v>
      </c>
      <c r="C132" s="38"/>
    </row>
    <row r="133" spans="2:3">
      <c r="B133" s="101" t="s">
        <v>411</v>
      </c>
      <c r="C133" s="38"/>
    </row>
    <row r="134" spans="2:3" ht="15">
      <c r="B134" s="48" t="s">
        <v>225</v>
      </c>
      <c r="C134" s="38"/>
    </row>
    <row r="135" spans="2:3">
      <c r="B135" s="101" t="s">
        <v>416</v>
      </c>
      <c r="C135" s="38"/>
    </row>
    <row r="136" spans="2:3" ht="15">
      <c r="B136" s="48" t="s">
        <v>362</v>
      </c>
      <c r="C136" s="38"/>
    </row>
    <row r="137" spans="2:3">
      <c r="B137" s="101" t="s">
        <v>417</v>
      </c>
      <c r="C137" s="38"/>
    </row>
    <row r="138" spans="2:3" ht="15">
      <c r="B138" s="48" t="s">
        <v>234</v>
      </c>
      <c r="C138" s="38"/>
    </row>
    <row r="139" spans="2:3">
      <c r="B139" s="101" t="s">
        <v>418</v>
      </c>
      <c r="C139" s="38"/>
    </row>
    <row r="140" spans="2:3">
      <c r="B140" s="104"/>
      <c r="C140" s="38"/>
    </row>
    <row r="141" spans="2:3">
      <c r="B141" s="101"/>
      <c r="C141" s="38"/>
    </row>
    <row r="142" spans="2:3">
      <c r="B142" s="101"/>
      <c r="C142" s="38"/>
    </row>
    <row r="143" spans="2:3">
      <c r="B143" s="101"/>
      <c r="C143" s="38"/>
    </row>
    <row r="144" spans="2:3">
      <c r="B144" s="103"/>
      <c r="C144" s="38"/>
    </row>
    <row r="145" spans="2:3">
      <c r="B145" s="101"/>
      <c r="C145" s="38"/>
    </row>
    <row r="146" spans="2:3">
      <c r="B146" s="101"/>
      <c r="C146" s="38"/>
    </row>
    <row r="147" spans="2:3">
      <c r="B147" s="103"/>
      <c r="C147" s="38"/>
    </row>
    <row r="148" spans="2:3">
      <c r="B148" s="101"/>
      <c r="C148" s="38"/>
    </row>
    <row r="149" spans="2:3">
      <c r="B149" s="103"/>
      <c r="C149" s="38"/>
    </row>
    <row r="150" spans="2:3">
      <c r="B150" s="101"/>
      <c r="C150" s="38"/>
    </row>
    <row r="151" spans="2:3">
      <c r="B151" s="103"/>
      <c r="C151" s="38"/>
    </row>
    <row r="152" spans="2:3">
      <c r="B152" s="101"/>
      <c r="C152" s="38"/>
    </row>
    <row r="153" spans="2:3">
      <c r="B153" s="101"/>
      <c r="C153" s="38"/>
    </row>
    <row r="154" spans="2:3">
      <c r="B154" s="101"/>
      <c r="C154" s="38"/>
    </row>
    <row r="155" spans="2:3">
      <c r="B155" s="103"/>
      <c r="C155" s="38"/>
    </row>
    <row r="156" spans="2:3">
      <c r="B156" s="101"/>
      <c r="C156" s="38"/>
    </row>
    <row r="157" spans="2:3">
      <c r="B157" s="103"/>
      <c r="C157" s="38"/>
    </row>
    <row r="158" spans="2:3">
      <c r="B158" s="101"/>
      <c r="C158" s="38"/>
    </row>
    <row r="159" spans="2:3">
      <c r="B159" s="103"/>
      <c r="C159" s="38"/>
    </row>
    <row r="160" spans="2:3">
      <c r="B160" s="101"/>
      <c r="C160" s="38"/>
    </row>
    <row r="161" spans="2:3">
      <c r="B161" s="101"/>
      <c r="C161" s="38"/>
    </row>
    <row r="162" spans="2:3">
      <c r="B162" s="101"/>
      <c r="C162" s="38"/>
    </row>
    <row r="163" spans="2:3">
      <c r="B163" s="103"/>
      <c r="C163" s="38"/>
    </row>
    <row r="164" spans="2:3">
      <c r="B164" s="101"/>
      <c r="C164" s="38"/>
    </row>
    <row r="165" spans="2:3">
      <c r="B165" s="103"/>
      <c r="C165" s="38"/>
    </row>
    <row r="166" spans="2:3">
      <c r="B166" s="101"/>
      <c r="C166" s="38"/>
    </row>
    <row r="167" spans="2:3">
      <c r="B167" s="101"/>
      <c r="C167" s="38"/>
    </row>
    <row r="168" spans="2:3" ht="15">
      <c r="B168" s="48"/>
      <c r="C168" s="38"/>
    </row>
    <row r="169" spans="2:3">
      <c r="B169" s="104"/>
      <c r="C169" s="38"/>
    </row>
    <row r="170" spans="2:3">
      <c r="B170" s="105"/>
      <c r="C170" s="38"/>
    </row>
    <row r="171" spans="2:3">
      <c r="B171" s="101"/>
      <c r="C171" s="38"/>
    </row>
    <row r="172" spans="2:3">
      <c r="B172" s="101"/>
      <c r="C172" s="38"/>
    </row>
    <row r="173" spans="2:3">
      <c r="B173" s="101"/>
      <c r="C173" s="38"/>
    </row>
    <row r="174" spans="2:3" ht="15">
      <c r="B174" s="48"/>
      <c r="C174" s="38"/>
    </row>
    <row r="175" spans="2:3">
      <c r="B175" s="101"/>
      <c r="C175" s="38"/>
    </row>
    <row r="176" spans="2:3">
      <c r="B176" s="101"/>
      <c r="C176" s="38"/>
    </row>
    <row r="177" spans="2:3" ht="15">
      <c r="B177" s="48"/>
      <c r="C177" s="38"/>
    </row>
    <row r="178" spans="2:3">
      <c r="B178" s="101"/>
      <c r="C178" s="38"/>
    </row>
    <row r="179" spans="2:3">
      <c r="B179" s="101"/>
      <c r="C179" s="38"/>
    </row>
    <row r="180" spans="2:3">
      <c r="B180" s="101"/>
      <c r="C180" s="38"/>
    </row>
    <row r="181" spans="2:3" ht="15">
      <c r="B181" s="48"/>
      <c r="C181" s="38"/>
    </row>
    <row r="182" spans="2:3">
      <c r="B182" s="101"/>
      <c r="C182" s="38"/>
    </row>
    <row r="183" spans="2:3" ht="15">
      <c r="B183" s="48"/>
      <c r="C183" s="38"/>
    </row>
    <row r="184" spans="2:3">
      <c r="B184" s="101"/>
      <c r="C184" s="38"/>
    </row>
    <row r="185" spans="2:3">
      <c r="B185" s="101"/>
      <c r="C185" s="38"/>
    </row>
    <row r="186" spans="2:3" ht="15">
      <c r="B186" s="48"/>
      <c r="C186" s="38"/>
    </row>
    <row r="187" spans="2:3">
      <c r="B187" s="101"/>
      <c r="C187" s="38"/>
    </row>
    <row r="188" spans="2:3">
      <c r="B188" s="101"/>
      <c r="C188" s="38"/>
    </row>
    <row r="189" spans="2:3" ht="15">
      <c r="B189" s="48"/>
      <c r="C189" s="38"/>
    </row>
    <row r="190" spans="2:3">
      <c r="B190" s="101"/>
      <c r="C190" s="38"/>
    </row>
    <row r="191" spans="2:3">
      <c r="B191" s="101"/>
      <c r="C191" s="38"/>
    </row>
    <row r="192" spans="2:3">
      <c r="B192" s="101"/>
      <c r="C192" s="38"/>
    </row>
    <row r="193" spans="2:3" ht="15">
      <c r="B193" s="48"/>
      <c r="C193" s="38"/>
    </row>
    <row r="194" spans="2:3">
      <c r="B194" s="101"/>
      <c r="C194" s="38"/>
    </row>
    <row r="195" spans="2:3">
      <c r="B195" s="43"/>
      <c r="C195" s="38"/>
    </row>
    <row r="196" spans="2:3">
      <c r="B196" s="104"/>
      <c r="C196" s="38"/>
    </row>
    <row r="197" spans="2:3">
      <c r="B197" s="106"/>
      <c r="C197" s="38"/>
    </row>
    <row r="198" spans="2:3">
      <c r="B198" s="101"/>
      <c r="C198" s="38"/>
    </row>
    <row r="199" spans="2:3">
      <c r="B199" s="43"/>
      <c r="C199" s="38"/>
    </row>
    <row r="200" spans="2:3">
      <c r="B200" s="101"/>
      <c r="C200" s="38"/>
    </row>
    <row r="201" spans="2:3">
      <c r="B201" s="101"/>
      <c r="C201" s="38"/>
    </row>
    <row r="202" spans="2:3">
      <c r="B202" s="43"/>
      <c r="C202" s="38"/>
    </row>
    <row r="203" spans="2:3">
      <c r="B203" s="101"/>
      <c r="C203" s="38"/>
    </row>
  </sheetData>
  <conditionalFormatting sqref="C63:C66">
    <cfRule type="colorScale" priority="17">
      <colorScale>
        <cfvo type="min"/>
        <cfvo type="max"/>
        <color theme="0"/>
        <color theme="5"/>
      </colorScale>
    </cfRule>
    <cfRule type="top10" priority="18" rank="10"/>
  </conditionalFormatting>
  <conditionalFormatting sqref="D63:D66">
    <cfRule type="colorScale" priority="15">
      <colorScale>
        <cfvo type="min"/>
        <cfvo type="max"/>
        <color theme="0"/>
        <color theme="5"/>
      </colorScale>
    </cfRule>
    <cfRule type="top10" priority="16" rank="10"/>
  </conditionalFormatting>
  <conditionalFormatting sqref="E63:E66">
    <cfRule type="colorScale" priority="13">
      <colorScale>
        <cfvo type="min"/>
        <cfvo type="max"/>
        <color theme="0"/>
        <color theme="5"/>
      </colorScale>
    </cfRule>
    <cfRule type="top10" priority="14" rank="10"/>
  </conditionalFormatting>
  <conditionalFormatting sqref="F63:F66">
    <cfRule type="colorScale" priority="11">
      <colorScale>
        <cfvo type="min"/>
        <cfvo type="max"/>
        <color theme="0"/>
        <color theme="5"/>
      </colorScale>
    </cfRule>
    <cfRule type="top10" priority="12" rank="10"/>
  </conditionalFormatting>
  <conditionalFormatting sqref="G63:G66">
    <cfRule type="colorScale" priority="9">
      <colorScale>
        <cfvo type="min"/>
        <cfvo type="max"/>
        <color theme="0"/>
        <color theme="5"/>
      </colorScale>
    </cfRule>
    <cfRule type="top10" priority="10" rank="10"/>
  </conditionalFormatting>
  <conditionalFormatting sqref="H63:H66">
    <cfRule type="colorScale" priority="7">
      <colorScale>
        <cfvo type="min"/>
        <cfvo type="max"/>
        <color theme="0"/>
        <color theme="5"/>
      </colorScale>
    </cfRule>
    <cfRule type="top10" priority="8" rank="10"/>
  </conditionalFormatting>
  <conditionalFormatting sqref="I63:I66">
    <cfRule type="colorScale" priority="5">
      <colorScale>
        <cfvo type="min"/>
        <cfvo type="max"/>
        <color theme="0"/>
        <color theme="5"/>
      </colorScale>
    </cfRule>
    <cfRule type="top10" priority="6" rank="10"/>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D7C71-DC0B-4433-9438-E9BBA771508F}">
  <sheetPr codeName="Sheet7"/>
  <dimension ref="A1:O216"/>
  <sheetViews>
    <sheetView workbookViewId="0">
      <pane xSplit="2" ySplit="5" topLeftCell="C6" activePane="bottomRight" state="frozen"/>
      <selection activeCell="B72" sqref="B72:C72"/>
      <selection pane="topRight" activeCell="B72" sqref="B72:C72"/>
      <selection pane="bottomLeft" activeCell="B72" sqref="B72:C72"/>
      <selection pane="bottomRight" activeCell="B72" sqref="B72:C72"/>
    </sheetView>
  </sheetViews>
  <sheetFormatPr defaultRowHeight="14.5"/>
  <cols>
    <col min="2" max="2" width="23.7265625" customWidth="1"/>
    <col min="3" max="3" width="18.26953125" customWidth="1"/>
    <col min="4" max="4" width="33.54296875" customWidth="1"/>
    <col min="5" max="5" width="23.26953125" customWidth="1"/>
  </cols>
  <sheetData>
    <row r="1" spans="1:15">
      <c r="A1" s="35" t="s">
        <v>123</v>
      </c>
    </row>
    <row r="3" spans="1:15">
      <c r="A3" t="s">
        <v>421</v>
      </c>
      <c r="J3" t="b">
        <v>1</v>
      </c>
      <c r="K3">
        <f>COUNTIF(K$6:K$61,J3)</f>
        <v>56</v>
      </c>
    </row>
    <row r="4" spans="1:15">
      <c r="J4" t="b">
        <v>0</v>
      </c>
      <c r="K4">
        <f>COUNTIF(K$6:K$61,J4)</f>
        <v>0</v>
      </c>
    </row>
    <row r="5" spans="1:15" ht="43.5">
      <c r="B5" s="75" t="s">
        <v>4</v>
      </c>
      <c r="C5" s="76" t="s">
        <v>422</v>
      </c>
      <c r="D5" s="76" t="s">
        <v>423</v>
      </c>
      <c r="E5" s="77" t="s">
        <v>424</v>
      </c>
      <c r="I5" t="s">
        <v>91</v>
      </c>
      <c r="K5" s="30" t="s">
        <v>419</v>
      </c>
      <c r="N5" s="127"/>
    </row>
    <row r="6" spans="1:15">
      <c r="B6" s="81" t="s">
        <v>7</v>
      </c>
      <c r="C6" s="82" t="s">
        <v>425</v>
      </c>
      <c r="D6" s="82" t="s">
        <v>426</v>
      </c>
      <c r="E6" s="82" t="s">
        <v>130</v>
      </c>
      <c r="G6" t="str">
        <f>Weights!B6</f>
        <v>Alabama</v>
      </c>
      <c r="H6" s="28">
        <f>Weights!Y6</f>
        <v>19300</v>
      </c>
      <c r="I6" t="s">
        <v>92</v>
      </c>
      <c r="K6" t="b">
        <f t="shared" ref="K6:K37" si="0">B6=G6</f>
        <v>1</v>
      </c>
      <c r="M6" s="128"/>
      <c r="N6" s="128"/>
      <c r="O6" s="82"/>
    </row>
    <row r="7" spans="1:15">
      <c r="B7" s="86" t="s">
        <v>8</v>
      </c>
      <c r="C7" s="87" t="s">
        <v>425</v>
      </c>
      <c r="D7" s="87" t="s">
        <v>426</v>
      </c>
      <c r="E7" s="117" t="s">
        <v>427</v>
      </c>
      <c r="G7" t="str">
        <f>Weights!B7</f>
        <v>Alaska</v>
      </c>
      <c r="H7" s="28">
        <f>Weights!Y7</f>
        <v>1312</v>
      </c>
      <c r="I7" t="s">
        <v>92</v>
      </c>
      <c r="K7" t="b">
        <f t="shared" si="0"/>
        <v>1</v>
      </c>
      <c r="M7" s="130"/>
      <c r="N7" s="129"/>
      <c r="O7" s="87"/>
    </row>
    <row r="8" spans="1:15">
      <c r="B8" s="86" t="s">
        <v>9</v>
      </c>
      <c r="C8" s="87" t="s">
        <v>130</v>
      </c>
      <c r="D8" s="87" t="s">
        <v>130</v>
      </c>
      <c r="E8" s="87" t="s">
        <v>130</v>
      </c>
      <c r="G8" t="str">
        <f>Weights!B8</f>
        <v>American Samoa</v>
      </c>
      <c r="H8" s="28" t="e">
        <f>Weights!Y8</f>
        <v>#VALUE!</v>
      </c>
      <c r="I8" s="25" t="s">
        <v>93</v>
      </c>
      <c r="K8" t="b">
        <f t="shared" si="0"/>
        <v>1</v>
      </c>
      <c r="M8" s="130"/>
      <c r="N8" s="129"/>
      <c r="O8" s="87"/>
    </row>
    <row r="9" spans="1:15">
      <c r="B9" s="86" t="s">
        <v>11</v>
      </c>
      <c r="C9" s="87" t="s">
        <v>425</v>
      </c>
      <c r="D9" s="87" t="s">
        <v>426</v>
      </c>
      <c r="E9" s="87" t="s">
        <v>130</v>
      </c>
      <c r="G9" t="str">
        <f>Weights!B9</f>
        <v>Arizona</v>
      </c>
      <c r="H9" s="28">
        <f>Weights!Y9</f>
        <v>12655</v>
      </c>
      <c r="I9" t="s">
        <v>92</v>
      </c>
      <c r="K9" t="b">
        <f t="shared" si="0"/>
        <v>1</v>
      </c>
      <c r="M9" s="131"/>
      <c r="O9" s="87"/>
    </row>
    <row r="10" spans="1:15" ht="50">
      <c r="B10" s="86" t="s">
        <v>12</v>
      </c>
      <c r="C10" s="87" t="s">
        <v>428</v>
      </c>
      <c r="D10" s="87" t="s">
        <v>426</v>
      </c>
      <c r="E10" s="87" t="s">
        <v>130</v>
      </c>
      <c r="G10" t="str">
        <f>Weights!B10</f>
        <v>Arkansas</v>
      </c>
      <c r="H10" s="28">
        <f>Weights!Y10</f>
        <v>16406</v>
      </c>
      <c r="I10" t="s">
        <v>92</v>
      </c>
      <c r="K10" t="b">
        <f t="shared" si="0"/>
        <v>1</v>
      </c>
      <c r="M10" s="132"/>
      <c r="O10" s="87"/>
    </row>
    <row r="11" spans="1:15">
      <c r="B11" s="86" t="s">
        <v>13</v>
      </c>
      <c r="C11" s="87" t="s">
        <v>425</v>
      </c>
      <c r="D11" s="87" t="s">
        <v>426</v>
      </c>
      <c r="E11" s="87" t="s">
        <v>130</v>
      </c>
      <c r="G11" t="str">
        <f>Weights!B11</f>
        <v>California</v>
      </c>
      <c r="H11" s="28">
        <f>Weights!Y11</f>
        <v>91086</v>
      </c>
      <c r="I11" t="s">
        <v>92</v>
      </c>
      <c r="K11" t="b">
        <f t="shared" si="0"/>
        <v>1</v>
      </c>
      <c r="M11" s="132"/>
    </row>
    <row r="12" spans="1:15">
      <c r="B12" s="86" t="s">
        <v>14</v>
      </c>
      <c r="C12" s="87" t="s">
        <v>429</v>
      </c>
      <c r="D12" s="87" t="s">
        <v>426</v>
      </c>
      <c r="E12" s="87" t="s">
        <v>130</v>
      </c>
      <c r="G12" t="str">
        <f>Weights!B12</f>
        <v>Colorado</v>
      </c>
      <c r="H12" s="28">
        <f>Weights!Y12</f>
        <v>9101</v>
      </c>
      <c r="I12" t="s">
        <v>92</v>
      </c>
      <c r="K12" t="b">
        <f t="shared" si="0"/>
        <v>1</v>
      </c>
    </row>
    <row r="13" spans="1:15">
      <c r="B13" s="86" t="s">
        <v>15</v>
      </c>
      <c r="C13" s="87" t="s">
        <v>430</v>
      </c>
      <c r="D13" s="87" t="s">
        <v>426</v>
      </c>
      <c r="E13" s="87" t="s">
        <v>130</v>
      </c>
      <c r="G13" t="str">
        <f>Weights!B13</f>
        <v>Connecticut</v>
      </c>
      <c r="H13" s="28">
        <f>Weights!Y13</f>
        <v>7200</v>
      </c>
      <c r="I13" t="s">
        <v>92</v>
      </c>
      <c r="K13" t="b">
        <f t="shared" si="0"/>
        <v>1</v>
      </c>
    </row>
    <row r="14" spans="1:15">
      <c r="B14" s="86" t="s">
        <v>16</v>
      </c>
      <c r="C14" s="87" t="s">
        <v>430</v>
      </c>
      <c r="D14" s="87" t="s">
        <v>285</v>
      </c>
      <c r="E14" s="87" t="s">
        <v>130</v>
      </c>
      <c r="G14" t="str">
        <f>Weights!B14</f>
        <v>Delaware</v>
      </c>
      <c r="H14" s="28">
        <f>Weights!Y14</f>
        <v>2900</v>
      </c>
      <c r="I14" t="s">
        <v>92</v>
      </c>
      <c r="K14" t="b">
        <f t="shared" si="0"/>
        <v>1</v>
      </c>
    </row>
    <row r="15" spans="1:15">
      <c r="B15" s="86" t="s">
        <v>17</v>
      </c>
      <c r="C15" s="87" t="s">
        <v>425</v>
      </c>
      <c r="D15" s="87" t="s">
        <v>426</v>
      </c>
      <c r="E15" s="87" t="s">
        <v>130</v>
      </c>
      <c r="G15" t="str">
        <f>Weights!B15</f>
        <v>District of Columbia</v>
      </c>
      <c r="H15" s="28">
        <f>Weights!Y15</f>
        <v>700</v>
      </c>
      <c r="I15" t="s">
        <v>92</v>
      </c>
      <c r="K15" t="b">
        <f t="shared" si="0"/>
        <v>1</v>
      </c>
    </row>
    <row r="16" spans="1:15">
      <c r="B16" s="51" t="s">
        <v>18</v>
      </c>
      <c r="C16" s="87" t="s">
        <v>425</v>
      </c>
      <c r="D16" s="87" t="s">
        <v>426</v>
      </c>
      <c r="E16" s="87" t="s">
        <v>130</v>
      </c>
      <c r="G16" t="str">
        <f>Weights!B16</f>
        <v>Florida</v>
      </c>
      <c r="H16" s="28">
        <f>Weights!Y16</f>
        <v>48658</v>
      </c>
      <c r="I16" t="s">
        <v>92</v>
      </c>
      <c r="K16" t="b">
        <f t="shared" si="0"/>
        <v>1</v>
      </c>
    </row>
    <row r="17" spans="2:11">
      <c r="B17" s="51" t="s">
        <v>19</v>
      </c>
      <c r="C17" s="87" t="s">
        <v>430</v>
      </c>
      <c r="D17" s="87" t="s">
        <v>426</v>
      </c>
      <c r="E17" s="87" t="s">
        <v>130</v>
      </c>
      <c r="G17" t="str">
        <f>Weights!B17</f>
        <v>Georgia</v>
      </c>
      <c r="H17" s="28">
        <f>Weights!Y17</f>
        <v>24349</v>
      </c>
      <c r="I17" t="s">
        <v>92</v>
      </c>
      <c r="K17" t="b">
        <f t="shared" si="0"/>
        <v>1</v>
      </c>
    </row>
    <row r="18" spans="2:11">
      <c r="B18" s="51" t="s">
        <v>20</v>
      </c>
      <c r="C18" s="87" t="s">
        <v>425</v>
      </c>
      <c r="D18" s="87" t="s">
        <v>426</v>
      </c>
      <c r="E18" s="87" t="s">
        <v>130</v>
      </c>
      <c r="G18" t="str">
        <f>Weights!B18</f>
        <v>Guam</v>
      </c>
      <c r="H18" s="28">
        <f>Weights!Y18</f>
        <v>287</v>
      </c>
      <c r="I18" s="25" t="s">
        <v>93</v>
      </c>
      <c r="K18" t="b">
        <f t="shared" si="0"/>
        <v>1</v>
      </c>
    </row>
    <row r="19" spans="2:11">
      <c r="B19" s="51" t="s">
        <v>21</v>
      </c>
      <c r="C19" s="87" t="s">
        <v>430</v>
      </c>
      <c r="D19" s="87" t="s">
        <v>426</v>
      </c>
      <c r="E19" s="87" t="s">
        <v>130</v>
      </c>
      <c r="G19" t="str">
        <f>Weights!B19</f>
        <v>Hawaii</v>
      </c>
      <c r="H19" s="28">
        <f>Weights!Y19</f>
        <v>3200</v>
      </c>
      <c r="I19" t="s">
        <v>92</v>
      </c>
      <c r="K19" t="b">
        <f t="shared" si="0"/>
        <v>1</v>
      </c>
    </row>
    <row r="20" spans="2:11">
      <c r="B20" s="51" t="s">
        <v>22</v>
      </c>
      <c r="C20" s="87" t="s">
        <v>425</v>
      </c>
      <c r="D20" s="87" t="s">
        <v>426</v>
      </c>
      <c r="E20" s="87" t="s">
        <v>130</v>
      </c>
      <c r="G20" t="str">
        <f>Weights!B20</f>
        <v>Idaho</v>
      </c>
      <c r="H20" s="28">
        <f>Weights!Y20</f>
        <v>3700</v>
      </c>
      <c r="I20" t="s">
        <v>92</v>
      </c>
      <c r="K20" t="b">
        <f t="shared" si="0"/>
        <v>1</v>
      </c>
    </row>
    <row r="21" spans="2:11">
      <c r="B21" s="51" t="s">
        <v>23</v>
      </c>
      <c r="C21" s="87" t="s">
        <v>425</v>
      </c>
      <c r="D21" s="87" t="s">
        <v>426</v>
      </c>
      <c r="E21" s="117" t="s">
        <v>427</v>
      </c>
      <c r="G21" t="str">
        <f>Weights!B21</f>
        <v>Illinois</v>
      </c>
      <c r="H21" s="28">
        <f>Weights!Y21</f>
        <v>35900</v>
      </c>
      <c r="I21" t="s">
        <v>92</v>
      </c>
      <c r="K21" t="b">
        <f t="shared" si="0"/>
        <v>1</v>
      </c>
    </row>
    <row r="22" spans="2:11">
      <c r="B22" s="51" t="s">
        <v>24</v>
      </c>
      <c r="C22" s="87" t="s">
        <v>430</v>
      </c>
      <c r="D22" s="87" t="s">
        <v>426</v>
      </c>
      <c r="E22" s="87" t="s">
        <v>130</v>
      </c>
      <c r="G22" t="str">
        <f>Weights!B22</f>
        <v>Indiana</v>
      </c>
      <c r="H22" s="28">
        <f>Weights!Y22</f>
        <v>14200</v>
      </c>
      <c r="I22" t="s">
        <v>92</v>
      </c>
      <c r="K22" t="b">
        <f t="shared" si="0"/>
        <v>1</v>
      </c>
    </row>
    <row r="23" spans="2:11">
      <c r="B23" s="51" t="s">
        <v>25</v>
      </c>
      <c r="C23" s="87" t="s">
        <v>425</v>
      </c>
      <c r="D23" s="87" t="s">
        <v>426</v>
      </c>
      <c r="E23" s="87" t="s">
        <v>130</v>
      </c>
      <c r="G23" t="str">
        <f>Weights!B23</f>
        <v>Iowa</v>
      </c>
      <c r="H23" s="28">
        <f>Weights!Y23</f>
        <v>8400</v>
      </c>
      <c r="I23" t="s">
        <v>92</v>
      </c>
      <c r="K23" t="b">
        <f t="shared" si="0"/>
        <v>1</v>
      </c>
    </row>
    <row r="24" spans="2:11">
      <c r="B24" s="51" t="s">
        <v>26</v>
      </c>
      <c r="C24" s="87" t="s">
        <v>425</v>
      </c>
      <c r="D24" s="87" t="s">
        <v>426</v>
      </c>
      <c r="E24" s="87" t="s">
        <v>130</v>
      </c>
      <c r="G24" t="str">
        <f>Weights!B24</f>
        <v>Kansas</v>
      </c>
      <c r="H24" s="28">
        <f>Weights!Y24</f>
        <v>6201</v>
      </c>
      <c r="I24" t="s">
        <v>92</v>
      </c>
      <c r="K24" t="b">
        <f t="shared" si="0"/>
        <v>1</v>
      </c>
    </row>
    <row r="25" spans="2:11">
      <c r="B25" s="51" t="s">
        <v>27</v>
      </c>
      <c r="C25" s="87" t="s">
        <v>425</v>
      </c>
      <c r="D25" s="87" t="s">
        <v>426</v>
      </c>
      <c r="E25" s="87" t="s">
        <v>130</v>
      </c>
      <c r="G25" t="str">
        <f>Weights!B25</f>
        <v>Kentucky</v>
      </c>
      <c r="H25" s="28">
        <f>Weights!Y25</f>
        <v>8901</v>
      </c>
      <c r="I25" t="s">
        <v>92</v>
      </c>
      <c r="K25" t="b">
        <f t="shared" si="0"/>
        <v>1</v>
      </c>
    </row>
    <row r="26" spans="2:11">
      <c r="B26" s="51" t="s">
        <v>28</v>
      </c>
      <c r="C26" s="87" t="s">
        <v>425</v>
      </c>
      <c r="D26" s="87" t="s">
        <v>426</v>
      </c>
      <c r="E26" s="87" t="s">
        <v>130</v>
      </c>
      <c r="G26" t="str">
        <f>Weights!B26</f>
        <v>Louisiana</v>
      </c>
      <c r="H26" s="28">
        <f>Weights!Y26</f>
        <v>11549</v>
      </c>
      <c r="I26" t="s">
        <v>92</v>
      </c>
      <c r="K26" t="b">
        <f t="shared" si="0"/>
        <v>1</v>
      </c>
    </row>
    <row r="27" spans="2:11">
      <c r="B27" s="51" t="s">
        <v>29</v>
      </c>
      <c r="C27" s="87" t="s">
        <v>430</v>
      </c>
      <c r="D27" s="87" t="s">
        <v>426</v>
      </c>
      <c r="E27" s="87" t="s">
        <v>130</v>
      </c>
      <c r="G27" t="str">
        <f>Weights!B27</f>
        <v>Maine</v>
      </c>
      <c r="H27" s="28">
        <f>Weights!Y27</f>
        <v>2800</v>
      </c>
      <c r="I27" t="s">
        <v>92</v>
      </c>
      <c r="K27" t="b">
        <f t="shared" si="0"/>
        <v>1</v>
      </c>
    </row>
    <row r="28" spans="2:11">
      <c r="B28" s="51" t="s">
        <v>30</v>
      </c>
      <c r="C28" s="87" t="s">
        <v>425</v>
      </c>
      <c r="D28" s="87" t="s">
        <v>426</v>
      </c>
      <c r="E28" s="87" t="s">
        <v>130</v>
      </c>
      <c r="G28" t="str">
        <f>Weights!B28</f>
        <v>Maryland</v>
      </c>
      <c r="H28" s="28">
        <f>Weights!Y28</f>
        <v>10299</v>
      </c>
      <c r="I28" t="s">
        <v>92</v>
      </c>
      <c r="K28" t="b">
        <f t="shared" si="0"/>
        <v>1</v>
      </c>
    </row>
    <row r="29" spans="2:11">
      <c r="B29" s="51" t="s">
        <v>31</v>
      </c>
      <c r="C29" s="87" t="s">
        <v>429</v>
      </c>
      <c r="D29" s="87" t="s">
        <v>285</v>
      </c>
      <c r="E29" s="87" t="s">
        <v>130</v>
      </c>
      <c r="G29" t="str">
        <f>Weights!B29</f>
        <v>Massachusetts</v>
      </c>
      <c r="H29" s="28">
        <f>Weights!Y29</f>
        <v>12193</v>
      </c>
      <c r="I29" t="s">
        <v>92</v>
      </c>
      <c r="K29" t="b">
        <f t="shared" si="0"/>
        <v>1</v>
      </c>
    </row>
    <row r="30" spans="2:11">
      <c r="B30" s="51" t="s">
        <v>32</v>
      </c>
      <c r="C30" s="87" t="s">
        <v>425</v>
      </c>
      <c r="D30" s="87" t="s">
        <v>426</v>
      </c>
      <c r="E30" s="87" t="s">
        <v>130</v>
      </c>
      <c r="G30" t="str">
        <f>Weights!B30</f>
        <v>Michigan</v>
      </c>
      <c r="H30" s="28">
        <f>Weights!Y30</f>
        <v>12599</v>
      </c>
      <c r="I30" t="s">
        <v>92</v>
      </c>
      <c r="K30" t="b">
        <f t="shared" si="0"/>
        <v>1</v>
      </c>
    </row>
    <row r="31" spans="2:11">
      <c r="B31" s="51" t="s">
        <v>33</v>
      </c>
      <c r="C31" s="87" t="s">
        <v>425</v>
      </c>
      <c r="D31" s="87" t="s">
        <v>426</v>
      </c>
      <c r="E31" s="87" t="s">
        <v>130</v>
      </c>
      <c r="G31" t="str">
        <f>Weights!B31</f>
        <v>Minnesota</v>
      </c>
      <c r="H31" s="28">
        <f>Weights!Y31</f>
        <v>9501</v>
      </c>
      <c r="I31" t="s">
        <v>92</v>
      </c>
      <c r="K31" t="b">
        <f t="shared" si="0"/>
        <v>1</v>
      </c>
    </row>
    <row r="32" spans="2:11">
      <c r="B32" s="51" t="s">
        <v>34</v>
      </c>
      <c r="C32" s="87" t="s">
        <v>425</v>
      </c>
      <c r="D32" s="87" t="s">
        <v>426</v>
      </c>
      <c r="E32" s="117" t="s">
        <v>431</v>
      </c>
      <c r="G32" t="str">
        <f>Weights!B32</f>
        <v>Mississippi</v>
      </c>
      <c r="H32" s="28">
        <f>Weights!Y32</f>
        <v>13195</v>
      </c>
      <c r="I32" t="s">
        <v>92</v>
      </c>
      <c r="K32" t="b">
        <f t="shared" si="0"/>
        <v>1</v>
      </c>
    </row>
    <row r="33" spans="2:11">
      <c r="B33" s="51" t="s">
        <v>35</v>
      </c>
      <c r="C33" s="87" t="s">
        <v>425</v>
      </c>
      <c r="D33" s="87" t="s">
        <v>426</v>
      </c>
      <c r="E33" s="87" t="s">
        <v>130</v>
      </c>
      <c r="G33" t="str">
        <f>Weights!B33</f>
        <v>Missouri</v>
      </c>
      <c r="H33" s="28">
        <f>Weights!Y33</f>
        <v>10028</v>
      </c>
      <c r="I33" t="s">
        <v>92</v>
      </c>
      <c r="K33" t="b">
        <f t="shared" si="0"/>
        <v>1</v>
      </c>
    </row>
    <row r="34" spans="2:11">
      <c r="B34" s="51" t="s">
        <v>36</v>
      </c>
      <c r="C34" s="87" t="s">
        <v>425</v>
      </c>
      <c r="D34" s="87" t="s">
        <v>426</v>
      </c>
      <c r="E34" s="117" t="s">
        <v>431</v>
      </c>
      <c r="G34" t="str">
        <f>Weights!B34</f>
        <v>Montana</v>
      </c>
      <c r="H34" s="28">
        <f>Weights!Y34</f>
        <v>1175</v>
      </c>
      <c r="I34" t="s">
        <v>92</v>
      </c>
      <c r="K34" t="b">
        <f t="shared" si="0"/>
        <v>1</v>
      </c>
    </row>
    <row r="35" spans="2:11">
      <c r="B35" s="51" t="s">
        <v>37</v>
      </c>
      <c r="C35" s="87" t="s">
        <v>430</v>
      </c>
      <c r="D35" s="87" t="s">
        <v>426</v>
      </c>
      <c r="E35" s="87" t="s">
        <v>130</v>
      </c>
      <c r="G35" t="str">
        <f>Weights!B35</f>
        <v>Nebraska</v>
      </c>
      <c r="H35" s="28">
        <f>Weights!Y35</f>
        <v>3800</v>
      </c>
      <c r="I35" t="s">
        <v>92</v>
      </c>
      <c r="K35" t="b">
        <f t="shared" si="0"/>
        <v>1</v>
      </c>
    </row>
    <row r="36" spans="2:11" ht="50">
      <c r="B36" s="86" t="s">
        <v>38</v>
      </c>
      <c r="C36" s="87" t="s">
        <v>428</v>
      </c>
      <c r="D36" s="87" t="s">
        <v>426</v>
      </c>
      <c r="E36" s="118" t="s">
        <v>432</v>
      </c>
      <c r="G36" t="str">
        <f>Weights!B36</f>
        <v>Nevada</v>
      </c>
      <c r="H36" s="28">
        <f>Weights!Y36</f>
        <v>3025</v>
      </c>
      <c r="I36" t="s">
        <v>92</v>
      </c>
      <c r="K36" t="b">
        <f t="shared" si="0"/>
        <v>1</v>
      </c>
    </row>
    <row r="37" spans="2:11">
      <c r="B37" s="86" t="s">
        <v>39</v>
      </c>
      <c r="C37" s="87" t="s">
        <v>430</v>
      </c>
      <c r="D37" s="87" t="s">
        <v>426</v>
      </c>
      <c r="E37" s="87" t="s">
        <v>130</v>
      </c>
      <c r="G37" t="str">
        <f>Weights!B37</f>
        <v>New Hampshire</v>
      </c>
      <c r="H37" s="28">
        <f>Weights!Y37</f>
        <v>2317</v>
      </c>
      <c r="I37" t="s">
        <v>92</v>
      </c>
      <c r="K37" t="b">
        <f t="shared" si="0"/>
        <v>1</v>
      </c>
    </row>
    <row r="38" spans="2:11">
      <c r="B38" s="86" t="s">
        <v>40</v>
      </c>
      <c r="C38" s="87" t="s">
        <v>425</v>
      </c>
      <c r="D38" s="87" t="s">
        <v>426</v>
      </c>
      <c r="E38" s="87" t="s">
        <v>130</v>
      </c>
      <c r="G38" t="str">
        <f>Weights!B38</f>
        <v>New Jersey</v>
      </c>
      <c r="H38" s="28">
        <f>Weights!Y38</f>
        <v>15195</v>
      </c>
      <c r="I38" t="s">
        <v>92</v>
      </c>
      <c r="K38" t="b">
        <f t="shared" ref="K38:K61" si="1">B38=G38</f>
        <v>1</v>
      </c>
    </row>
    <row r="39" spans="2:11">
      <c r="B39" s="86" t="s">
        <v>41</v>
      </c>
      <c r="C39" s="87" t="s">
        <v>425</v>
      </c>
      <c r="D39" s="87" t="s">
        <v>426</v>
      </c>
      <c r="E39" s="87" t="s">
        <v>130</v>
      </c>
      <c r="G39" t="str">
        <f>Weights!B39</f>
        <v>New Mexico</v>
      </c>
      <c r="H39" s="28">
        <f>Weights!Y39</f>
        <v>6101</v>
      </c>
      <c r="I39" t="s">
        <v>92</v>
      </c>
      <c r="K39" t="b">
        <f t="shared" si="1"/>
        <v>1</v>
      </c>
    </row>
    <row r="40" spans="2:11">
      <c r="B40" s="86" t="s">
        <v>42</v>
      </c>
      <c r="C40" s="87" t="s">
        <v>425</v>
      </c>
      <c r="D40" s="87" t="s">
        <v>285</v>
      </c>
      <c r="E40" s="112" t="s">
        <v>433</v>
      </c>
      <c r="G40" t="str">
        <f>Weights!B40</f>
        <v>New York</v>
      </c>
      <c r="H40" s="28">
        <f>Weights!Y40</f>
        <v>32249</v>
      </c>
      <c r="I40" t="s">
        <v>92</v>
      </c>
      <c r="K40" t="b">
        <f t="shared" si="1"/>
        <v>1</v>
      </c>
    </row>
    <row r="41" spans="2:11">
      <c r="B41" s="86" t="s">
        <v>43</v>
      </c>
      <c r="C41" s="87" t="s">
        <v>430</v>
      </c>
      <c r="D41" s="87" t="s">
        <v>426</v>
      </c>
      <c r="E41" s="112" t="s">
        <v>130</v>
      </c>
      <c r="G41" t="str">
        <f>Weights!B41</f>
        <v>North Carolina</v>
      </c>
      <c r="H41" s="28">
        <f>Weights!Y41</f>
        <v>27679</v>
      </c>
      <c r="I41" t="s">
        <v>92</v>
      </c>
      <c r="K41" t="b">
        <f t="shared" si="1"/>
        <v>1</v>
      </c>
    </row>
    <row r="42" spans="2:11">
      <c r="B42" s="86" t="s">
        <v>44</v>
      </c>
      <c r="C42" s="87" t="s">
        <v>425</v>
      </c>
      <c r="D42" s="87" t="s">
        <v>426</v>
      </c>
      <c r="E42" s="112" t="s">
        <v>130</v>
      </c>
      <c r="G42" t="str">
        <f>Weights!B42</f>
        <v>North Dakota</v>
      </c>
      <c r="H42" s="28">
        <f>Weights!Y42</f>
        <v>1500</v>
      </c>
      <c r="I42" t="s">
        <v>92</v>
      </c>
      <c r="K42" t="b">
        <f t="shared" si="1"/>
        <v>1</v>
      </c>
    </row>
    <row r="43" spans="2:11">
      <c r="B43" s="86" t="s">
        <v>45</v>
      </c>
      <c r="C43" s="87" t="s">
        <v>425</v>
      </c>
      <c r="D43" s="87" t="s">
        <v>426</v>
      </c>
      <c r="E43" s="112" t="s">
        <v>130</v>
      </c>
      <c r="G43" t="str">
        <f>Weights!B43</f>
        <v>Northern Mariana Islands</v>
      </c>
      <c r="H43" s="28">
        <f>Weights!Y43</f>
        <v>199</v>
      </c>
      <c r="I43" s="25" t="s">
        <v>93</v>
      </c>
      <c r="K43" t="b">
        <f t="shared" si="1"/>
        <v>1</v>
      </c>
    </row>
    <row r="44" spans="2:11">
      <c r="B44" s="86" t="s">
        <v>46</v>
      </c>
      <c r="C44" s="87" t="s">
        <v>429</v>
      </c>
      <c r="D44" s="87" t="s">
        <v>426</v>
      </c>
      <c r="E44" s="112" t="s">
        <v>130</v>
      </c>
      <c r="G44" t="str">
        <f>Weights!B44</f>
        <v>Ohio</v>
      </c>
      <c r="H44" s="28">
        <f>Weights!Y44</f>
        <v>18000</v>
      </c>
      <c r="I44" t="s">
        <v>92</v>
      </c>
      <c r="K44" t="b">
        <f t="shared" si="1"/>
        <v>1</v>
      </c>
    </row>
    <row r="45" spans="2:11">
      <c r="B45" s="86" t="s">
        <v>47</v>
      </c>
      <c r="C45" s="87" t="s">
        <v>425</v>
      </c>
      <c r="D45" s="87" t="s">
        <v>426</v>
      </c>
      <c r="E45" s="112" t="s">
        <v>130</v>
      </c>
      <c r="G45" t="str">
        <f>Weights!B45</f>
        <v>Oklahoma</v>
      </c>
      <c r="H45" s="28">
        <f>Weights!Y45</f>
        <v>17699</v>
      </c>
      <c r="I45" t="s">
        <v>92</v>
      </c>
      <c r="K45" t="b">
        <f t="shared" si="1"/>
        <v>1</v>
      </c>
    </row>
    <row r="46" spans="2:11">
      <c r="B46" s="86" t="s">
        <v>48</v>
      </c>
      <c r="C46" s="87" t="s">
        <v>425</v>
      </c>
      <c r="D46" s="87" t="s">
        <v>426</v>
      </c>
      <c r="E46" s="112" t="s">
        <v>130</v>
      </c>
      <c r="G46" t="str">
        <f>Weights!B46</f>
        <v>Oregon</v>
      </c>
      <c r="H46" s="28">
        <f>Weights!Y46</f>
        <v>7500</v>
      </c>
      <c r="I46" t="s">
        <v>92</v>
      </c>
      <c r="K46" t="b">
        <f t="shared" si="1"/>
        <v>1</v>
      </c>
    </row>
    <row r="47" spans="2:11">
      <c r="B47" s="86" t="s">
        <v>49</v>
      </c>
      <c r="C47" s="87" t="s">
        <v>425</v>
      </c>
      <c r="D47" s="87" t="s">
        <v>426</v>
      </c>
      <c r="E47" s="112" t="s">
        <v>434</v>
      </c>
      <c r="G47" t="str">
        <f>Weights!B47</f>
        <v>Pennsylvania</v>
      </c>
      <c r="H47" s="28">
        <f>Weights!Y47</f>
        <v>40601</v>
      </c>
      <c r="I47" t="s">
        <v>92</v>
      </c>
      <c r="K47" t="b">
        <f t="shared" si="1"/>
        <v>1</v>
      </c>
    </row>
    <row r="48" spans="2:11">
      <c r="B48" s="86" t="s">
        <v>50</v>
      </c>
      <c r="C48" s="87" t="s">
        <v>425</v>
      </c>
      <c r="D48" s="87" t="s">
        <v>426</v>
      </c>
      <c r="E48" s="112" t="s">
        <v>130</v>
      </c>
      <c r="G48" t="str">
        <f>Weights!B48</f>
        <v>Puerto Rico</v>
      </c>
      <c r="H48" s="28">
        <f>Weights!Y48</f>
        <v>3600</v>
      </c>
      <c r="I48" s="25" t="s">
        <v>93</v>
      </c>
      <c r="K48" t="b">
        <f t="shared" si="1"/>
        <v>1</v>
      </c>
    </row>
    <row r="49" spans="1:11">
      <c r="B49" s="86" t="s">
        <v>51</v>
      </c>
      <c r="C49" s="87" t="s">
        <v>430</v>
      </c>
      <c r="D49" s="87" t="s">
        <v>426</v>
      </c>
      <c r="E49" s="112" t="s">
        <v>130</v>
      </c>
      <c r="G49" t="str">
        <f>Weights!B49</f>
        <v>Rhode Island</v>
      </c>
      <c r="H49" s="28">
        <f>Weights!Y49</f>
        <v>1600</v>
      </c>
      <c r="I49" t="s">
        <v>92</v>
      </c>
      <c r="K49" t="b">
        <f t="shared" si="1"/>
        <v>1</v>
      </c>
    </row>
    <row r="50" spans="1:11">
      <c r="B50" s="86" t="s">
        <v>52</v>
      </c>
      <c r="C50" s="87" t="s">
        <v>425</v>
      </c>
      <c r="D50" s="87" t="s">
        <v>426</v>
      </c>
      <c r="E50" s="112" t="s">
        <v>130</v>
      </c>
      <c r="G50" t="str">
        <f>Weights!B50</f>
        <v>South Carolina</v>
      </c>
      <c r="H50" s="28">
        <f>Weights!Y50</f>
        <v>8314</v>
      </c>
      <c r="I50" t="s">
        <v>92</v>
      </c>
      <c r="K50" t="b">
        <f t="shared" si="1"/>
        <v>1</v>
      </c>
    </row>
    <row r="51" spans="1:11">
      <c r="B51" s="86" t="s">
        <v>53</v>
      </c>
      <c r="C51" s="87" t="s">
        <v>429</v>
      </c>
      <c r="D51" s="87" t="s">
        <v>426</v>
      </c>
      <c r="E51" s="112" t="s">
        <v>130</v>
      </c>
      <c r="G51" t="str">
        <f>Weights!B51</f>
        <v>South Dakota</v>
      </c>
      <c r="H51" s="28">
        <f>Weights!Y51</f>
        <v>1572</v>
      </c>
      <c r="I51" t="s">
        <v>92</v>
      </c>
      <c r="K51" t="b">
        <f t="shared" si="1"/>
        <v>1</v>
      </c>
    </row>
    <row r="52" spans="1:11">
      <c r="B52" s="86" t="s">
        <v>54</v>
      </c>
      <c r="C52" s="87" t="s">
        <v>425</v>
      </c>
      <c r="D52" s="87" t="s">
        <v>426</v>
      </c>
      <c r="E52" s="112" t="s">
        <v>130</v>
      </c>
      <c r="G52" t="str">
        <f>Weights!B52</f>
        <v>Tennessee</v>
      </c>
      <c r="H52" s="28">
        <f>Weights!Y52</f>
        <v>43000</v>
      </c>
      <c r="I52" t="s">
        <v>92</v>
      </c>
      <c r="K52" t="b">
        <f t="shared" si="1"/>
        <v>1</v>
      </c>
    </row>
    <row r="53" spans="1:11">
      <c r="B53" s="86" t="s">
        <v>55</v>
      </c>
      <c r="C53" s="87" t="s">
        <v>425</v>
      </c>
      <c r="D53" s="87" t="s">
        <v>426</v>
      </c>
      <c r="E53" s="112" t="s">
        <v>130</v>
      </c>
      <c r="G53" t="str">
        <f>Weights!B53</f>
        <v>Texas</v>
      </c>
      <c r="H53" s="28">
        <f>Weights!Y53</f>
        <v>63176</v>
      </c>
      <c r="I53" t="s">
        <v>92</v>
      </c>
      <c r="K53" t="b">
        <f t="shared" si="1"/>
        <v>1</v>
      </c>
    </row>
    <row r="54" spans="1:11">
      <c r="B54" s="86" t="s">
        <v>56</v>
      </c>
      <c r="C54" s="87" t="s">
        <v>425</v>
      </c>
      <c r="D54" s="87" t="s">
        <v>426</v>
      </c>
      <c r="E54" s="112" t="s">
        <v>130</v>
      </c>
      <c r="G54" t="str">
        <f>Weights!B54</f>
        <v>Utah</v>
      </c>
      <c r="H54" s="28">
        <f>Weights!Y54</f>
        <v>6399</v>
      </c>
      <c r="I54" t="s">
        <v>92</v>
      </c>
      <c r="K54" t="b">
        <f t="shared" si="1"/>
        <v>1</v>
      </c>
    </row>
    <row r="55" spans="1:11">
      <c r="B55" s="86" t="s">
        <v>57</v>
      </c>
      <c r="C55" s="87" t="s">
        <v>425</v>
      </c>
      <c r="D55" s="87" t="s">
        <v>426</v>
      </c>
      <c r="E55" s="112" t="s">
        <v>130</v>
      </c>
      <c r="G55" t="str">
        <f>Weights!B55</f>
        <v>Vermont</v>
      </c>
      <c r="H55" s="28">
        <f>Weights!Y55</f>
        <v>1659</v>
      </c>
      <c r="I55" t="s">
        <v>92</v>
      </c>
      <c r="K55" t="b">
        <f t="shared" si="1"/>
        <v>1</v>
      </c>
    </row>
    <row r="56" spans="1:11">
      <c r="B56" s="86" t="s">
        <v>58</v>
      </c>
      <c r="C56" s="87" t="s">
        <v>425</v>
      </c>
      <c r="D56" s="87" t="s">
        <v>426</v>
      </c>
      <c r="E56" s="112" t="s">
        <v>130</v>
      </c>
      <c r="G56" t="str">
        <f>Weights!B56</f>
        <v>Virgin Islands</v>
      </c>
      <c r="H56" s="28" t="e">
        <f>Weights!Y56</f>
        <v>#VALUE!</v>
      </c>
      <c r="I56" s="25" t="s">
        <v>93</v>
      </c>
      <c r="K56" t="b">
        <f t="shared" si="1"/>
        <v>1</v>
      </c>
    </row>
    <row r="57" spans="1:11">
      <c r="B57" s="86" t="s">
        <v>59</v>
      </c>
      <c r="C57" s="87" t="s">
        <v>430</v>
      </c>
      <c r="D57" s="87" t="s">
        <v>426</v>
      </c>
      <c r="E57" s="112" t="s">
        <v>130</v>
      </c>
      <c r="G57" t="str">
        <f>Weights!B57</f>
        <v>Virginia</v>
      </c>
      <c r="H57" s="28">
        <f>Weights!Y57</f>
        <v>9600</v>
      </c>
      <c r="I57" t="s">
        <v>92</v>
      </c>
      <c r="K57" t="b">
        <f t="shared" si="1"/>
        <v>1</v>
      </c>
    </row>
    <row r="58" spans="1:11">
      <c r="B58" s="86" t="s">
        <v>60</v>
      </c>
      <c r="C58" s="87" t="s">
        <v>425</v>
      </c>
      <c r="D58" s="87" t="s">
        <v>426</v>
      </c>
      <c r="E58" s="112" t="s">
        <v>130</v>
      </c>
      <c r="G58" t="str">
        <f>Weights!B58</f>
        <v>Washington</v>
      </c>
      <c r="H58" s="28">
        <f>Weights!Y58</f>
        <v>14100</v>
      </c>
      <c r="I58" t="s">
        <v>92</v>
      </c>
      <c r="K58" t="b">
        <f t="shared" si="1"/>
        <v>1</v>
      </c>
    </row>
    <row r="59" spans="1:11">
      <c r="B59" s="86" t="s">
        <v>61</v>
      </c>
      <c r="C59" s="87" t="s">
        <v>425</v>
      </c>
      <c r="D59" s="87" t="s">
        <v>426</v>
      </c>
      <c r="E59" s="112" t="s">
        <v>130</v>
      </c>
      <c r="G59" t="str">
        <f>Weights!B59</f>
        <v>West Virginia</v>
      </c>
      <c r="H59" s="28">
        <f>Weights!Y59</f>
        <v>8000</v>
      </c>
      <c r="I59" t="s">
        <v>92</v>
      </c>
      <c r="K59" t="b">
        <f t="shared" si="1"/>
        <v>1</v>
      </c>
    </row>
    <row r="60" spans="1:11">
      <c r="B60" s="86" t="s">
        <v>62</v>
      </c>
      <c r="C60" s="87" t="s">
        <v>425</v>
      </c>
      <c r="D60" s="87" t="s">
        <v>426</v>
      </c>
      <c r="E60" s="112" t="s">
        <v>130</v>
      </c>
      <c r="G60" t="str">
        <f>Weights!B60</f>
        <v>Wisconsin</v>
      </c>
      <c r="H60" s="28">
        <f>Weights!Y60</f>
        <v>7996</v>
      </c>
      <c r="I60" t="s">
        <v>92</v>
      </c>
      <c r="K60" t="b">
        <f t="shared" si="1"/>
        <v>1</v>
      </c>
    </row>
    <row r="61" spans="1:11">
      <c r="B61" s="86" t="s">
        <v>63</v>
      </c>
      <c r="C61" s="87" t="s">
        <v>425</v>
      </c>
      <c r="D61" s="87" t="s">
        <v>426</v>
      </c>
      <c r="E61" s="112" t="s">
        <v>130</v>
      </c>
      <c r="G61" t="str">
        <f>Weights!B61</f>
        <v>Wyoming</v>
      </c>
      <c r="H61" s="28">
        <f>Weights!Y61</f>
        <v>1500</v>
      </c>
      <c r="I61" t="s">
        <v>92</v>
      </c>
      <c r="K61" t="b">
        <f t="shared" si="1"/>
        <v>1</v>
      </c>
    </row>
    <row r="63" spans="1:11">
      <c r="A63" t="s">
        <v>92</v>
      </c>
      <c r="B63" s="82" t="s">
        <v>425</v>
      </c>
      <c r="C63">
        <f>SUMIFS($H$6:$H$61,C$6:C$61,$B63,$I$6:$I$61,$A$63)</f>
        <v>580148</v>
      </c>
    </row>
    <row r="64" spans="1:11">
      <c r="B64" s="87" t="s">
        <v>130</v>
      </c>
      <c r="C64">
        <f t="shared" ref="C64:C67" si="2">SUMIFS($H$6:$H$61,C$6:C$61,$B64,$I$6:$I$61,$A$63)</f>
        <v>0</v>
      </c>
    </row>
    <row r="65" spans="2:6" ht="25">
      <c r="B65" s="87" t="s">
        <v>428</v>
      </c>
      <c r="C65">
        <f t="shared" si="2"/>
        <v>19431</v>
      </c>
    </row>
    <row r="66" spans="2:6">
      <c r="B66" s="87" t="s">
        <v>429</v>
      </c>
      <c r="C66">
        <f t="shared" si="2"/>
        <v>40866</v>
      </c>
    </row>
    <row r="67" spans="2:6">
      <c r="B67" s="87" t="s">
        <v>430</v>
      </c>
      <c r="C67">
        <f t="shared" si="2"/>
        <v>99645</v>
      </c>
    </row>
    <row r="69" spans="2:6">
      <c r="B69" s="128" t="s">
        <v>426</v>
      </c>
      <c r="D69">
        <f>SUMIFS($H$6:$H$61,D$6:D$61,$B69,$I$6:$I$61,$A$63)</f>
        <v>692748</v>
      </c>
    </row>
    <row r="70" spans="2:6">
      <c r="B70" s="129" t="s">
        <v>130</v>
      </c>
      <c r="D70">
        <f>SUMIFS($H$6:$H$61,D$6:D$61,$B70,$I$6:$I$61,$A$63)</f>
        <v>0</v>
      </c>
    </row>
    <row r="71" spans="2:6">
      <c r="B71" s="129" t="s">
        <v>285</v>
      </c>
      <c r="D71">
        <f>SUMIFS($H$6:$H$61,D$6:D$61,$B71,$I$6:$I$61,$A$63)</f>
        <v>47342</v>
      </c>
    </row>
    <row r="73" spans="2:6">
      <c r="B73" s="128" t="s">
        <v>130</v>
      </c>
      <c r="E73">
        <f>SUMIFS($H$6:$H$61,E$6:E$61,$B73,$I$6:$I$61,$A$63)</f>
        <v>612633</v>
      </c>
    </row>
    <row r="74" spans="2:6">
      <c r="B74" s="130" t="s">
        <v>427</v>
      </c>
      <c r="E74">
        <f t="shared" ref="E74:E78" si="3">SUMIFS($H$6:$H$61,E$6:E$61,$B74,$I$6:$I$61,$A$63)</f>
        <v>37212</v>
      </c>
    </row>
    <row r="75" spans="2:6">
      <c r="B75" s="130" t="s">
        <v>431</v>
      </c>
      <c r="E75">
        <f t="shared" si="3"/>
        <v>14370</v>
      </c>
    </row>
    <row r="76" spans="2:6">
      <c r="B76" s="131" t="s">
        <v>432</v>
      </c>
      <c r="E76">
        <f t="shared" si="3"/>
        <v>3025</v>
      </c>
    </row>
    <row r="77" spans="2:6">
      <c r="B77" s="132" t="s">
        <v>433</v>
      </c>
      <c r="E77">
        <f t="shared" si="3"/>
        <v>32249</v>
      </c>
    </row>
    <row r="78" spans="2:6">
      <c r="B78" s="132" t="s">
        <v>434</v>
      </c>
      <c r="E78">
        <f t="shared" si="3"/>
        <v>40601</v>
      </c>
      <c r="F78" t="s">
        <v>458</v>
      </c>
    </row>
    <row r="80" spans="2:6">
      <c r="B80" s="129" t="s">
        <v>1399</v>
      </c>
      <c r="C80">
        <f>SUM(C63:C67)</f>
        <v>740090</v>
      </c>
      <c r="D80">
        <f>SUM(D69:D71)</f>
        <v>740090</v>
      </c>
      <c r="E80">
        <f>SUM(E73:E78)</f>
        <v>740090</v>
      </c>
    </row>
    <row r="83" spans="2:3">
      <c r="B83" t="s">
        <v>131</v>
      </c>
    </row>
    <row r="84" spans="2:3">
      <c r="B84" s="43"/>
      <c r="C84" s="38"/>
    </row>
    <row r="85" spans="2:3">
      <c r="B85" s="43" t="s">
        <v>435</v>
      </c>
      <c r="C85" s="38"/>
    </row>
    <row r="86" spans="2:3">
      <c r="B86" s="47" t="s">
        <v>133</v>
      </c>
      <c r="C86" s="38"/>
    </row>
    <row r="87" spans="2:3">
      <c r="B87" s="47" t="s">
        <v>134</v>
      </c>
      <c r="C87" s="38"/>
    </row>
    <row r="88" spans="2:3">
      <c r="B88" s="47" t="s">
        <v>436</v>
      </c>
      <c r="C88" s="38"/>
    </row>
    <row r="89" spans="2:3">
      <c r="B89" s="47" t="s">
        <v>437</v>
      </c>
      <c r="C89" s="38"/>
    </row>
    <row r="90" spans="2:3">
      <c r="B90" s="43" t="s">
        <v>136</v>
      </c>
      <c r="C90" s="38"/>
    </row>
    <row r="91" spans="2:3">
      <c r="B91" s="101" t="s">
        <v>438</v>
      </c>
      <c r="C91" s="38"/>
    </row>
    <row r="92" spans="2:3">
      <c r="B92" s="43" t="s">
        <v>291</v>
      </c>
      <c r="C92" s="38"/>
    </row>
    <row r="93" spans="2:3">
      <c r="B93" s="101" t="s">
        <v>439</v>
      </c>
      <c r="C93" s="38"/>
    </row>
    <row r="94" spans="2:3">
      <c r="B94" s="43" t="s">
        <v>145</v>
      </c>
      <c r="C94" s="38"/>
    </row>
    <row r="95" spans="2:3">
      <c r="B95" s="101" t="s">
        <v>440</v>
      </c>
      <c r="C95" s="38"/>
    </row>
    <row r="96" spans="2:3">
      <c r="B96" s="101" t="s">
        <v>441</v>
      </c>
      <c r="C96" s="38"/>
    </row>
    <row r="97" spans="2:3" ht="15">
      <c r="B97" s="48" t="s">
        <v>149</v>
      </c>
      <c r="C97" s="38"/>
    </row>
    <row r="98" spans="2:3">
      <c r="B98" s="101" t="s">
        <v>442</v>
      </c>
      <c r="C98" s="38"/>
    </row>
    <row r="99" spans="2:3" ht="15">
      <c r="B99" s="48" t="s">
        <v>157</v>
      </c>
      <c r="C99" s="38"/>
    </row>
    <row r="100" spans="2:3">
      <c r="B100" s="101" t="s">
        <v>443</v>
      </c>
      <c r="C100" s="38"/>
    </row>
    <row r="101" spans="2:3" ht="15">
      <c r="B101" s="48" t="s">
        <v>163</v>
      </c>
      <c r="C101" s="38"/>
    </row>
    <row r="102" spans="2:3">
      <c r="B102" s="101" t="s">
        <v>444</v>
      </c>
      <c r="C102" s="38"/>
    </row>
    <row r="103" spans="2:3" ht="15">
      <c r="B103" s="48" t="s">
        <v>177</v>
      </c>
      <c r="C103" s="38"/>
    </row>
    <row r="104" spans="2:3">
      <c r="B104" s="101" t="s">
        <v>445</v>
      </c>
      <c r="C104" s="38"/>
    </row>
    <row r="105" spans="2:3">
      <c r="B105" s="101" t="s">
        <v>446</v>
      </c>
      <c r="C105" s="38"/>
    </row>
    <row r="106" spans="2:3" ht="15">
      <c r="B106" s="48" t="s">
        <v>185</v>
      </c>
      <c r="C106" s="38"/>
    </row>
    <row r="107" spans="2:3">
      <c r="B107" s="101" t="s">
        <v>447</v>
      </c>
      <c r="C107" s="38"/>
    </row>
    <row r="108" spans="2:3">
      <c r="B108" s="101" t="s">
        <v>448</v>
      </c>
      <c r="C108" s="38"/>
    </row>
    <row r="109" spans="2:3" ht="15">
      <c r="B109" s="48" t="s">
        <v>191</v>
      </c>
      <c r="C109" s="38"/>
    </row>
    <row r="110" spans="2:3">
      <c r="B110" s="101" t="s">
        <v>449</v>
      </c>
      <c r="C110" s="38"/>
    </row>
    <row r="111" spans="2:3" ht="15">
      <c r="B111" s="48" t="s">
        <v>199</v>
      </c>
      <c r="C111" s="38"/>
    </row>
    <row r="112" spans="2:3">
      <c r="B112" s="101" t="s">
        <v>450</v>
      </c>
      <c r="C112" s="38"/>
    </row>
    <row r="113" spans="2:3">
      <c r="B113" s="101" t="s">
        <v>451</v>
      </c>
      <c r="C113" s="38"/>
    </row>
    <row r="114" spans="2:3" ht="15">
      <c r="B114" s="48" t="s">
        <v>204</v>
      </c>
      <c r="C114" s="38"/>
    </row>
    <row r="115" spans="2:3">
      <c r="B115" s="101" t="s">
        <v>452</v>
      </c>
      <c r="C115" s="38"/>
    </row>
    <row r="116" spans="2:3" ht="15">
      <c r="B116" s="48" t="s">
        <v>219</v>
      </c>
      <c r="C116" s="38"/>
    </row>
    <row r="117" spans="2:3">
      <c r="B117" s="101" t="s">
        <v>453</v>
      </c>
      <c r="C117" s="38"/>
    </row>
    <row r="118" spans="2:3">
      <c r="B118" s="100" t="s">
        <v>454</v>
      </c>
      <c r="C118" s="38"/>
    </row>
    <row r="119" spans="2:3">
      <c r="B119" s="43" t="s">
        <v>223</v>
      </c>
      <c r="C119" s="38"/>
    </row>
    <row r="120" spans="2:3">
      <c r="B120" s="104" t="s">
        <v>455</v>
      </c>
      <c r="C120" s="38"/>
    </row>
    <row r="121" spans="2:3">
      <c r="B121" s="101" t="s">
        <v>456</v>
      </c>
      <c r="C121" s="38"/>
    </row>
    <row r="122" spans="2:3">
      <c r="B122" s="43" t="s">
        <v>234</v>
      </c>
      <c r="C122" s="38"/>
    </row>
    <row r="123" spans="2:3">
      <c r="B123" s="101" t="s">
        <v>457</v>
      </c>
      <c r="C123" s="38"/>
    </row>
    <row r="124" spans="2:3">
      <c r="B124" s="101"/>
      <c r="C124" s="38"/>
    </row>
    <row r="125" spans="2:3" ht="15">
      <c r="B125" s="48"/>
      <c r="C125" s="38"/>
    </row>
    <row r="126" spans="2:3">
      <c r="B126" s="101"/>
      <c r="C126" s="38"/>
    </row>
    <row r="127" spans="2:3" ht="15">
      <c r="B127" s="48"/>
      <c r="C127" s="38"/>
    </row>
    <row r="128" spans="2:3">
      <c r="B128" s="101"/>
      <c r="C128" s="38"/>
    </row>
    <row r="129" spans="2:3">
      <c r="B129" s="101"/>
      <c r="C129" s="38"/>
    </row>
    <row r="130" spans="2:3">
      <c r="B130" s="101"/>
      <c r="C130" s="38"/>
    </row>
    <row r="131" spans="2:3" ht="15">
      <c r="B131" s="48"/>
      <c r="C131" s="38"/>
    </row>
    <row r="132" spans="2:3">
      <c r="B132" s="101"/>
      <c r="C132" s="38"/>
    </row>
    <row r="133" spans="2:3">
      <c r="B133" s="116"/>
      <c r="C133" s="38"/>
    </row>
    <row r="134" spans="2:3" ht="15">
      <c r="B134" s="48"/>
      <c r="C134" s="38"/>
    </row>
    <row r="135" spans="2:3">
      <c r="B135" s="101"/>
      <c r="C135" s="38"/>
    </row>
    <row r="136" spans="2:3" ht="15">
      <c r="B136" s="48"/>
      <c r="C136" s="38"/>
    </row>
    <row r="137" spans="2:3">
      <c r="B137" s="101"/>
      <c r="C137" s="38"/>
    </row>
    <row r="138" spans="2:3" ht="15">
      <c r="B138" s="48"/>
      <c r="C138" s="38"/>
    </row>
    <row r="139" spans="2:3">
      <c r="B139" s="101"/>
      <c r="C139" s="38"/>
    </row>
    <row r="140" spans="2:3">
      <c r="B140" s="101"/>
      <c r="C140" s="38"/>
    </row>
    <row r="141" spans="2:3" ht="15">
      <c r="B141" s="48"/>
      <c r="C141" s="38"/>
    </row>
    <row r="142" spans="2:3">
      <c r="B142" s="101"/>
      <c r="C142" s="38"/>
    </row>
    <row r="143" spans="2:3" ht="15">
      <c r="B143" s="48"/>
      <c r="C143" s="38"/>
    </row>
    <row r="144" spans="2:3">
      <c r="B144" s="101"/>
      <c r="C144" s="38"/>
    </row>
    <row r="145" spans="2:3" ht="15">
      <c r="B145" s="48"/>
      <c r="C145" s="38"/>
    </row>
    <row r="146" spans="2:3">
      <c r="B146" s="101"/>
      <c r="C146" s="38"/>
    </row>
    <row r="147" spans="2:3" ht="15">
      <c r="B147" s="48"/>
      <c r="C147" s="38"/>
    </row>
    <row r="148" spans="2:3">
      <c r="B148" s="101"/>
      <c r="C148" s="38"/>
    </row>
    <row r="149" spans="2:3" ht="15">
      <c r="B149" s="48"/>
      <c r="C149" s="38"/>
    </row>
    <row r="150" spans="2:3">
      <c r="B150" s="101"/>
      <c r="C150" s="38"/>
    </row>
    <row r="151" spans="2:3" ht="15">
      <c r="B151" s="48"/>
      <c r="C151" s="38"/>
    </row>
    <row r="152" spans="2:3">
      <c r="B152" s="101"/>
      <c r="C152" s="38"/>
    </row>
    <row r="153" spans="2:3">
      <c r="B153" s="104"/>
      <c r="C153" s="38"/>
    </row>
    <row r="154" spans="2:3">
      <c r="B154" s="101"/>
      <c r="C154" s="38"/>
    </row>
    <row r="155" spans="2:3">
      <c r="B155" s="101"/>
      <c r="C155" s="38"/>
    </row>
    <row r="156" spans="2:3">
      <c r="B156" s="101"/>
      <c r="C156" s="38"/>
    </row>
    <row r="157" spans="2:3">
      <c r="B157" s="103"/>
      <c r="C157" s="38"/>
    </row>
    <row r="158" spans="2:3">
      <c r="B158" s="101"/>
      <c r="C158" s="38"/>
    </row>
    <row r="159" spans="2:3">
      <c r="B159" s="101"/>
      <c r="C159" s="38"/>
    </row>
    <row r="160" spans="2:3">
      <c r="B160" s="103"/>
      <c r="C160" s="38"/>
    </row>
    <row r="161" spans="2:3">
      <c r="B161" s="101"/>
      <c r="C161" s="38"/>
    </row>
    <row r="162" spans="2:3">
      <c r="B162" s="103"/>
      <c r="C162" s="38"/>
    </row>
    <row r="163" spans="2:3">
      <c r="B163" s="101"/>
      <c r="C163" s="38"/>
    </row>
    <row r="164" spans="2:3">
      <c r="B164" s="103"/>
      <c r="C164" s="38"/>
    </row>
    <row r="165" spans="2:3">
      <c r="B165" s="101"/>
      <c r="C165" s="38"/>
    </row>
    <row r="166" spans="2:3">
      <c r="B166" s="101"/>
      <c r="C166" s="38"/>
    </row>
    <row r="167" spans="2:3">
      <c r="B167" s="101"/>
      <c r="C167" s="38"/>
    </row>
    <row r="168" spans="2:3">
      <c r="B168" s="103"/>
      <c r="C168" s="38"/>
    </row>
    <row r="169" spans="2:3">
      <c r="B169" s="101"/>
      <c r="C169" s="38"/>
    </row>
    <row r="170" spans="2:3">
      <c r="B170" s="103"/>
      <c r="C170" s="38"/>
    </row>
    <row r="171" spans="2:3">
      <c r="B171" s="101"/>
      <c r="C171" s="38"/>
    </row>
    <row r="172" spans="2:3">
      <c r="B172" s="103"/>
      <c r="C172" s="38"/>
    </row>
    <row r="173" spans="2:3">
      <c r="B173" s="101"/>
      <c r="C173" s="38"/>
    </row>
    <row r="174" spans="2:3">
      <c r="B174" s="101"/>
      <c r="C174" s="38"/>
    </row>
    <row r="175" spans="2:3">
      <c r="B175" s="101"/>
      <c r="C175" s="38"/>
    </row>
    <row r="176" spans="2:3">
      <c r="B176" s="103"/>
      <c r="C176" s="38"/>
    </row>
    <row r="177" spans="2:3">
      <c r="B177" s="101"/>
      <c r="C177" s="38"/>
    </row>
    <row r="178" spans="2:3">
      <c r="B178" s="103"/>
      <c r="C178" s="38"/>
    </row>
    <row r="179" spans="2:3">
      <c r="B179" s="101"/>
      <c r="C179" s="38"/>
    </row>
    <row r="180" spans="2:3">
      <c r="B180" s="101"/>
      <c r="C180" s="38"/>
    </row>
    <row r="181" spans="2:3" ht="15">
      <c r="B181" s="48"/>
      <c r="C181" s="38"/>
    </row>
    <row r="182" spans="2:3">
      <c r="B182" s="104"/>
      <c r="C182" s="38"/>
    </row>
    <row r="183" spans="2:3">
      <c r="B183" s="105"/>
      <c r="C183" s="38"/>
    </row>
    <row r="184" spans="2:3">
      <c r="B184" s="101"/>
      <c r="C184" s="38"/>
    </row>
    <row r="185" spans="2:3">
      <c r="B185" s="101"/>
      <c r="C185" s="38"/>
    </row>
    <row r="186" spans="2:3">
      <c r="B186" s="101"/>
      <c r="C186" s="38"/>
    </row>
    <row r="187" spans="2:3" ht="15">
      <c r="B187" s="48"/>
      <c r="C187" s="38"/>
    </row>
    <row r="188" spans="2:3">
      <c r="B188" s="101"/>
      <c r="C188" s="38"/>
    </row>
    <row r="189" spans="2:3">
      <c r="B189" s="101"/>
      <c r="C189" s="38"/>
    </row>
    <row r="190" spans="2:3" ht="15">
      <c r="B190" s="48"/>
      <c r="C190" s="38"/>
    </row>
    <row r="191" spans="2:3">
      <c r="B191" s="101"/>
      <c r="C191" s="38"/>
    </row>
    <row r="192" spans="2:3">
      <c r="B192" s="101"/>
      <c r="C192" s="38"/>
    </row>
    <row r="193" spans="2:3">
      <c r="B193" s="101"/>
      <c r="C193" s="38"/>
    </row>
    <row r="194" spans="2:3" ht="15">
      <c r="B194" s="48"/>
      <c r="C194" s="38"/>
    </row>
    <row r="195" spans="2:3">
      <c r="B195" s="101"/>
      <c r="C195" s="38"/>
    </row>
    <row r="196" spans="2:3" ht="15">
      <c r="B196" s="48"/>
      <c r="C196" s="38"/>
    </row>
    <row r="197" spans="2:3">
      <c r="B197" s="101"/>
      <c r="C197" s="38"/>
    </row>
    <row r="198" spans="2:3">
      <c r="B198" s="101"/>
      <c r="C198" s="38"/>
    </row>
    <row r="199" spans="2:3" ht="15">
      <c r="B199" s="48"/>
      <c r="C199" s="38"/>
    </row>
    <row r="200" spans="2:3">
      <c r="B200" s="101"/>
      <c r="C200" s="38"/>
    </row>
    <row r="201" spans="2:3">
      <c r="B201" s="101"/>
      <c r="C201" s="38"/>
    </row>
    <row r="202" spans="2:3" ht="15">
      <c r="B202" s="48"/>
      <c r="C202" s="38"/>
    </row>
    <row r="203" spans="2:3">
      <c r="B203" s="101"/>
      <c r="C203" s="38"/>
    </row>
    <row r="204" spans="2:3">
      <c r="B204" s="101"/>
      <c r="C204" s="38"/>
    </row>
    <row r="205" spans="2:3">
      <c r="B205" s="101"/>
      <c r="C205" s="38"/>
    </row>
    <row r="206" spans="2:3" ht="15">
      <c r="B206" s="48"/>
      <c r="C206" s="38"/>
    </row>
    <row r="207" spans="2:3">
      <c r="B207" s="101"/>
      <c r="C207" s="38"/>
    </row>
    <row r="208" spans="2:3">
      <c r="B208" s="43"/>
      <c r="C208" s="38"/>
    </row>
    <row r="209" spans="2:3">
      <c r="B209" s="104"/>
      <c r="C209" s="38"/>
    </row>
    <row r="210" spans="2:3">
      <c r="B210" s="106"/>
      <c r="C210" s="38"/>
    </row>
    <row r="211" spans="2:3">
      <c r="B211" s="101"/>
      <c r="C211" s="38"/>
    </row>
    <row r="212" spans="2:3">
      <c r="B212" s="43"/>
      <c r="C212" s="38"/>
    </row>
    <row r="213" spans="2:3">
      <c r="B213" s="101"/>
      <c r="C213" s="38"/>
    </row>
    <row r="214" spans="2:3">
      <c r="B214" s="101"/>
      <c r="C214" s="38"/>
    </row>
    <row r="215" spans="2:3">
      <c r="B215" s="43"/>
      <c r="C215" s="38"/>
    </row>
    <row r="216" spans="2:3">
      <c r="B216" s="101"/>
      <c r="C216" s="38"/>
    </row>
  </sheetData>
  <conditionalFormatting sqref="C63:C67">
    <cfRule type="colorScale" priority="17">
      <colorScale>
        <cfvo type="min"/>
        <cfvo type="max"/>
        <color theme="0"/>
        <color theme="5"/>
      </colorScale>
    </cfRule>
    <cfRule type="top10" priority="18" rank="10"/>
  </conditionalFormatting>
  <conditionalFormatting sqref="D69:D71">
    <cfRule type="colorScale" priority="3">
      <colorScale>
        <cfvo type="min"/>
        <cfvo type="max"/>
        <color theme="0"/>
        <color theme="5"/>
      </colorScale>
    </cfRule>
    <cfRule type="top10" priority="4" rank="10"/>
  </conditionalFormatting>
  <conditionalFormatting sqref="E73:E78">
    <cfRule type="colorScale" priority="1">
      <colorScale>
        <cfvo type="min"/>
        <cfvo type="max"/>
        <color theme="0"/>
        <color theme="5"/>
      </colorScale>
    </cfRule>
    <cfRule type="top10" priority="2" rank="10"/>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6B08C-CD8C-4504-A2F2-3D3B5DD5FF15}">
  <sheetPr codeName="Sheet8"/>
  <dimension ref="A1:R243"/>
  <sheetViews>
    <sheetView workbookViewId="0">
      <pane xSplit="2" ySplit="5" topLeftCell="C6" activePane="bottomRight" state="frozen"/>
      <selection activeCell="B72" sqref="B72:C72"/>
      <selection pane="topRight" activeCell="B72" sqref="B72:C72"/>
      <selection pane="bottomLeft" activeCell="B72" sqref="B72:C72"/>
      <selection pane="bottomRight" activeCell="D12" sqref="D12"/>
    </sheetView>
  </sheetViews>
  <sheetFormatPr defaultRowHeight="14.5"/>
  <cols>
    <col min="2" max="2" width="23.7265625" customWidth="1"/>
    <col min="3" max="3" width="18.26953125" customWidth="1"/>
    <col min="4" max="4" width="33.54296875" customWidth="1"/>
    <col min="5" max="7" width="23.26953125" customWidth="1"/>
  </cols>
  <sheetData>
    <row r="1" spans="1:18">
      <c r="A1" s="35" t="s">
        <v>123</v>
      </c>
    </row>
    <row r="3" spans="1:18">
      <c r="A3" t="s">
        <v>459</v>
      </c>
      <c r="L3" t="b">
        <v>1</v>
      </c>
      <c r="M3">
        <f>COUNTIF(M$6:M$61,L3)</f>
        <v>56</v>
      </c>
    </row>
    <row r="4" spans="1:18">
      <c r="L4" t="b">
        <v>0</v>
      </c>
      <c r="M4">
        <f>COUNTIF(M$6:M$61,L4)</f>
        <v>0</v>
      </c>
    </row>
    <row r="5" spans="1:18" ht="50">
      <c r="B5" s="133" t="s">
        <v>4</v>
      </c>
      <c r="C5" s="134" t="s">
        <v>460</v>
      </c>
      <c r="D5" s="135" t="s">
        <v>461</v>
      </c>
      <c r="E5" s="134" t="s">
        <v>462</v>
      </c>
      <c r="F5" s="136" t="s">
        <v>463</v>
      </c>
      <c r="G5" s="137" t="s">
        <v>464</v>
      </c>
      <c r="K5" t="s">
        <v>91</v>
      </c>
      <c r="M5" s="30" t="s">
        <v>419</v>
      </c>
      <c r="P5" s="127"/>
    </row>
    <row r="6" spans="1:18" ht="25">
      <c r="B6" s="138" t="s">
        <v>7</v>
      </c>
      <c r="C6" s="142" t="s">
        <v>465</v>
      </c>
      <c r="D6" s="143" t="s">
        <v>465</v>
      </c>
      <c r="E6" s="140" t="s">
        <v>466</v>
      </c>
      <c r="F6" s="143" t="s">
        <v>467</v>
      </c>
      <c r="G6" s="142" t="s">
        <v>468</v>
      </c>
      <c r="I6" t="str">
        <f>Weights!B6</f>
        <v>Alabama</v>
      </c>
      <c r="J6" s="28">
        <f>Weights!Y6</f>
        <v>19300</v>
      </c>
      <c r="K6" t="s">
        <v>92</v>
      </c>
      <c r="M6" t="b">
        <f t="shared" ref="M6:M37" si="0">B6=I6</f>
        <v>1</v>
      </c>
      <c r="O6" s="128"/>
      <c r="P6" s="128"/>
      <c r="Q6" s="82"/>
      <c r="R6" s="142"/>
    </row>
    <row r="7" spans="1:18" ht="62.5">
      <c r="B7" s="42" t="s">
        <v>8</v>
      </c>
      <c r="C7" s="39" t="s">
        <v>469</v>
      </c>
      <c r="D7" s="40" t="s">
        <v>469</v>
      </c>
      <c r="E7" s="39" t="s">
        <v>468</v>
      </c>
      <c r="F7" s="40" t="s">
        <v>130</v>
      </c>
      <c r="G7" s="39" t="s">
        <v>468</v>
      </c>
      <c r="I7" t="str">
        <f>Weights!B7</f>
        <v>Alaska</v>
      </c>
      <c r="J7" s="28">
        <f>Weights!Y7</f>
        <v>1312</v>
      </c>
      <c r="K7" t="s">
        <v>92</v>
      </c>
      <c r="M7" t="b">
        <f t="shared" si="0"/>
        <v>1</v>
      </c>
      <c r="O7" s="130"/>
      <c r="P7" s="129"/>
      <c r="Q7" s="87"/>
      <c r="R7" s="39"/>
    </row>
    <row r="8" spans="1:18">
      <c r="B8" s="42" t="s">
        <v>9</v>
      </c>
      <c r="C8" s="39" t="s">
        <v>130</v>
      </c>
      <c r="D8" s="40" t="s">
        <v>130</v>
      </c>
      <c r="E8" s="39" t="s">
        <v>130</v>
      </c>
      <c r="F8" s="40" t="s">
        <v>130</v>
      </c>
      <c r="G8" s="39" t="s">
        <v>130</v>
      </c>
      <c r="I8" t="str">
        <f>Weights!B8</f>
        <v>American Samoa</v>
      </c>
      <c r="J8" s="28" t="e">
        <f>Weights!Y8</f>
        <v>#VALUE!</v>
      </c>
      <c r="K8" s="25" t="s">
        <v>93</v>
      </c>
      <c r="M8" t="b">
        <f t="shared" si="0"/>
        <v>1</v>
      </c>
      <c r="O8" s="130"/>
      <c r="P8" s="129"/>
      <c r="Q8" s="87"/>
      <c r="R8" s="39"/>
    </row>
    <row r="9" spans="1:18" ht="25">
      <c r="B9" s="42" t="s">
        <v>11</v>
      </c>
      <c r="C9" s="39" t="s">
        <v>465</v>
      </c>
      <c r="D9" s="40" t="s">
        <v>465</v>
      </c>
      <c r="E9" s="144" t="s">
        <v>466</v>
      </c>
      <c r="F9" s="40" t="s">
        <v>470</v>
      </c>
      <c r="G9" s="39" t="s">
        <v>468</v>
      </c>
      <c r="I9" t="str">
        <f>Weights!B9</f>
        <v>Arizona</v>
      </c>
      <c r="J9" s="28">
        <f>Weights!Y9</f>
        <v>12655</v>
      </c>
      <c r="K9" t="s">
        <v>92</v>
      </c>
      <c r="M9" t="b">
        <f t="shared" si="0"/>
        <v>1</v>
      </c>
      <c r="O9" s="131"/>
      <c r="Q9" s="87"/>
      <c r="R9" s="39"/>
    </row>
    <row r="10" spans="1:18" ht="50">
      <c r="B10" s="42" t="s">
        <v>12</v>
      </c>
      <c r="C10" s="39" t="s">
        <v>471</v>
      </c>
      <c r="D10" s="40" t="s">
        <v>471</v>
      </c>
      <c r="E10" s="39" t="s">
        <v>471</v>
      </c>
      <c r="F10" s="40" t="s">
        <v>130</v>
      </c>
      <c r="G10" s="39" t="s">
        <v>468</v>
      </c>
      <c r="I10" t="str">
        <f>Weights!B10</f>
        <v>Arkansas</v>
      </c>
      <c r="J10" s="28">
        <f>Weights!Y10</f>
        <v>16406</v>
      </c>
      <c r="K10" t="s">
        <v>92</v>
      </c>
      <c r="M10" t="b">
        <f t="shared" si="0"/>
        <v>1</v>
      </c>
      <c r="O10" s="132"/>
      <c r="Q10" s="87"/>
      <c r="R10" s="39"/>
    </row>
    <row r="11" spans="1:18" ht="62.5">
      <c r="B11" s="42" t="s">
        <v>13</v>
      </c>
      <c r="C11" s="39" t="s">
        <v>469</v>
      </c>
      <c r="D11" s="40" t="s">
        <v>469</v>
      </c>
      <c r="E11" s="144" t="s">
        <v>466</v>
      </c>
      <c r="F11" s="145" t="s">
        <v>472</v>
      </c>
      <c r="G11" s="39" t="s">
        <v>468</v>
      </c>
      <c r="I11" t="str">
        <f>Weights!B11</f>
        <v>California</v>
      </c>
      <c r="J11" s="28">
        <f>Weights!Y11</f>
        <v>91086</v>
      </c>
      <c r="K11" t="s">
        <v>92</v>
      </c>
      <c r="M11" t="b">
        <f t="shared" si="0"/>
        <v>1</v>
      </c>
      <c r="O11" s="132"/>
      <c r="R11" s="39"/>
    </row>
    <row r="12" spans="1:18" ht="25">
      <c r="B12" s="42" t="s">
        <v>14</v>
      </c>
      <c r="C12" s="39" t="s">
        <v>473</v>
      </c>
      <c r="D12" s="40" t="s">
        <v>473</v>
      </c>
      <c r="E12" s="144" t="s">
        <v>474</v>
      </c>
      <c r="F12" s="40" t="s">
        <v>475</v>
      </c>
      <c r="G12" s="39" t="s">
        <v>468</v>
      </c>
      <c r="I12" t="str">
        <f>Weights!B12</f>
        <v>Colorado</v>
      </c>
      <c r="J12" s="28">
        <f>Weights!Y12</f>
        <v>9101</v>
      </c>
      <c r="K12" t="s">
        <v>92</v>
      </c>
      <c r="M12" t="b">
        <f t="shared" si="0"/>
        <v>1</v>
      </c>
      <c r="R12" s="149"/>
    </row>
    <row r="13" spans="1:18" ht="62.5">
      <c r="B13" s="42" t="s">
        <v>15</v>
      </c>
      <c r="C13" s="39" t="s">
        <v>469</v>
      </c>
      <c r="D13" s="40" t="s">
        <v>469</v>
      </c>
      <c r="E13" s="39" t="s">
        <v>468</v>
      </c>
      <c r="F13" s="40" t="s">
        <v>130</v>
      </c>
      <c r="G13" s="39" t="s">
        <v>468</v>
      </c>
      <c r="I13" t="str">
        <f>Weights!B13</f>
        <v>Connecticut</v>
      </c>
      <c r="J13" s="28">
        <f>Weights!Y13</f>
        <v>7200</v>
      </c>
      <c r="K13" t="s">
        <v>92</v>
      </c>
      <c r="M13" t="b">
        <f t="shared" si="0"/>
        <v>1</v>
      </c>
      <c r="R13" s="149"/>
    </row>
    <row r="14" spans="1:18" ht="62.5">
      <c r="B14" s="42" t="s">
        <v>16</v>
      </c>
      <c r="C14" s="39" t="s">
        <v>469</v>
      </c>
      <c r="D14" s="40" t="s">
        <v>469</v>
      </c>
      <c r="E14" s="39" t="s">
        <v>468</v>
      </c>
      <c r="F14" s="40" t="s">
        <v>130</v>
      </c>
      <c r="G14" s="39" t="s">
        <v>468</v>
      </c>
      <c r="I14" t="str">
        <f>Weights!B14</f>
        <v>Delaware</v>
      </c>
      <c r="J14" s="28">
        <f>Weights!Y14</f>
        <v>2900</v>
      </c>
      <c r="K14" t="s">
        <v>92</v>
      </c>
      <c r="M14" t="b">
        <f t="shared" si="0"/>
        <v>1</v>
      </c>
    </row>
    <row r="15" spans="1:18" ht="25">
      <c r="B15" s="42" t="s">
        <v>17</v>
      </c>
      <c r="C15" s="39" t="s">
        <v>285</v>
      </c>
      <c r="D15" s="40" t="s">
        <v>130</v>
      </c>
      <c r="E15" s="144" t="s">
        <v>466</v>
      </c>
      <c r="F15" s="40" t="s">
        <v>476</v>
      </c>
      <c r="G15" s="39" t="s">
        <v>468</v>
      </c>
      <c r="I15" t="str">
        <f>Weights!B15</f>
        <v>District of Columbia</v>
      </c>
      <c r="J15" s="28">
        <f>Weights!Y15</f>
        <v>700</v>
      </c>
      <c r="K15" t="s">
        <v>92</v>
      </c>
      <c r="M15" t="b">
        <f t="shared" si="0"/>
        <v>1</v>
      </c>
    </row>
    <row r="16" spans="1:18" ht="37.5">
      <c r="B16" s="138" t="s">
        <v>18</v>
      </c>
      <c r="C16" s="146" t="s">
        <v>477</v>
      </c>
      <c r="D16" s="141" t="s">
        <v>477</v>
      </c>
      <c r="E16" s="140" t="s">
        <v>466</v>
      </c>
      <c r="F16" s="143" t="s">
        <v>470</v>
      </c>
      <c r="G16" s="142" t="s">
        <v>468</v>
      </c>
      <c r="I16" t="str">
        <f>Weights!B16</f>
        <v>Florida</v>
      </c>
      <c r="J16" s="28">
        <f>Weights!Y16</f>
        <v>48658</v>
      </c>
      <c r="K16" t="s">
        <v>92</v>
      </c>
      <c r="M16" t="b">
        <f t="shared" si="0"/>
        <v>1</v>
      </c>
    </row>
    <row r="17" spans="2:13" ht="62.5">
      <c r="B17" s="42" t="s">
        <v>19</v>
      </c>
      <c r="C17" s="39" t="s">
        <v>469</v>
      </c>
      <c r="D17" s="40" t="s">
        <v>469</v>
      </c>
      <c r="E17" s="39" t="s">
        <v>468</v>
      </c>
      <c r="F17" s="40" t="s">
        <v>130</v>
      </c>
      <c r="G17" s="39" t="s">
        <v>468</v>
      </c>
      <c r="I17" t="str">
        <f>Weights!B17</f>
        <v>Georgia</v>
      </c>
      <c r="J17" s="28">
        <f>Weights!Y17</f>
        <v>24349</v>
      </c>
      <c r="K17" t="s">
        <v>92</v>
      </c>
      <c r="M17" t="b">
        <f t="shared" si="0"/>
        <v>1</v>
      </c>
    </row>
    <row r="18" spans="2:13" ht="25">
      <c r="B18" s="42" t="s">
        <v>20</v>
      </c>
      <c r="C18" s="39" t="s">
        <v>465</v>
      </c>
      <c r="D18" s="40" t="s">
        <v>465</v>
      </c>
      <c r="E18" s="39" t="s">
        <v>468</v>
      </c>
      <c r="F18" s="40" t="s">
        <v>130</v>
      </c>
      <c r="G18" s="39" t="s">
        <v>468</v>
      </c>
      <c r="I18" t="str">
        <f>Weights!B18</f>
        <v>Guam</v>
      </c>
      <c r="J18" s="28">
        <f>Weights!Y18</f>
        <v>287</v>
      </c>
      <c r="K18" s="25" t="s">
        <v>93</v>
      </c>
      <c r="M18" t="b">
        <f t="shared" si="0"/>
        <v>1</v>
      </c>
    </row>
    <row r="19" spans="2:13" ht="62.5">
      <c r="B19" s="42" t="s">
        <v>21</v>
      </c>
      <c r="C19" s="39" t="s">
        <v>469</v>
      </c>
      <c r="D19" s="40" t="s">
        <v>469</v>
      </c>
      <c r="E19" s="39" t="s">
        <v>468</v>
      </c>
      <c r="F19" s="40" t="s">
        <v>130</v>
      </c>
      <c r="G19" s="39" t="s">
        <v>468</v>
      </c>
      <c r="I19" t="str">
        <f>Weights!B19</f>
        <v>Hawaii</v>
      </c>
      <c r="J19" s="28">
        <f>Weights!Y19</f>
        <v>3200</v>
      </c>
      <c r="K19" t="s">
        <v>92</v>
      </c>
      <c r="M19" t="b">
        <f t="shared" si="0"/>
        <v>1</v>
      </c>
    </row>
    <row r="20" spans="2:13" ht="25">
      <c r="B20" s="42" t="s">
        <v>22</v>
      </c>
      <c r="C20" s="39" t="s">
        <v>465</v>
      </c>
      <c r="D20" s="40" t="s">
        <v>465</v>
      </c>
      <c r="E20" s="39" t="s">
        <v>429</v>
      </c>
      <c r="F20" s="40" t="s">
        <v>478</v>
      </c>
      <c r="G20" s="39" t="s">
        <v>468</v>
      </c>
      <c r="I20" t="str">
        <f>Weights!B20</f>
        <v>Idaho</v>
      </c>
      <c r="J20" s="28">
        <f>Weights!Y20</f>
        <v>3700</v>
      </c>
      <c r="K20" t="s">
        <v>92</v>
      </c>
      <c r="M20" t="b">
        <f t="shared" si="0"/>
        <v>1</v>
      </c>
    </row>
    <row r="21" spans="2:13" ht="62.5">
      <c r="B21" s="42" t="s">
        <v>23</v>
      </c>
      <c r="C21" s="39" t="s">
        <v>469</v>
      </c>
      <c r="D21" s="40" t="s">
        <v>469</v>
      </c>
      <c r="E21" s="39" t="s">
        <v>468</v>
      </c>
      <c r="F21" s="40" t="s">
        <v>130</v>
      </c>
      <c r="G21" s="39" t="s">
        <v>468</v>
      </c>
      <c r="I21" t="str">
        <f>Weights!B21</f>
        <v>Illinois</v>
      </c>
      <c r="J21" s="28">
        <f>Weights!Y21</f>
        <v>35900</v>
      </c>
      <c r="K21" t="s">
        <v>92</v>
      </c>
      <c r="M21" t="b">
        <f t="shared" si="0"/>
        <v>1</v>
      </c>
    </row>
    <row r="22" spans="2:13" ht="62.5">
      <c r="B22" s="42" t="s">
        <v>24</v>
      </c>
      <c r="C22" s="39" t="s">
        <v>469</v>
      </c>
      <c r="D22" s="40" t="s">
        <v>469</v>
      </c>
      <c r="E22" s="39" t="s">
        <v>468</v>
      </c>
      <c r="F22" s="40" t="s">
        <v>130</v>
      </c>
      <c r="G22" s="39" t="s">
        <v>468</v>
      </c>
      <c r="I22" t="str">
        <f>Weights!B22</f>
        <v>Indiana</v>
      </c>
      <c r="J22" s="28">
        <f>Weights!Y22</f>
        <v>14200</v>
      </c>
      <c r="K22" t="s">
        <v>92</v>
      </c>
      <c r="M22" t="b">
        <f t="shared" si="0"/>
        <v>1</v>
      </c>
    </row>
    <row r="23" spans="2:13" ht="25">
      <c r="B23" s="42" t="s">
        <v>25</v>
      </c>
      <c r="C23" s="39" t="s">
        <v>285</v>
      </c>
      <c r="D23" s="40" t="s">
        <v>285</v>
      </c>
      <c r="E23" s="144" t="s">
        <v>466</v>
      </c>
      <c r="F23" s="40" t="s">
        <v>476</v>
      </c>
      <c r="G23" s="39" t="s">
        <v>468</v>
      </c>
      <c r="I23" t="str">
        <f>Weights!B23</f>
        <v>Iowa</v>
      </c>
      <c r="J23" s="28">
        <f>Weights!Y23</f>
        <v>8400</v>
      </c>
      <c r="K23" t="s">
        <v>92</v>
      </c>
      <c r="M23" t="b">
        <f t="shared" si="0"/>
        <v>1</v>
      </c>
    </row>
    <row r="24" spans="2:13" ht="62.5">
      <c r="B24" s="42" t="s">
        <v>26</v>
      </c>
      <c r="C24" s="39" t="s">
        <v>469</v>
      </c>
      <c r="D24" s="40" t="s">
        <v>469</v>
      </c>
      <c r="E24" s="39" t="s">
        <v>468</v>
      </c>
      <c r="F24" s="40" t="s">
        <v>130</v>
      </c>
      <c r="G24" s="39" t="s">
        <v>468</v>
      </c>
      <c r="I24" t="str">
        <f>Weights!B24</f>
        <v>Kansas</v>
      </c>
      <c r="J24" s="28">
        <f>Weights!Y24</f>
        <v>6201</v>
      </c>
      <c r="K24" t="s">
        <v>92</v>
      </c>
      <c r="M24" t="b">
        <f t="shared" si="0"/>
        <v>1</v>
      </c>
    </row>
    <row r="25" spans="2:13">
      <c r="B25" s="42" t="s">
        <v>27</v>
      </c>
      <c r="C25" s="39" t="s">
        <v>285</v>
      </c>
      <c r="D25" s="40" t="s">
        <v>285</v>
      </c>
      <c r="E25" s="39" t="s">
        <v>468</v>
      </c>
      <c r="F25" s="40" t="s">
        <v>130</v>
      </c>
      <c r="G25" s="39" t="s">
        <v>468</v>
      </c>
      <c r="I25" t="str">
        <f>Weights!B25</f>
        <v>Kentucky</v>
      </c>
      <c r="J25" s="28">
        <f>Weights!Y25</f>
        <v>8901</v>
      </c>
      <c r="K25" t="s">
        <v>92</v>
      </c>
      <c r="M25" t="b">
        <f t="shared" si="0"/>
        <v>1</v>
      </c>
    </row>
    <row r="26" spans="2:13" ht="62.5">
      <c r="B26" s="42" t="s">
        <v>28</v>
      </c>
      <c r="C26" s="39" t="s">
        <v>469</v>
      </c>
      <c r="D26" s="40" t="s">
        <v>469</v>
      </c>
      <c r="E26" s="39" t="s">
        <v>468</v>
      </c>
      <c r="F26" s="40" t="s">
        <v>130</v>
      </c>
      <c r="G26" s="39" t="s">
        <v>468</v>
      </c>
      <c r="I26" t="str">
        <f>Weights!B26</f>
        <v>Louisiana</v>
      </c>
      <c r="J26" s="28">
        <f>Weights!Y26</f>
        <v>11549</v>
      </c>
      <c r="K26" t="s">
        <v>92</v>
      </c>
      <c r="M26" t="b">
        <f t="shared" si="0"/>
        <v>1</v>
      </c>
    </row>
    <row r="27" spans="2:13" ht="62.5">
      <c r="B27" s="138" t="s">
        <v>29</v>
      </c>
      <c r="C27" s="142" t="s">
        <v>469</v>
      </c>
      <c r="D27" s="143" t="s">
        <v>469</v>
      </c>
      <c r="E27" s="142" t="s">
        <v>468</v>
      </c>
      <c r="F27" s="143" t="s">
        <v>130</v>
      </c>
      <c r="G27" s="142" t="s">
        <v>468</v>
      </c>
      <c r="I27" t="str">
        <f>Weights!B27</f>
        <v>Maine</v>
      </c>
      <c r="J27" s="28">
        <f>Weights!Y27</f>
        <v>2800</v>
      </c>
      <c r="K27" t="s">
        <v>92</v>
      </c>
      <c r="M27" t="b">
        <f t="shared" si="0"/>
        <v>1</v>
      </c>
    </row>
    <row r="28" spans="2:13" ht="25">
      <c r="B28" s="42" t="s">
        <v>30</v>
      </c>
      <c r="C28" s="147" t="s">
        <v>465</v>
      </c>
      <c r="D28" s="148" t="s">
        <v>465</v>
      </c>
      <c r="E28" s="39" t="s">
        <v>429</v>
      </c>
      <c r="F28" s="40" t="s">
        <v>470</v>
      </c>
      <c r="G28" s="39" t="s">
        <v>468</v>
      </c>
      <c r="I28" t="str">
        <f>Weights!B28</f>
        <v>Maryland</v>
      </c>
      <c r="J28" s="28">
        <f>Weights!Y28</f>
        <v>10299</v>
      </c>
      <c r="K28" t="s">
        <v>92</v>
      </c>
      <c r="M28" t="b">
        <f t="shared" si="0"/>
        <v>1</v>
      </c>
    </row>
    <row r="29" spans="2:13" ht="37.5">
      <c r="B29" s="42" t="s">
        <v>31</v>
      </c>
      <c r="C29" s="149" t="s">
        <v>477</v>
      </c>
      <c r="D29" s="150" t="s">
        <v>479</v>
      </c>
      <c r="E29" s="144" t="s">
        <v>466</v>
      </c>
      <c r="F29" s="40" t="s">
        <v>480</v>
      </c>
      <c r="G29" s="39" t="s">
        <v>468</v>
      </c>
      <c r="I29" t="str">
        <f>Weights!B29</f>
        <v>Massachusetts</v>
      </c>
      <c r="J29" s="28">
        <f>Weights!Y29</f>
        <v>12193</v>
      </c>
      <c r="K29" t="s">
        <v>92</v>
      </c>
      <c r="M29" t="b">
        <f t="shared" si="0"/>
        <v>1</v>
      </c>
    </row>
    <row r="30" spans="2:13" ht="25">
      <c r="B30" s="42" t="s">
        <v>32</v>
      </c>
      <c r="C30" s="147" t="s">
        <v>465</v>
      </c>
      <c r="D30" s="148" t="s">
        <v>465</v>
      </c>
      <c r="E30" s="39" t="s">
        <v>468</v>
      </c>
      <c r="F30" s="40" t="s">
        <v>130</v>
      </c>
      <c r="G30" s="39" t="s">
        <v>468</v>
      </c>
      <c r="I30" t="str">
        <f>Weights!B30</f>
        <v>Michigan</v>
      </c>
      <c r="J30" s="28">
        <f>Weights!Y30</f>
        <v>12599</v>
      </c>
      <c r="K30" t="s">
        <v>92</v>
      </c>
      <c r="M30" t="b">
        <f t="shared" si="0"/>
        <v>1</v>
      </c>
    </row>
    <row r="31" spans="2:13" ht="62.5">
      <c r="B31" s="42" t="s">
        <v>33</v>
      </c>
      <c r="C31" s="39" t="s">
        <v>469</v>
      </c>
      <c r="D31" s="40" t="s">
        <v>469</v>
      </c>
      <c r="E31" s="39" t="s">
        <v>468</v>
      </c>
      <c r="F31" s="40" t="s">
        <v>130</v>
      </c>
      <c r="G31" s="39" t="s">
        <v>468</v>
      </c>
      <c r="I31" t="str">
        <f>Weights!B31</f>
        <v>Minnesota</v>
      </c>
      <c r="J31" s="28">
        <f>Weights!Y31</f>
        <v>9501</v>
      </c>
      <c r="K31" t="s">
        <v>92</v>
      </c>
      <c r="M31" t="b">
        <f t="shared" si="0"/>
        <v>1</v>
      </c>
    </row>
    <row r="32" spans="2:13" ht="62.5">
      <c r="B32" s="42" t="s">
        <v>34</v>
      </c>
      <c r="C32" s="39" t="s">
        <v>469</v>
      </c>
      <c r="D32" s="40" t="s">
        <v>469</v>
      </c>
      <c r="E32" s="144" t="s">
        <v>466</v>
      </c>
      <c r="F32" s="40" t="s">
        <v>470</v>
      </c>
      <c r="G32" s="39" t="s">
        <v>431</v>
      </c>
      <c r="I32" t="str">
        <f>Weights!B32</f>
        <v>Mississippi</v>
      </c>
      <c r="J32" s="28">
        <f>Weights!Y32</f>
        <v>13195</v>
      </c>
      <c r="K32" t="s">
        <v>92</v>
      </c>
      <c r="M32" t="b">
        <f t="shared" si="0"/>
        <v>1</v>
      </c>
    </row>
    <row r="33" spans="2:13" ht="25">
      <c r="B33" s="42" t="s">
        <v>35</v>
      </c>
      <c r="C33" s="147" t="s">
        <v>465</v>
      </c>
      <c r="D33" s="148" t="s">
        <v>465</v>
      </c>
      <c r="E33" s="39" t="s">
        <v>429</v>
      </c>
      <c r="F33" s="40" t="s">
        <v>475</v>
      </c>
      <c r="G33" s="39" t="s">
        <v>481</v>
      </c>
      <c r="I33" t="str">
        <f>Weights!B33</f>
        <v>Missouri</v>
      </c>
      <c r="J33" s="28">
        <f>Weights!Y33</f>
        <v>10028</v>
      </c>
      <c r="K33" t="s">
        <v>92</v>
      </c>
      <c r="M33" t="b">
        <f t="shared" si="0"/>
        <v>1</v>
      </c>
    </row>
    <row r="34" spans="2:13" ht="62.5">
      <c r="B34" s="42" t="s">
        <v>36</v>
      </c>
      <c r="C34" s="39" t="s">
        <v>469</v>
      </c>
      <c r="D34" s="40" t="s">
        <v>469</v>
      </c>
      <c r="E34" s="39" t="s">
        <v>468</v>
      </c>
      <c r="F34" s="40" t="s">
        <v>130</v>
      </c>
      <c r="G34" s="39" t="s">
        <v>468</v>
      </c>
      <c r="I34" t="str">
        <f>Weights!B34</f>
        <v>Montana</v>
      </c>
      <c r="J34" s="28">
        <f>Weights!Y34</f>
        <v>1175</v>
      </c>
      <c r="K34" t="s">
        <v>92</v>
      </c>
      <c r="M34" t="b">
        <f t="shared" si="0"/>
        <v>1</v>
      </c>
    </row>
    <row r="35" spans="2:13" ht="62.5">
      <c r="B35" s="42" t="s">
        <v>37</v>
      </c>
      <c r="C35" s="39" t="s">
        <v>469</v>
      </c>
      <c r="D35" s="40" t="s">
        <v>469</v>
      </c>
      <c r="E35" s="39" t="s">
        <v>468</v>
      </c>
      <c r="F35" s="40" t="s">
        <v>130</v>
      </c>
      <c r="G35" s="39" t="s">
        <v>468</v>
      </c>
      <c r="I35" t="str">
        <f>Weights!B35</f>
        <v>Nebraska</v>
      </c>
      <c r="J35" s="28">
        <f>Weights!Y35</f>
        <v>3800</v>
      </c>
      <c r="K35" t="s">
        <v>92</v>
      </c>
      <c r="M35" t="b">
        <f t="shared" si="0"/>
        <v>1</v>
      </c>
    </row>
    <row r="36" spans="2:13" ht="50">
      <c r="B36" s="42" t="s">
        <v>38</v>
      </c>
      <c r="C36" s="39" t="s">
        <v>471</v>
      </c>
      <c r="D36" s="40" t="s">
        <v>471</v>
      </c>
      <c r="E36" s="39" t="s">
        <v>471</v>
      </c>
      <c r="F36" s="40" t="s">
        <v>130</v>
      </c>
      <c r="G36" s="39" t="s">
        <v>468</v>
      </c>
      <c r="I36" t="str">
        <f>Weights!B36</f>
        <v>Nevada</v>
      </c>
      <c r="J36" s="28">
        <f>Weights!Y36</f>
        <v>3025</v>
      </c>
      <c r="K36" t="s">
        <v>92</v>
      </c>
      <c r="M36" t="b">
        <f t="shared" si="0"/>
        <v>1</v>
      </c>
    </row>
    <row r="37" spans="2:13" ht="62.5">
      <c r="B37" s="138" t="s">
        <v>39</v>
      </c>
      <c r="C37" s="142" t="s">
        <v>469</v>
      </c>
      <c r="D37" s="143" t="s">
        <v>469</v>
      </c>
      <c r="E37" s="151" t="s">
        <v>468</v>
      </c>
      <c r="F37" s="143" t="s">
        <v>130</v>
      </c>
      <c r="G37" s="142" t="s">
        <v>468</v>
      </c>
      <c r="I37" t="str">
        <f>Weights!B37</f>
        <v>New Hampshire</v>
      </c>
      <c r="J37" s="28">
        <f>Weights!Y37</f>
        <v>2317</v>
      </c>
      <c r="K37" t="s">
        <v>92</v>
      </c>
      <c r="M37" t="b">
        <f t="shared" si="0"/>
        <v>1</v>
      </c>
    </row>
    <row r="38" spans="2:13" ht="37.5">
      <c r="B38" s="42" t="s">
        <v>40</v>
      </c>
      <c r="C38" s="149" t="s">
        <v>482</v>
      </c>
      <c r="D38" s="40" t="s">
        <v>130</v>
      </c>
      <c r="E38" s="144" t="s">
        <v>466</v>
      </c>
      <c r="F38" s="40" t="s">
        <v>470</v>
      </c>
      <c r="G38" s="39" t="s">
        <v>468</v>
      </c>
      <c r="I38" t="str">
        <f>Weights!B38</f>
        <v>New Jersey</v>
      </c>
      <c r="J38" s="28">
        <f>Weights!Y38</f>
        <v>15195</v>
      </c>
      <c r="K38" t="s">
        <v>92</v>
      </c>
      <c r="M38" t="b">
        <f t="shared" ref="M38:M61" si="1">B38=I38</f>
        <v>1</v>
      </c>
    </row>
    <row r="39" spans="2:13" ht="37.5">
      <c r="B39" s="42" t="s">
        <v>41</v>
      </c>
      <c r="C39" s="149" t="s">
        <v>477</v>
      </c>
      <c r="D39" s="150" t="s">
        <v>479</v>
      </c>
      <c r="E39" s="144" t="s">
        <v>483</v>
      </c>
      <c r="F39" s="40" t="s">
        <v>484</v>
      </c>
      <c r="G39" s="39" t="s">
        <v>468</v>
      </c>
      <c r="I39" t="str">
        <f>Weights!B39</f>
        <v>New Mexico</v>
      </c>
      <c r="J39" s="28">
        <f>Weights!Y39</f>
        <v>6101</v>
      </c>
      <c r="K39" t="s">
        <v>92</v>
      </c>
      <c r="M39" t="b">
        <f t="shared" si="1"/>
        <v>1</v>
      </c>
    </row>
    <row r="40" spans="2:13" ht="62.5">
      <c r="B40" s="42" t="s">
        <v>42</v>
      </c>
      <c r="C40" s="39" t="s">
        <v>469</v>
      </c>
      <c r="D40" s="40" t="s">
        <v>469</v>
      </c>
      <c r="E40" s="152" t="s">
        <v>468</v>
      </c>
      <c r="F40" s="40" t="s">
        <v>130</v>
      </c>
      <c r="G40" s="39" t="s">
        <v>468</v>
      </c>
      <c r="I40" t="str">
        <f>Weights!B40</f>
        <v>New York</v>
      </c>
      <c r="J40" s="28">
        <f>Weights!Y40</f>
        <v>32249</v>
      </c>
      <c r="K40" t="s">
        <v>92</v>
      </c>
      <c r="M40" t="b">
        <f t="shared" si="1"/>
        <v>1</v>
      </c>
    </row>
    <row r="41" spans="2:13" ht="62.5">
      <c r="B41" s="42" t="s">
        <v>43</v>
      </c>
      <c r="C41" s="39" t="s">
        <v>469</v>
      </c>
      <c r="D41" s="40" t="s">
        <v>469</v>
      </c>
      <c r="E41" s="144" t="s">
        <v>483</v>
      </c>
      <c r="F41" s="40" t="s">
        <v>485</v>
      </c>
      <c r="G41" s="39" t="s">
        <v>468</v>
      </c>
      <c r="I41" t="str">
        <f>Weights!B41</f>
        <v>North Carolina</v>
      </c>
      <c r="J41" s="28">
        <f>Weights!Y41</f>
        <v>27679</v>
      </c>
      <c r="K41" t="s">
        <v>92</v>
      </c>
      <c r="M41" t="b">
        <f t="shared" si="1"/>
        <v>1</v>
      </c>
    </row>
    <row r="42" spans="2:13" ht="62.5">
      <c r="B42" s="42" t="s">
        <v>44</v>
      </c>
      <c r="C42" s="39" t="s">
        <v>469</v>
      </c>
      <c r="D42" s="40" t="s">
        <v>469</v>
      </c>
      <c r="E42" s="152" t="s">
        <v>468</v>
      </c>
      <c r="F42" s="40" t="s">
        <v>130</v>
      </c>
      <c r="G42" s="39" t="s">
        <v>468</v>
      </c>
      <c r="I42" t="str">
        <f>Weights!B42</f>
        <v>North Dakota</v>
      </c>
      <c r="J42" s="28">
        <f>Weights!Y42</f>
        <v>1500</v>
      </c>
      <c r="K42" t="s">
        <v>92</v>
      </c>
      <c r="M42" t="b">
        <f t="shared" si="1"/>
        <v>1</v>
      </c>
    </row>
    <row r="43" spans="2:13" ht="62.5">
      <c r="B43" s="42" t="s">
        <v>45</v>
      </c>
      <c r="C43" s="39" t="s">
        <v>469</v>
      </c>
      <c r="D43" s="40" t="s">
        <v>469</v>
      </c>
      <c r="E43" s="152" t="s">
        <v>468</v>
      </c>
      <c r="F43" s="40" t="s">
        <v>130</v>
      </c>
      <c r="G43" s="39" t="s">
        <v>468</v>
      </c>
      <c r="I43" t="str">
        <f>Weights!B43</f>
        <v>Northern Mariana Islands</v>
      </c>
      <c r="J43" s="28">
        <f>Weights!Y43</f>
        <v>199</v>
      </c>
      <c r="K43" s="25" t="s">
        <v>93</v>
      </c>
      <c r="M43" t="b">
        <f t="shared" si="1"/>
        <v>1</v>
      </c>
    </row>
    <row r="44" spans="2:13" ht="62.5">
      <c r="B44" s="42" t="s">
        <v>46</v>
      </c>
      <c r="C44" s="39" t="s">
        <v>469</v>
      </c>
      <c r="D44" s="40" t="s">
        <v>469</v>
      </c>
      <c r="E44" s="152" t="s">
        <v>468</v>
      </c>
      <c r="F44" s="40" t="s">
        <v>130</v>
      </c>
      <c r="G44" s="39" t="s">
        <v>468</v>
      </c>
      <c r="I44" t="str">
        <f>Weights!B44</f>
        <v>Ohio</v>
      </c>
      <c r="J44" s="28">
        <f>Weights!Y44</f>
        <v>18000</v>
      </c>
      <c r="K44" t="s">
        <v>92</v>
      </c>
      <c r="M44" t="b">
        <f t="shared" si="1"/>
        <v>1</v>
      </c>
    </row>
    <row r="45" spans="2:13" ht="62.5">
      <c r="B45" s="138" t="s">
        <v>47</v>
      </c>
      <c r="C45" s="142" t="s">
        <v>469</v>
      </c>
      <c r="D45" s="143" t="s">
        <v>469</v>
      </c>
      <c r="E45" s="151" t="s">
        <v>468</v>
      </c>
      <c r="F45" s="153" t="s">
        <v>130</v>
      </c>
      <c r="G45" s="142" t="s">
        <v>468</v>
      </c>
      <c r="I45" t="str">
        <f>Weights!B45</f>
        <v>Oklahoma</v>
      </c>
      <c r="J45" s="28">
        <f>Weights!Y45</f>
        <v>17699</v>
      </c>
      <c r="K45" t="s">
        <v>92</v>
      </c>
      <c r="M45" t="b">
        <f t="shared" si="1"/>
        <v>1</v>
      </c>
    </row>
    <row r="46" spans="2:13" ht="62.5">
      <c r="B46" s="42" t="s">
        <v>48</v>
      </c>
      <c r="C46" s="39" t="s">
        <v>469</v>
      </c>
      <c r="D46" s="40" t="s">
        <v>469</v>
      </c>
      <c r="E46" s="152" t="s">
        <v>468</v>
      </c>
      <c r="F46" s="154" t="s">
        <v>130</v>
      </c>
      <c r="G46" s="39" t="s">
        <v>468</v>
      </c>
      <c r="I46" t="str">
        <f>Weights!B46</f>
        <v>Oregon</v>
      </c>
      <c r="J46" s="28">
        <f>Weights!Y46</f>
        <v>7500</v>
      </c>
      <c r="K46" t="s">
        <v>92</v>
      </c>
      <c r="M46" t="b">
        <f t="shared" si="1"/>
        <v>1</v>
      </c>
    </row>
    <row r="47" spans="2:13" ht="62.5">
      <c r="B47" s="42" t="s">
        <v>49</v>
      </c>
      <c r="C47" s="39" t="s">
        <v>469</v>
      </c>
      <c r="D47" s="40" t="s">
        <v>469</v>
      </c>
      <c r="E47" s="152" t="s">
        <v>468</v>
      </c>
      <c r="F47" s="154" t="s">
        <v>130</v>
      </c>
      <c r="G47" s="39" t="s">
        <v>468</v>
      </c>
      <c r="I47" t="str">
        <f>Weights!B47</f>
        <v>Pennsylvania</v>
      </c>
      <c r="J47" s="28">
        <f>Weights!Y47</f>
        <v>40601</v>
      </c>
      <c r="K47" t="s">
        <v>92</v>
      </c>
      <c r="M47" t="b">
        <f t="shared" si="1"/>
        <v>1</v>
      </c>
    </row>
    <row r="48" spans="2:13" ht="37.5">
      <c r="B48" s="42" t="s">
        <v>50</v>
      </c>
      <c r="C48" s="149" t="s">
        <v>477</v>
      </c>
      <c r="D48" s="40" t="s">
        <v>130</v>
      </c>
      <c r="E48" s="152" t="s">
        <v>468</v>
      </c>
      <c r="F48" s="154" t="s">
        <v>130</v>
      </c>
      <c r="G48" s="39" t="s">
        <v>468</v>
      </c>
      <c r="I48" t="str">
        <f>Weights!B48</f>
        <v>Puerto Rico</v>
      </c>
      <c r="J48" s="28">
        <f>Weights!Y48</f>
        <v>3600</v>
      </c>
      <c r="K48" s="25" t="s">
        <v>93</v>
      </c>
      <c r="M48" t="b">
        <f t="shared" si="1"/>
        <v>1</v>
      </c>
    </row>
    <row r="49" spans="1:13" ht="62.5">
      <c r="B49" s="42" t="s">
        <v>51</v>
      </c>
      <c r="C49" s="39" t="s">
        <v>469</v>
      </c>
      <c r="D49" s="40" t="s">
        <v>469</v>
      </c>
      <c r="E49" s="152" t="s">
        <v>468</v>
      </c>
      <c r="F49" s="154" t="s">
        <v>130</v>
      </c>
      <c r="G49" s="39" t="s">
        <v>468</v>
      </c>
      <c r="I49" t="str">
        <f>Weights!B49</f>
        <v>Rhode Island</v>
      </c>
      <c r="J49" s="28">
        <f>Weights!Y49</f>
        <v>1600</v>
      </c>
      <c r="K49" t="s">
        <v>92</v>
      </c>
      <c r="M49" t="b">
        <f t="shared" si="1"/>
        <v>1</v>
      </c>
    </row>
    <row r="50" spans="1:13" ht="25">
      <c r="B50" s="42" t="s">
        <v>52</v>
      </c>
      <c r="C50" s="39" t="s">
        <v>465</v>
      </c>
      <c r="D50" s="40" t="s">
        <v>465</v>
      </c>
      <c r="E50" s="152" t="s">
        <v>468</v>
      </c>
      <c r="F50" s="154" t="s">
        <v>130</v>
      </c>
      <c r="G50" s="39" t="s">
        <v>468</v>
      </c>
      <c r="I50" t="str">
        <f>Weights!B50</f>
        <v>South Carolina</v>
      </c>
      <c r="J50" s="28">
        <f>Weights!Y50</f>
        <v>8314</v>
      </c>
      <c r="K50" t="s">
        <v>92</v>
      </c>
      <c r="M50" t="b">
        <f t="shared" si="1"/>
        <v>1</v>
      </c>
    </row>
    <row r="51" spans="1:13" ht="62.5">
      <c r="B51" s="42" t="s">
        <v>53</v>
      </c>
      <c r="C51" s="39" t="s">
        <v>469</v>
      </c>
      <c r="D51" s="40" t="s">
        <v>469</v>
      </c>
      <c r="E51" s="152" t="s">
        <v>468</v>
      </c>
      <c r="F51" s="154" t="s">
        <v>130</v>
      </c>
      <c r="G51" s="39" t="s">
        <v>429</v>
      </c>
      <c r="I51" t="str">
        <f>Weights!B51</f>
        <v>South Dakota</v>
      </c>
      <c r="J51" s="28">
        <f>Weights!Y51</f>
        <v>1572</v>
      </c>
      <c r="K51" t="s">
        <v>92</v>
      </c>
      <c r="M51" t="b">
        <f t="shared" si="1"/>
        <v>1</v>
      </c>
    </row>
    <row r="52" spans="1:13" ht="25">
      <c r="B52" s="42" t="s">
        <v>54</v>
      </c>
      <c r="C52" s="39" t="s">
        <v>285</v>
      </c>
      <c r="D52" s="40" t="s">
        <v>285</v>
      </c>
      <c r="E52" s="144" t="s">
        <v>466</v>
      </c>
      <c r="F52" s="145" t="s">
        <v>486</v>
      </c>
      <c r="G52" s="39" t="s">
        <v>468</v>
      </c>
      <c r="I52" t="str">
        <f>Weights!B52</f>
        <v>Tennessee</v>
      </c>
      <c r="J52" s="28">
        <f>Weights!Y52</f>
        <v>43000</v>
      </c>
      <c r="K52" t="s">
        <v>92</v>
      </c>
      <c r="M52" t="b">
        <f t="shared" si="1"/>
        <v>1</v>
      </c>
    </row>
    <row r="53" spans="1:13">
      <c r="B53" s="42" t="s">
        <v>55</v>
      </c>
      <c r="C53" s="39" t="s">
        <v>285</v>
      </c>
      <c r="D53" s="40" t="s">
        <v>285</v>
      </c>
      <c r="E53" s="152" t="s">
        <v>468</v>
      </c>
      <c r="F53" s="154" t="s">
        <v>130</v>
      </c>
      <c r="G53" s="39" t="s">
        <v>468</v>
      </c>
      <c r="I53" t="str">
        <f>Weights!B53</f>
        <v>Texas</v>
      </c>
      <c r="J53" s="28">
        <f>Weights!Y53</f>
        <v>63176</v>
      </c>
      <c r="K53" t="s">
        <v>92</v>
      </c>
      <c r="M53" t="b">
        <f t="shared" si="1"/>
        <v>1</v>
      </c>
    </row>
    <row r="54" spans="1:13">
      <c r="B54" s="42" t="s">
        <v>56</v>
      </c>
      <c r="C54" s="39" t="s">
        <v>285</v>
      </c>
      <c r="D54" s="40" t="s">
        <v>285</v>
      </c>
      <c r="E54" s="152" t="s">
        <v>468</v>
      </c>
      <c r="F54" s="154" t="s">
        <v>130</v>
      </c>
      <c r="G54" s="39" t="s">
        <v>468</v>
      </c>
      <c r="I54" t="str">
        <f>Weights!B54</f>
        <v>Utah</v>
      </c>
      <c r="J54" s="28">
        <f>Weights!Y54</f>
        <v>6399</v>
      </c>
      <c r="K54" t="s">
        <v>92</v>
      </c>
      <c r="M54" t="b">
        <f t="shared" si="1"/>
        <v>1</v>
      </c>
    </row>
    <row r="55" spans="1:13" ht="62.5">
      <c r="B55" s="42" t="s">
        <v>57</v>
      </c>
      <c r="C55" s="39" t="s">
        <v>469</v>
      </c>
      <c r="D55" s="40" t="s">
        <v>469</v>
      </c>
      <c r="E55" s="152" t="s">
        <v>468</v>
      </c>
      <c r="F55" s="154" t="s">
        <v>130</v>
      </c>
      <c r="G55" s="39" t="s">
        <v>468</v>
      </c>
      <c r="I55" t="str">
        <f>Weights!B55</f>
        <v>Vermont</v>
      </c>
      <c r="J55" s="28">
        <f>Weights!Y55</f>
        <v>1659</v>
      </c>
      <c r="K55" t="s">
        <v>92</v>
      </c>
      <c r="M55" t="b">
        <f t="shared" si="1"/>
        <v>1</v>
      </c>
    </row>
    <row r="56" spans="1:13" ht="64">
      <c r="B56" s="155" t="s">
        <v>58</v>
      </c>
      <c r="C56" s="156" t="s">
        <v>469</v>
      </c>
      <c r="D56" s="157" t="s">
        <v>469</v>
      </c>
      <c r="E56" s="158" t="s">
        <v>468</v>
      </c>
      <c r="F56" s="157" t="s">
        <v>130</v>
      </c>
      <c r="G56" s="156" t="s">
        <v>468</v>
      </c>
      <c r="I56" t="str">
        <f>Weights!B56</f>
        <v>Virgin Islands</v>
      </c>
      <c r="J56" s="28" t="e">
        <f>Weights!Y56</f>
        <v>#VALUE!</v>
      </c>
      <c r="K56" s="25" t="s">
        <v>93</v>
      </c>
      <c r="M56" t="b">
        <f t="shared" si="1"/>
        <v>1</v>
      </c>
    </row>
    <row r="57" spans="1:13" ht="64">
      <c r="B57" s="159" t="s">
        <v>59</v>
      </c>
      <c r="C57" s="160" t="s">
        <v>469</v>
      </c>
      <c r="D57" s="161" t="s">
        <v>469</v>
      </c>
      <c r="E57" s="162" t="s">
        <v>468</v>
      </c>
      <c r="F57" s="161" t="s">
        <v>130</v>
      </c>
      <c r="G57" s="160" t="s">
        <v>468</v>
      </c>
      <c r="I57" t="str">
        <f>Weights!B57</f>
        <v>Virginia</v>
      </c>
      <c r="J57" s="28">
        <f>Weights!Y57</f>
        <v>9600</v>
      </c>
      <c r="K57" t="s">
        <v>92</v>
      </c>
      <c r="M57" t="b">
        <f t="shared" si="1"/>
        <v>1</v>
      </c>
    </row>
    <row r="58" spans="1:13" ht="64">
      <c r="B58" s="159" t="s">
        <v>60</v>
      </c>
      <c r="C58" s="160" t="s">
        <v>469</v>
      </c>
      <c r="D58" s="161" t="s">
        <v>469</v>
      </c>
      <c r="E58" s="162" t="s">
        <v>468</v>
      </c>
      <c r="F58" s="161" t="s">
        <v>130</v>
      </c>
      <c r="G58" s="160" t="s">
        <v>468</v>
      </c>
      <c r="I58" t="str">
        <f>Weights!B58</f>
        <v>Washington</v>
      </c>
      <c r="J58" s="28">
        <f>Weights!Y58</f>
        <v>14100</v>
      </c>
      <c r="K58" t="s">
        <v>92</v>
      </c>
      <c r="M58" t="b">
        <f t="shared" si="1"/>
        <v>1</v>
      </c>
    </row>
    <row r="59" spans="1:13" ht="16">
      <c r="B59" s="159" t="s">
        <v>61</v>
      </c>
      <c r="C59" s="160" t="s">
        <v>465</v>
      </c>
      <c r="D59" s="161" t="s">
        <v>465</v>
      </c>
      <c r="E59" s="162" t="s">
        <v>468</v>
      </c>
      <c r="F59" s="161" t="s">
        <v>130</v>
      </c>
      <c r="G59" s="160" t="s">
        <v>468</v>
      </c>
      <c r="I59" t="str">
        <f>Weights!B59</f>
        <v>West Virginia</v>
      </c>
      <c r="J59" s="28">
        <f>Weights!Y59</f>
        <v>8000</v>
      </c>
      <c r="K59" t="s">
        <v>92</v>
      </c>
      <c r="M59" t="b">
        <f t="shared" si="1"/>
        <v>1</v>
      </c>
    </row>
    <row r="60" spans="1:13" ht="16">
      <c r="B60" s="159" t="s">
        <v>62</v>
      </c>
      <c r="C60" s="160" t="s">
        <v>285</v>
      </c>
      <c r="D60" s="161" t="s">
        <v>285</v>
      </c>
      <c r="E60" s="162" t="s">
        <v>468</v>
      </c>
      <c r="F60" s="161" t="s">
        <v>130</v>
      </c>
      <c r="G60" s="160" t="s">
        <v>468</v>
      </c>
      <c r="I60" t="str">
        <f>Weights!B60</f>
        <v>Wisconsin</v>
      </c>
      <c r="J60" s="28">
        <f>Weights!Y60</f>
        <v>7996</v>
      </c>
      <c r="K60" t="s">
        <v>92</v>
      </c>
      <c r="M60" t="b">
        <f t="shared" si="1"/>
        <v>1</v>
      </c>
    </row>
    <row r="61" spans="1:13" ht="32">
      <c r="B61" s="163" t="s">
        <v>63</v>
      </c>
      <c r="C61" s="164" t="s">
        <v>465</v>
      </c>
      <c r="D61" s="165" t="s">
        <v>465</v>
      </c>
      <c r="E61" s="166" t="s">
        <v>466</v>
      </c>
      <c r="F61" s="165" t="s">
        <v>475</v>
      </c>
      <c r="G61" s="164" t="s">
        <v>468</v>
      </c>
      <c r="I61" t="str">
        <f>Weights!B61</f>
        <v>Wyoming</v>
      </c>
      <c r="J61" s="28">
        <f>Weights!Y61</f>
        <v>1500</v>
      </c>
      <c r="K61" t="s">
        <v>92</v>
      </c>
      <c r="M61" t="b">
        <f t="shared" si="1"/>
        <v>1</v>
      </c>
    </row>
    <row r="63" spans="1:13">
      <c r="A63" t="s">
        <v>92</v>
      </c>
      <c r="B63" s="142" t="s">
        <v>465</v>
      </c>
      <c r="C63">
        <f>SUMIFS($J$6:$J$61,C$6:C$61,$B63,$K$6:$K$61,$A$63)</f>
        <v>86395</v>
      </c>
    </row>
    <row r="64" spans="1:13" ht="50">
      <c r="B64" s="39" t="s">
        <v>469</v>
      </c>
      <c r="C64">
        <f t="shared" ref="C64:C70" si="2">SUMIFS($J$6:$J$61,C$6:C$61,$B64,$K$6:$K$61,$A$63)</f>
        <v>404444</v>
      </c>
    </row>
    <row r="65" spans="2:4">
      <c r="B65" s="39" t="s">
        <v>130</v>
      </c>
      <c r="C65">
        <f t="shared" si="2"/>
        <v>0</v>
      </c>
    </row>
    <row r="66" spans="2:4" ht="37.5">
      <c r="B66" s="39" t="s">
        <v>471</v>
      </c>
      <c r="C66">
        <f t="shared" si="2"/>
        <v>19431</v>
      </c>
    </row>
    <row r="67" spans="2:4">
      <c r="B67" s="39" t="s">
        <v>473</v>
      </c>
      <c r="C67">
        <f t="shared" si="2"/>
        <v>9101</v>
      </c>
    </row>
    <row r="68" spans="2:4">
      <c r="B68" s="39" t="s">
        <v>285</v>
      </c>
      <c r="C68">
        <f t="shared" si="2"/>
        <v>138572</v>
      </c>
    </row>
    <row r="69" spans="2:4" ht="25">
      <c r="B69" s="149" t="s">
        <v>477</v>
      </c>
      <c r="C69">
        <f t="shared" si="2"/>
        <v>66952</v>
      </c>
    </row>
    <row r="70" spans="2:4" ht="25">
      <c r="B70" s="149" t="s">
        <v>482</v>
      </c>
      <c r="C70">
        <f t="shared" si="2"/>
        <v>15195</v>
      </c>
    </row>
    <row r="71" spans="2:4">
      <c r="B71" s="129"/>
    </row>
    <row r="72" spans="2:4">
      <c r="B72" s="143" t="s">
        <v>465</v>
      </c>
      <c r="D72">
        <f>SUMIFS($J$6:$J$61,D$6:D$61,$B72,$K$6:$K$61,$A$63)</f>
        <v>86395</v>
      </c>
    </row>
    <row r="73" spans="2:4" ht="50">
      <c r="B73" s="40" t="s">
        <v>469</v>
      </c>
      <c r="D73">
        <f t="shared" ref="D73:D79" si="3">SUMIFS($J$6:$J$61,D$6:D$61,$B73,$K$6:$K$61,$A$63)</f>
        <v>404444</v>
      </c>
    </row>
    <row r="74" spans="2:4">
      <c r="B74" s="40" t="s">
        <v>130</v>
      </c>
      <c r="D74">
        <f t="shared" si="3"/>
        <v>15895</v>
      </c>
    </row>
    <row r="75" spans="2:4" ht="37.5">
      <c r="B75" s="40" t="s">
        <v>471</v>
      </c>
      <c r="D75">
        <f t="shared" si="3"/>
        <v>19431</v>
      </c>
    </row>
    <row r="76" spans="2:4">
      <c r="B76" s="40" t="s">
        <v>473</v>
      </c>
      <c r="D76">
        <f t="shared" si="3"/>
        <v>9101</v>
      </c>
    </row>
    <row r="77" spans="2:4" ht="25">
      <c r="B77" s="150" t="s">
        <v>477</v>
      </c>
      <c r="D77">
        <f t="shared" si="3"/>
        <v>48658</v>
      </c>
    </row>
    <row r="78" spans="2:4">
      <c r="B78" s="40" t="s">
        <v>285</v>
      </c>
      <c r="D78">
        <f t="shared" si="3"/>
        <v>137872</v>
      </c>
    </row>
    <row r="79" spans="2:4" ht="25">
      <c r="B79" s="150" t="s">
        <v>479</v>
      </c>
      <c r="D79">
        <f t="shared" si="3"/>
        <v>18294</v>
      </c>
    </row>
    <row r="81" spans="2:6" ht="25">
      <c r="B81" s="140" t="s">
        <v>466</v>
      </c>
      <c r="E81">
        <f>SUMIFS($J$6:$J$61,E$6:E$61,$B81,$K$6:$K$61,$A$63)</f>
        <v>265882</v>
      </c>
    </row>
    <row r="82" spans="2:6">
      <c r="B82" s="39" t="s">
        <v>468</v>
      </c>
      <c r="E82">
        <f t="shared" ref="E82:F97" si="4">SUMIFS($J$6:$J$61,E$6:E$61,$B82,$K$6:$K$61,$A$63)</f>
        <v>387869</v>
      </c>
    </row>
    <row r="83" spans="2:6">
      <c r="B83" s="39" t="s">
        <v>130</v>
      </c>
      <c r="E83">
        <f t="shared" si="4"/>
        <v>0</v>
      </c>
    </row>
    <row r="84" spans="2:6" ht="37.5">
      <c r="B84" s="39" t="s">
        <v>471</v>
      </c>
      <c r="E84">
        <f t="shared" si="4"/>
        <v>19431</v>
      </c>
    </row>
    <row r="85" spans="2:6" ht="25">
      <c r="B85" s="144" t="s">
        <v>474</v>
      </c>
      <c r="E85">
        <f t="shared" si="4"/>
        <v>9101</v>
      </c>
    </row>
    <row r="86" spans="2:6">
      <c r="B86" s="39" t="s">
        <v>429</v>
      </c>
      <c r="E86">
        <f t="shared" si="4"/>
        <v>24027</v>
      </c>
    </row>
    <row r="87" spans="2:6" ht="25">
      <c r="B87" s="144" t="s">
        <v>483</v>
      </c>
      <c r="E87">
        <f t="shared" si="4"/>
        <v>33780</v>
      </c>
    </row>
    <row r="89" spans="2:6">
      <c r="B89" s="143" t="s">
        <v>467</v>
      </c>
      <c r="F89">
        <f>SUMIFS($J$6:$J$61,F$6:F$61,$B89,$K$6:$K$61,$A$63)</f>
        <v>19300</v>
      </c>
    </row>
    <row r="90" spans="2:6">
      <c r="B90" s="40" t="s">
        <v>130</v>
      </c>
      <c r="F90">
        <f t="shared" si="4"/>
        <v>407300</v>
      </c>
    </row>
    <row r="91" spans="2:6">
      <c r="B91" s="40" t="s">
        <v>470</v>
      </c>
      <c r="F91">
        <f t="shared" si="4"/>
        <v>100002</v>
      </c>
    </row>
    <row r="92" spans="2:6" ht="25">
      <c r="B92" s="145" t="s">
        <v>472</v>
      </c>
      <c r="F92">
        <f t="shared" si="4"/>
        <v>91086</v>
      </c>
    </row>
    <row r="93" spans="2:6">
      <c r="B93" s="40" t="s">
        <v>475</v>
      </c>
      <c r="F93">
        <f t="shared" si="4"/>
        <v>20629</v>
      </c>
    </row>
    <row r="94" spans="2:6">
      <c r="B94" s="40" t="s">
        <v>476</v>
      </c>
      <c r="F94">
        <f t="shared" si="4"/>
        <v>9100</v>
      </c>
    </row>
    <row r="95" spans="2:6">
      <c r="B95" s="40" t="s">
        <v>478</v>
      </c>
      <c r="F95">
        <f t="shared" si="4"/>
        <v>3700</v>
      </c>
    </row>
    <row r="96" spans="2:6">
      <c r="B96" s="40" t="s">
        <v>480</v>
      </c>
      <c r="F96">
        <f t="shared" si="4"/>
        <v>12193</v>
      </c>
    </row>
    <row r="97" spans="2:7">
      <c r="B97" s="40" t="s">
        <v>484</v>
      </c>
      <c r="F97">
        <f t="shared" si="4"/>
        <v>6101</v>
      </c>
    </row>
    <row r="98" spans="2:7">
      <c r="B98" s="40" t="s">
        <v>485</v>
      </c>
      <c r="F98">
        <f t="shared" ref="F98:F99" si="5">SUMIFS($J$6:$J$61,F$6:F$61,$B98,$K$6:$K$61,$A$63)</f>
        <v>27679</v>
      </c>
    </row>
    <row r="99" spans="2:7" ht="25">
      <c r="B99" s="167" t="s">
        <v>486</v>
      </c>
      <c r="F99">
        <f t="shared" si="5"/>
        <v>43000</v>
      </c>
    </row>
    <row r="101" spans="2:7">
      <c r="B101" s="142" t="s">
        <v>468</v>
      </c>
      <c r="G101">
        <f t="shared" ref="G101:G105" si="6">SUMIFS($J$6:$J$61,G$6:G$61,$B101,$K$6:$K$61,$A$63)</f>
        <v>715295</v>
      </c>
    </row>
    <row r="102" spans="2:7">
      <c r="B102" s="39" t="s">
        <v>130</v>
      </c>
      <c r="G102">
        <f t="shared" si="6"/>
        <v>0</v>
      </c>
    </row>
    <row r="103" spans="2:7">
      <c r="B103" s="39" t="s">
        <v>431</v>
      </c>
      <c r="G103">
        <f t="shared" si="6"/>
        <v>13195</v>
      </c>
    </row>
    <row r="104" spans="2:7">
      <c r="B104" s="39" t="s">
        <v>481</v>
      </c>
      <c r="G104">
        <f t="shared" si="6"/>
        <v>10028</v>
      </c>
    </row>
    <row r="105" spans="2:7">
      <c r="B105" s="39" t="s">
        <v>429</v>
      </c>
      <c r="G105">
        <f t="shared" si="6"/>
        <v>1572</v>
      </c>
    </row>
    <row r="106" spans="2:7">
      <c r="B106" s="87"/>
    </row>
    <row r="107" spans="2:7">
      <c r="B107" s="87"/>
    </row>
    <row r="108" spans="2:7">
      <c r="B108" s="129" t="s">
        <v>1399</v>
      </c>
      <c r="C108">
        <f>SUM(C63:C70)</f>
        <v>740090</v>
      </c>
      <c r="D108">
        <f>SUM(D72:D79)</f>
        <v>740090</v>
      </c>
      <c r="E108">
        <f>SUM(E81:E87)</f>
        <v>740090</v>
      </c>
      <c r="F108">
        <f>SUM(F89:F99)</f>
        <v>740090</v>
      </c>
      <c r="G108">
        <f>SUM(G101:G105)</f>
        <v>740090</v>
      </c>
    </row>
    <row r="109" spans="2:7">
      <c r="B109" s="87"/>
    </row>
    <row r="110" spans="2:7">
      <c r="B110" t="s">
        <v>131</v>
      </c>
    </row>
    <row r="111" spans="2:7">
      <c r="B111" s="43"/>
      <c r="C111" s="38"/>
    </row>
    <row r="112" spans="2:7">
      <c r="B112" s="43" t="s">
        <v>487</v>
      </c>
      <c r="C112" s="38"/>
    </row>
    <row r="113" spans="2:3">
      <c r="B113" s="100" t="s">
        <v>133</v>
      </c>
      <c r="C113" s="38"/>
    </row>
    <row r="114" spans="2:3">
      <c r="B114" s="100" t="s">
        <v>134</v>
      </c>
      <c r="C114" s="38"/>
    </row>
    <row r="115" spans="2:3">
      <c r="B115" s="100" t="s">
        <v>436</v>
      </c>
      <c r="C115" s="38"/>
    </row>
    <row r="116" spans="2:3">
      <c r="B116" s="43" t="s">
        <v>291</v>
      </c>
      <c r="C116" s="38"/>
    </row>
    <row r="117" spans="2:3">
      <c r="B117" s="101" t="s">
        <v>488</v>
      </c>
      <c r="C117" s="38"/>
    </row>
    <row r="118" spans="2:3">
      <c r="B118" s="43" t="s">
        <v>141</v>
      </c>
      <c r="C118" s="38"/>
    </row>
    <row r="119" spans="2:3">
      <c r="B119" s="101" t="s">
        <v>489</v>
      </c>
      <c r="C119" s="38"/>
    </row>
    <row r="120" spans="2:3">
      <c r="B120" s="43" t="s">
        <v>143</v>
      </c>
      <c r="C120" s="38"/>
    </row>
    <row r="121" spans="2:3">
      <c r="B121" s="101" t="s">
        <v>490</v>
      </c>
      <c r="C121" s="38"/>
    </row>
    <row r="122" spans="2:3">
      <c r="B122" s="101" t="s">
        <v>491</v>
      </c>
      <c r="C122" s="38"/>
    </row>
    <row r="123" spans="2:3">
      <c r="B123" s="103" t="s">
        <v>145</v>
      </c>
      <c r="C123" s="38"/>
    </row>
    <row r="124" spans="2:3">
      <c r="B124" s="104" t="s">
        <v>492</v>
      </c>
      <c r="C124" s="38"/>
    </row>
    <row r="125" spans="2:3">
      <c r="B125" s="101" t="s">
        <v>493</v>
      </c>
      <c r="C125" s="38"/>
    </row>
    <row r="126" spans="2:3">
      <c r="B126" s="101" t="s">
        <v>494</v>
      </c>
      <c r="C126" s="38"/>
    </row>
    <row r="127" spans="2:3">
      <c r="B127" s="103" t="s">
        <v>151</v>
      </c>
      <c r="C127" s="38"/>
    </row>
    <row r="128" spans="2:3">
      <c r="B128" s="101" t="s">
        <v>495</v>
      </c>
      <c r="C128" s="38"/>
    </row>
    <row r="129" spans="2:3">
      <c r="B129" s="101" t="s">
        <v>496</v>
      </c>
      <c r="C129" s="38"/>
    </row>
    <row r="130" spans="2:3">
      <c r="B130" s="103" t="s">
        <v>153</v>
      </c>
      <c r="C130" s="38"/>
    </row>
    <row r="131" spans="2:3">
      <c r="B131" s="101" t="s">
        <v>497</v>
      </c>
      <c r="C131" s="38"/>
    </row>
    <row r="132" spans="2:3">
      <c r="B132" s="101" t="s">
        <v>498</v>
      </c>
      <c r="C132" s="38"/>
    </row>
    <row r="133" spans="2:3">
      <c r="B133" s="103" t="s">
        <v>159</v>
      </c>
      <c r="C133" s="38"/>
    </row>
    <row r="134" spans="2:3">
      <c r="B134" s="101" t="s">
        <v>499</v>
      </c>
      <c r="C134" s="38"/>
    </row>
    <row r="135" spans="2:3">
      <c r="B135" s="103" t="s">
        <v>161</v>
      </c>
      <c r="C135" s="38"/>
    </row>
    <row r="136" spans="2:3">
      <c r="B136" s="101" t="s">
        <v>500</v>
      </c>
      <c r="C136" s="38"/>
    </row>
    <row r="137" spans="2:3">
      <c r="B137" s="103" t="s">
        <v>165</v>
      </c>
      <c r="C137" s="38"/>
    </row>
    <row r="138" spans="2:3">
      <c r="B138" s="101" t="s">
        <v>501</v>
      </c>
      <c r="C138" s="38"/>
    </row>
    <row r="139" spans="2:3">
      <c r="B139" s="101" t="s">
        <v>502</v>
      </c>
      <c r="C139" s="38"/>
    </row>
    <row r="140" spans="2:3">
      <c r="B140" s="103" t="s">
        <v>169</v>
      </c>
      <c r="C140" s="38"/>
    </row>
    <row r="141" spans="2:3">
      <c r="B141" s="101" t="s">
        <v>503</v>
      </c>
      <c r="C141" s="38"/>
    </row>
    <row r="142" spans="2:3">
      <c r="B142" s="103" t="s">
        <v>175</v>
      </c>
      <c r="C142" s="38"/>
    </row>
    <row r="143" spans="2:3">
      <c r="B143" s="101" t="s">
        <v>504</v>
      </c>
      <c r="C143" s="38"/>
    </row>
    <row r="144" spans="2:3">
      <c r="B144" s="103" t="s">
        <v>177</v>
      </c>
      <c r="C144" s="38"/>
    </row>
    <row r="145" spans="2:3">
      <c r="B145" s="101" t="s">
        <v>505</v>
      </c>
      <c r="C145" s="38"/>
    </row>
    <row r="146" spans="2:3">
      <c r="B146" s="101" t="s">
        <v>506</v>
      </c>
      <c r="C146" s="38"/>
    </row>
    <row r="147" spans="2:3">
      <c r="B147" s="43" t="s">
        <v>179</v>
      </c>
      <c r="C147" s="38"/>
    </row>
    <row r="148" spans="2:3">
      <c r="B148" s="104" t="s">
        <v>492</v>
      </c>
      <c r="C148" s="38"/>
    </row>
    <row r="149" spans="2:3">
      <c r="B149" s="101" t="s">
        <v>507</v>
      </c>
      <c r="C149" s="38"/>
    </row>
    <row r="150" spans="2:3">
      <c r="B150" s="43" t="s">
        <v>185</v>
      </c>
      <c r="C150" s="38"/>
    </row>
    <row r="151" spans="2:3">
      <c r="B151" s="101" t="s">
        <v>508</v>
      </c>
      <c r="C151" s="38"/>
    </row>
    <row r="152" spans="2:3">
      <c r="B152" s="43" t="s">
        <v>187</v>
      </c>
      <c r="C152" s="38"/>
    </row>
    <row r="153" spans="2:3">
      <c r="B153" s="101" t="s">
        <v>509</v>
      </c>
      <c r="C153" s="38"/>
    </row>
    <row r="154" spans="2:3">
      <c r="B154" s="43" t="s">
        <v>195</v>
      </c>
      <c r="C154" s="38"/>
    </row>
    <row r="155" spans="2:3">
      <c r="B155" s="101" t="s">
        <v>510</v>
      </c>
      <c r="C155" s="38"/>
    </row>
    <row r="156" spans="2:3">
      <c r="B156" s="43" t="s">
        <v>197</v>
      </c>
      <c r="C156" s="38"/>
    </row>
    <row r="157" spans="2:3">
      <c r="B157" s="101" t="s">
        <v>511</v>
      </c>
      <c r="C157" s="38"/>
    </row>
    <row r="158" spans="2:3">
      <c r="B158" s="43" t="s">
        <v>199</v>
      </c>
      <c r="C158" s="38"/>
    </row>
    <row r="159" spans="2:3">
      <c r="B159" s="101" t="s">
        <v>512</v>
      </c>
      <c r="C159" s="38"/>
    </row>
    <row r="160" spans="2:3">
      <c r="B160" s="43" t="s">
        <v>200</v>
      </c>
      <c r="C160" s="38"/>
    </row>
    <row r="161" spans="2:3">
      <c r="B161" s="101" t="s">
        <v>513</v>
      </c>
      <c r="C161" s="38"/>
    </row>
    <row r="162" spans="2:3">
      <c r="B162" s="101" t="s">
        <v>514</v>
      </c>
      <c r="C162" s="38"/>
    </row>
    <row r="163" spans="2:3">
      <c r="B163" s="43" t="s">
        <v>213</v>
      </c>
      <c r="C163" s="38"/>
    </row>
    <row r="164" spans="2:3">
      <c r="B164" s="101" t="s">
        <v>515</v>
      </c>
      <c r="C164" s="38"/>
    </row>
    <row r="165" spans="2:3">
      <c r="B165" s="43" t="s">
        <v>217</v>
      </c>
      <c r="C165" s="38"/>
    </row>
    <row r="166" spans="2:3">
      <c r="B166" s="101" t="s">
        <v>516</v>
      </c>
      <c r="C166" s="38"/>
    </row>
    <row r="167" spans="2:3">
      <c r="B167" s="43" t="s">
        <v>219</v>
      </c>
      <c r="C167" s="38"/>
    </row>
    <row r="168" spans="2:3">
      <c r="B168" s="101" t="s">
        <v>517</v>
      </c>
      <c r="C168" s="38"/>
    </row>
    <row r="169" spans="2:3">
      <c r="B169" s="43" t="s">
        <v>221</v>
      </c>
      <c r="C169" s="38"/>
    </row>
    <row r="170" spans="2:3">
      <c r="B170" s="101" t="s">
        <v>518</v>
      </c>
      <c r="C170" s="38"/>
    </row>
    <row r="171" spans="2:3">
      <c r="B171" s="43" t="s">
        <v>358</v>
      </c>
      <c r="C171" s="38"/>
    </row>
    <row r="172" spans="2:3">
      <c r="B172" s="101" t="s">
        <v>519</v>
      </c>
      <c r="C172" s="38"/>
    </row>
    <row r="173" spans="2:3">
      <c r="B173" s="43" t="s">
        <v>223</v>
      </c>
      <c r="C173" s="38"/>
    </row>
    <row r="174" spans="2:3">
      <c r="B174" s="101" t="s">
        <v>520</v>
      </c>
      <c r="C174" s="38"/>
    </row>
    <row r="175" spans="2:3">
      <c r="B175" s="100" t="s">
        <v>521</v>
      </c>
      <c r="C175" s="38"/>
    </row>
    <row r="176" spans="2:3">
      <c r="B176" s="43" t="s">
        <v>232</v>
      </c>
      <c r="C176" s="38"/>
    </row>
    <row r="177" spans="2:3">
      <c r="B177" s="101" t="s">
        <v>522</v>
      </c>
      <c r="C177" s="38"/>
    </row>
    <row r="178" spans="2:3">
      <c r="B178" s="101" t="s">
        <v>523</v>
      </c>
      <c r="C178" s="38"/>
    </row>
    <row r="179" spans="2:3">
      <c r="B179" s="43" t="s">
        <v>234</v>
      </c>
      <c r="C179" s="38"/>
    </row>
    <row r="180" spans="2:3">
      <c r="B180" s="101" t="s">
        <v>524</v>
      </c>
      <c r="C180" s="38"/>
    </row>
    <row r="181" spans="2:3">
      <c r="B181" s="101"/>
      <c r="C181" s="38"/>
    </row>
    <row r="182" spans="2:3">
      <c r="B182" s="101"/>
      <c r="C182" s="38"/>
    </row>
    <row r="183" spans="2:3">
      <c r="B183" s="101"/>
      <c r="C183" s="38"/>
    </row>
    <row r="184" spans="2:3">
      <c r="B184" s="103"/>
      <c r="C184" s="38"/>
    </row>
    <row r="185" spans="2:3">
      <c r="B185" s="101"/>
      <c r="C185" s="38"/>
    </row>
    <row r="186" spans="2:3">
      <c r="B186" s="101"/>
      <c r="C186" s="38"/>
    </row>
    <row r="187" spans="2:3">
      <c r="B187" s="103"/>
      <c r="C187" s="38"/>
    </row>
    <row r="188" spans="2:3">
      <c r="B188" s="101"/>
      <c r="C188" s="38"/>
    </row>
    <row r="189" spans="2:3">
      <c r="B189" s="103"/>
      <c r="C189" s="38"/>
    </row>
    <row r="190" spans="2:3">
      <c r="B190" s="101"/>
      <c r="C190" s="38"/>
    </row>
    <row r="191" spans="2:3">
      <c r="B191" s="103"/>
      <c r="C191" s="38"/>
    </row>
    <row r="192" spans="2:3">
      <c r="B192" s="101"/>
      <c r="C192" s="38"/>
    </row>
    <row r="193" spans="2:3">
      <c r="B193" s="101"/>
      <c r="C193" s="38"/>
    </row>
    <row r="194" spans="2:3">
      <c r="B194" s="101"/>
      <c r="C194" s="38"/>
    </row>
    <row r="195" spans="2:3">
      <c r="B195" s="103"/>
      <c r="C195" s="38"/>
    </row>
    <row r="196" spans="2:3">
      <c r="B196" s="101"/>
      <c r="C196" s="38"/>
    </row>
    <row r="197" spans="2:3">
      <c r="B197" s="103"/>
      <c r="C197" s="38"/>
    </row>
    <row r="198" spans="2:3">
      <c r="B198" s="101"/>
      <c r="C198" s="38"/>
    </row>
    <row r="199" spans="2:3">
      <c r="B199" s="103"/>
      <c r="C199" s="38"/>
    </row>
    <row r="200" spans="2:3">
      <c r="B200" s="101"/>
      <c r="C200" s="38"/>
    </row>
    <row r="201" spans="2:3">
      <c r="B201" s="101"/>
      <c r="C201" s="38"/>
    </row>
    <row r="202" spans="2:3">
      <c r="B202" s="101"/>
      <c r="C202" s="38"/>
    </row>
    <row r="203" spans="2:3">
      <c r="B203" s="103"/>
      <c r="C203" s="38"/>
    </row>
    <row r="204" spans="2:3">
      <c r="B204" s="101"/>
      <c r="C204" s="38"/>
    </row>
    <row r="205" spans="2:3">
      <c r="B205" s="103"/>
      <c r="C205" s="38"/>
    </row>
    <row r="206" spans="2:3">
      <c r="B206" s="101"/>
      <c r="C206" s="38"/>
    </row>
    <row r="207" spans="2:3">
      <c r="B207" s="101"/>
      <c r="C207" s="38"/>
    </row>
    <row r="208" spans="2:3" ht="15">
      <c r="B208" s="48"/>
      <c r="C208" s="38"/>
    </row>
    <row r="209" spans="2:3">
      <c r="B209" s="104"/>
      <c r="C209" s="38"/>
    </row>
    <row r="210" spans="2:3">
      <c r="B210" s="105"/>
      <c r="C210" s="38"/>
    </row>
    <row r="211" spans="2:3">
      <c r="B211" s="101"/>
      <c r="C211" s="38"/>
    </row>
    <row r="212" spans="2:3">
      <c r="B212" s="101"/>
      <c r="C212" s="38"/>
    </row>
    <row r="213" spans="2:3">
      <c r="B213" s="101"/>
      <c r="C213" s="38"/>
    </row>
    <row r="214" spans="2:3" ht="15">
      <c r="B214" s="48"/>
      <c r="C214" s="38"/>
    </row>
    <row r="215" spans="2:3">
      <c r="B215" s="101"/>
      <c r="C215" s="38"/>
    </row>
    <row r="216" spans="2:3">
      <c r="B216" s="101"/>
      <c r="C216" s="38"/>
    </row>
    <row r="217" spans="2:3" ht="15">
      <c r="B217" s="48"/>
      <c r="C217" s="38"/>
    </row>
    <row r="218" spans="2:3">
      <c r="B218" s="101"/>
      <c r="C218" s="38"/>
    </row>
    <row r="219" spans="2:3">
      <c r="B219" s="101"/>
      <c r="C219" s="38"/>
    </row>
    <row r="220" spans="2:3">
      <c r="B220" s="101"/>
      <c r="C220" s="38"/>
    </row>
    <row r="221" spans="2:3" ht="15">
      <c r="B221" s="48"/>
      <c r="C221" s="38"/>
    </row>
    <row r="222" spans="2:3">
      <c r="B222" s="101"/>
      <c r="C222" s="38"/>
    </row>
    <row r="223" spans="2:3" ht="15">
      <c r="B223" s="48"/>
      <c r="C223" s="38"/>
    </row>
    <row r="224" spans="2:3">
      <c r="B224" s="101"/>
      <c r="C224" s="38"/>
    </row>
    <row r="225" spans="2:3">
      <c r="B225" s="101"/>
      <c r="C225" s="38"/>
    </row>
    <row r="226" spans="2:3" ht="15">
      <c r="B226" s="48"/>
      <c r="C226" s="38"/>
    </row>
    <row r="227" spans="2:3">
      <c r="B227" s="101"/>
      <c r="C227" s="38"/>
    </row>
    <row r="228" spans="2:3">
      <c r="B228" s="101"/>
      <c r="C228" s="38"/>
    </row>
    <row r="229" spans="2:3" ht="15">
      <c r="B229" s="48"/>
      <c r="C229" s="38"/>
    </row>
    <row r="230" spans="2:3">
      <c r="B230" s="101"/>
      <c r="C230" s="38"/>
    </row>
    <row r="231" spans="2:3">
      <c r="B231" s="101"/>
      <c r="C231" s="38"/>
    </row>
    <row r="232" spans="2:3">
      <c r="B232" s="101"/>
      <c r="C232" s="38"/>
    </row>
    <row r="233" spans="2:3" ht="15">
      <c r="B233" s="48"/>
      <c r="C233" s="38"/>
    </row>
    <row r="234" spans="2:3">
      <c r="B234" s="101"/>
      <c r="C234" s="38"/>
    </row>
    <row r="235" spans="2:3">
      <c r="B235" s="43"/>
      <c r="C235" s="38"/>
    </row>
    <row r="236" spans="2:3">
      <c r="B236" s="104"/>
      <c r="C236" s="38"/>
    </row>
    <row r="237" spans="2:3">
      <c r="B237" s="106"/>
      <c r="C237" s="38"/>
    </row>
    <row r="238" spans="2:3">
      <c r="B238" s="101"/>
      <c r="C238" s="38"/>
    </row>
    <row r="239" spans="2:3">
      <c r="B239" s="43"/>
      <c r="C239" s="38"/>
    </row>
    <row r="240" spans="2:3">
      <c r="B240" s="101"/>
      <c r="C240" s="38"/>
    </row>
    <row r="241" spans="2:3">
      <c r="B241" s="101"/>
      <c r="C241" s="38"/>
    </row>
    <row r="242" spans="2:3">
      <c r="B242" s="43"/>
      <c r="C242" s="38"/>
    </row>
    <row r="243" spans="2:3">
      <c r="B243" s="101"/>
      <c r="C243" s="38"/>
    </row>
  </sheetData>
  <conditionalFormatting sqref="C63:C70">
    <cfRule type="colorScale" priority="13">
      <colorScale>
        <cfvo type="min"/>
        <cfvo type="max"/>
        <color theme="0"/>
        <color theme="5"/>
      </colorScale>
    </cfRule>
    <cfRule type="top10" priority="14" rank="10"/>
  </conditionalFormatting>
  <conditionalFormatting sqref="D72:D79">
    <cfRule type="colorScale" priority="7">
      <colorScale>
        <cfvo type="min"/>
        <cfvo type="max"/>
        <color theme="0"/>
        <color theme="5"/>
      </colorScale>
    </cfRule>
    <cfRule type="top10" priority="8" rank="10"/>
  </conditionalFormatting>
  <conditionalFormatting sqref="E81:E88">
    <cfRule type="colorScale" priority="5">
      <colorScale>
        <cfvo type="min"/>
        <cfvo type="max"/>
        <color theme="0"/>
        <color theme="5"/>
      </colorScale>
    </cfRule>
    <cfRule type="top10" priority="6" rank="10"/>
  </conditionalFormatting>
  <conditionalFormatting sqref="F89:F99">
    <cfRule type="colorScale" priority="3">
      <colorScale>
        <cfvo type="min"/>
        <cfvo type="max"/>
        <color theme="0"/>
        <color theme="5"/>
      </colorScale>
    </cfRule>
    <cfRule type="top10" priority="4" rank="10"/>
  </conditionalFormatting>
  <conditionalFormatting sqref="G73:G78">
    <cfRule type="colorScale" priority="9">
      <colorScale>
        <cfvo type="min"/>
        <cfvo type="max"/>
        <color theme="0"/>
        <color theme="5"/>
      </colorScale>
    </cfRule>
    <cfRule type="top10" priority="10" rank="10"/>
  </conditionalFormatting>
  <conditionalFormatting sqref="G101:G105">
    <cfRule type="colorScale" priority="1">
      <colorScale>
        <cfvo type="min"/>
        <cfvo type="max"/>
        <color theme="0"/>
        <color theme="5"/>
      </colorScale>
    </cfRule>
    <cfRule type="top10" priority="2" rank="10"/>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4D217-B700-4257-A98D-DA76105EA09E}">
  <sheetPr>
    <tabColor theme="9" tint="0.79998168889431442"/>
  </sheetPr>
  <dimension ref="A1:T179"/>
  <sheetViews>
    <sheetView workbookViewId="0">
      <pane xSplit="2" ySplit="5" topLeftCell="C6" activePane="bottomRight" state="frozen"/>
      <selection activeCell="B128" sqref="B128:B137"/>
      <selection pane="topRight" activeCell="B128" sqref="B128:B137"/>
      <selection pane="bottomLeft" activeCell="B128" sqref="B128:B137"/>
      <selection pane="bottomRight" activeCell="E198" sqref="E198"/>
    </sheetView>
  </sheetViews>
  <sheetFormatPr defaultRowHeight="14.5"/>
  <cols>
    <col min="2" max="2" width="25.81640625" customWidth="1"/>
    <col min="3" max="6" width="14.453125" customWidth="1"/>
    <col min="10" max="13" width="17.81640625" customWidth="1"/>
    <col min="14" max="14" width="16.54296875" customWidth="1"/>
    <col min="15" max="15" width="15.7265625" customWidth="1"/>
    <col min="17" max="20" width="13.81640625" customWidth="1"/>
  </cols>
  <sheetData>
    <row r="1" spans="1:20">
      <c r="A1" s="35" t="s">
        <v>123</v>
      </c>
    </row>
    <row r="3" spans="1:20">
      <c r="A3" t="s">
        <v>1496</v>
      </c>
    </row>
    <row r="5" spans="1:20" ht="50">
      <c r="B5" s="194" t="s">
        <v>4</v>
      </c>
      <c r="C5" s="197" t="s">
        <v>1497</v>
      </c>
      <c r="D5" s="197" t="s">
        <v>1498</v>
      </c>
      <c r="E5" s="197" t="s">
        <v>1499</v>
      </c>
      <c r="F5" s="297" t="s">
        <v>1500</v>
      </c>
      <c r="H5" s="59" t="s">
        <v>113</v>
      </c>
      <c r="I5" s="96" t="s">
        <v>1518</v>
      </c>
      <c r="J5" s="197" t="s">
        <v>1497</v>
      </c>
      <c r="K5" s="197" t="s">
        <v>1498</v>
      </c>
      <c r="L5" s="197" t="s">
        <v>1499</v>
      </c>
      <c r="M5" s="297" t="s">
        <v>1500</v>
      </c>
      <c r="N5" s="207" t="s">
        <v>1519</v>
      </c>
      <c r="O5" s="207" t="s">
        <v>1520</v>
      </c>
      <c r="P5" s="207"/>
      <c r="Q5" s="197" t="s">
        <v>1497</v>
      </c>
      <c r="R5" s="197" t="s">
        <v>1498</v>
      </c>
      <c r="S5" s="197" t="s">
        <v>1499</v>
      </c>
      <c r="T5" s="297" t="s">
        <v>1500</v>
      </c>
    </row>
    <row r="6" spans="1:20">
      <c r="B6" s="108" t="s">
        <v>7</v>
      </c>
      <c r="C6" s="410">
        <v>0</v>
      </c>
      <c r="D6" s="83">
        <v>0</v>
      </c>
      <c r="E6" s="83">
        <v>0</v>
      </c>
      <c r="F6" s="83">
        <v>0</v>
      </c>
      <c r="H6" s="28">
        <f>Weights!Y6</f>
        <v>19300</v>
      </c>
      <c r="I6" t="s">
        <v>92</v>
      </c>
      <c r="J6">
        <f>IF(OR(N6="yes",O6="yes"),0,H6)</f>
        <v>0</v>
      </c>
      <c r="K6">
        <f>IF(OR(N6="yes",O6="yes",D6="Not eligible"),0,H6)</f>
        <v>0</v>
      </c>
      <c r="L6">
        <f>IF(OR(N6="yes",O6="yes",E6="Not eligible"),0,H6)</f>
        <v>0</v>
      </c>
      <c r="M6">
        <f>IF(OR(N6="yes",O6="yes",F6="Not eligible"),0,H6)</f>
        <v>0</v>
      </c>
      <c r="N6" t="s">
        <v>92</v>
      </c>
      <c r="Q6" s="60">
        <f t="shared" ref="Q6:Q37" si="0">$H6*C6</f>
        <v>0</v>
      </c>
      <c r="R6" s="60">
        <f>$H6*IF(D6="not eligible",0,D6)</f>
        <v>0</v>
      </c>
      <c r="S6" s="60">
        <f t="shared" ref="S6:S61" si="1">$H6*IF(E6="not eligible",0,E6)</f>
        <v>0</v>
      </c>
      <c r="T6" s="60">
        <f t="shared" ref="T6:T61" si="2">$H6*IF(F6="not eligible",0,F6)</f>
        <v>0</v>
      </c>
    </row>
    <row r="7" spans="1:20">
      <c r="B7" s="51" t="s">
        <v>8</v>
      </c>
      <c r="C7" s="411">
        <v>0</v>
      </c>
      <c r="D7" s="52">
        <v>0</v>
      </c>
      <c r="E7" s="52">
        <v>0</v>
      </c>
      <c r="F7" s="52">
        <v>0</v>
      </c>
      <c r="H7" s="28">
        <f>Weights!Y7</f>
        <v>1312</v>
      </c>
      <c r="I7" t="s">
        <v>92</v>
      </c>
      <c r="J7">
        <f>IF(OR(N7="yes",O7="yes"),0,H7)</f>
        <v>0</v>
      </c>
      <c r="K7">
        <f t="shared" ref="K7:K61" si="3">IF(OR(N7="yes",O7="yes",D7="Not eligible"),0,H7)</f>
        <v>0</v>
      </c>
      <c r="L7">
        <f t="shared" ref="L7:L61" si="4">IF(OR(N7="yes",O7="yes",E7="Not eligible"),0,H7)</f>
        <v>0</v>
      </c>
      <c r="M7">
        <f t="shared" ref="M7:M61" si="5">IF(OR(N7="yes",O7="yes",F7="Not eligible"),0,H7)</f>
        <v>0</v>
      </c>
      <c r="N7" t="s">
        <v>92</v>
      </c>
      <c r="Q7" s="60">
        <f t="shared" si="0"/>
        <v>0</v>
      </c>
      <c r="R7" s="60">
        <f t="shared" ref="R7:R61" si="6">$H7*IF(D7="not eligible",0,D7)</f>
        <v>0</v>
      </c>
      <c r="S7" s="60">
        <f t="shared" si="1"/>
        <v>0</v>
      </c>
      <c r="T7" s="60">
        <f t="shared" si="2"/>
        <v>0</v>
      </c>
    </row>
    <row r="8" spans="1:20">
      <c r="B8" s="51" t="s">
        <v>9</v>
      </c>
      <c r="C8" s="411">
        <v>0</v>
      </c>
      <c r="D8" s="52">
        <v>0</v>
      </c>
      <c r="E8" s="52">
        <v>0</v>
      </c>
      <c r="F8" s="52">
        <v>0</v>
      </c>
      <c r="H8" s="28" t="e">
        <f>Weights!Y8</f>
        <v>#VALUE!</v>
      </c>
      <c r="I8" s="25" t="s">
        <v>93</v>
      </c>
      <c r="J8" t="e">
        <f>IF(OR(N8="yes",O8="yes"),0,H8)</f>
        <v>#VALUE!</v>
      </c>
      <c r="K8" t="e">
        <f t="shared" si="3"/>
        <v>#VALUE!</v>
      </c>
      <c r="L8" t="e">
        <f t="shared" si="4"/>
        <v>#VALUE!</v>
      </c>
      <c r="M8" t="e">
        <f t="shared" si="5"/>
        <v>#VALUE!</v>
      </c>
      <c r="Q8" s="60" t="e">
        <f t="shared" si="0"/>
        <v>#VALUE!</v>
      </c>
      <c r="R8" s="60" t="e">
        <f t="shared" si="6"/>
        <v>#VALUE!</v>
      </c>
      <c r="S8" s="60" t="e">
        <f t="shared" si="1"/>
        <v>#VALUE!</v>
      </c>
      <c r="T8" s="60" t="e">
        <f t="shared" si="2"/>
        <v>#VALUE!</v>
      </c>
    </row>
    <row r="9" spans="1:20">
      <c r="B9" s="51" t="s">
        <v>11</v>
      </c>
      <c r="C9" s="411">
        <v>22</v>
      </c>
      <c r="D9" s="52">
        <v>65</v>
      </c>
      <c r="E9" s="52">
        <v>65</v>
      </c>
      <c r="F9" s="52">
        <v>65</v>
      </c>
      <c r="H9" s="28">
        <f>Weights!Y9</f>
        <v>12655</v>
      </c>
      <c r="I9" t="s">
        <v>92</v>
      </c>
      <c r="J9">
        <f>IF(OR(N9="yes",O9="yes"),0,H9)</f>
        <v>12655</v>
      </c>
      <c r="K9">
        <f t="shared" si="3"/>
        <v>12655</v>
      </c>
      <c r="L9">
        <f t="shared" si="4"/>
        <v>12655</v>
      </c>
      <c r="M9">
        <f t="shared" si="5"/>
        <v>12655</v>
      </c>
      <c r="Q9" s="60">
        <f t="shared" si="0"/>
        <v>278410</v>
      </c>
      <c r="R9" s="60">
        <f t="shared" si="6"/>
        <v>822575</v>
      </c>
      <c r="S9" s="60">
        <f t="shared" si="1"/>
        <v>822575</v>
      </c>
      <c r="T9" s="60">
        <f t="shared" si="2"/>
        <v>822575</v>
      </c>
    </row>
    <row r="10" spans="1:20">
      <c r="B10" s="51" t="s">
        <v>12</v>
      </c>
      <c r="C10" s="411">
        <v>0</v>
      </c>
      <c r="D10" s="52">
        <v>0</v>
      </c>
      <c r="E10" s="52">
        <v>29</v>
      </c>
      <c r="F10" s="52">
        <v>29</v>
      </c>
      <c r="H10" s="28">
        <f>Weights!Y10</f>
        <v>16406</v>
      </c>
      <c r="I10" t="s">
        <v>92</v>
      </c>
      <c r="J10">
        <f t="shared" ref="J10:J61" si="7">IF(OR(N10="yes",O10="yes"),0,H10)</f>
        <v>16406</v>
      </c>
      <c r="K10">
        <f t="shared" si="3"/>
        <v>16406</v>
      </c>
      <c r="L10">
        <f t="shared" si="4"/>
        <v>16406</v>
      </c>
      <c r="M10">
        <f t="shared" si="5"/>
        <v>16406</v>
      </c>
      <c r="Q10" s="60">
        <f t="shared" si="0"/>
        <v>0</v>
      </c>
      <c r="R10" s="60">
        <f t="shared" si="6"/>
        <v>0</v>
      </c>
      <c r="S10" s="60">
        <f t="shared" si="1"/>
        <v>475774</v>
      </c>
      <c r="T10" s="60">
        <f t="shared" si="2"/>
        <v>475774</v>
      </c>
    </row>
    <row r="11" spans="1:20">
      <c r="B11" s="51" t="s">
        <v>13</v>
      </c>
      <c r="C11" s="411">
        <v>0</v>
      </c>
      <c r="D11" s="52">
        <v>0</v>
      </c>
      <c r="E11" s="52">
        <v>0</v>
      </c>
      <c r="F11" s="52">
        <v>0</v>
      </c>
      <c r="H11" s="28">
        <f>Weights!Y11</f>
        <v>91086</v>
      </c>
      <c r="I11" t="s">
        <v>92</v>
      </c>
      <c r="J11">
        <f t="shared" si="7"/>
        <v>0</v>
      </c>
      <c r="K11">
        <f t="shared" si="3"/>
        <v>0</v>
      </c>
      <c r="L11">
        <f t="shared" si="4"/>
        <v>0</v>
      </c>
      <c r="M11">
        <f t="shared" si="5"/>
        <v>0</v>
      </c>
      <c r="N11" t="s">
        <v>92</v>
      </c>
      <c r="Q11" s="60">
        <f t="shared" si="0"/>
        <v>0</v>
      </c>
      <c r="R11" s="60">
        <f t="shared" si="6"/>
        <v>0</v>
      </c>
      <c r="S11" s="60">
        <f t="shared" si="1"/>
        <v>0</v>
      </c>
      <c r="T11" s="60">
        <f t="shared" si="2"/>
        <v>0</v>
      </c>
    </row>
    <row r="12" spans="1:20">
      <c r="B12" s="51" t="s">
        <v>14</v>
      </c>
      <c r="C12" s="411">
        <v>12</v>
      </c>
      <c r="D12" s="52">
        <v>36</v>
      </c>
      <c r="E12" s="52">
        <v>98</v>
      </c>
      <c r="F12" s="52">
        <v>161</v>
      </c>
      <c r="H12" s="28">
        <f>Weights!Y12</f>
        <v>9101</v>
      </c>
      <c r="I12" t="s">
        <v>92</v>
      </c>
      <c r="J12">
        <f t="shared" si="7"/>
        <v>9101</v>
      </c>
      <c r="K12">
        <f t="shared" si="3"/>
        <v>9101</v>
      </c>
      <c r="L12">
        <f t="shared" si="4"/>
        <v>9101</v>
      </c>
      <c r="M12">
        <f t="shared" si="5"/>
        <v>9101</v>
      </c>
      <c r="Q12" s="60">
        <f t="shared" si="0"/>
        <v>109212</v>
      </c>
      <c r="R12" s="60">
        <f t="shared" si="6"/>
        <v>327636</v>
      </c>
      <c r="S12" s="60">
        <f t="shared" si="1"/>
        <v>891898</v>
      </c>
      <c r="T12" s="60">
        <f t="shared" si="2"/>
        <v>1465261</v>
      </c>
    </row>
    <row r="13" spans="1:20">
      <c r="B13" s="51" t="s">
        <v>15</v>
      </c>
      <c r="C13" s="411">
        <v>25</v>
      </c>
      <c r="D13" s="52">
        <v>67</v>
      </c>
      <c r="E13" s="52">
        <v>83</v>
      </c>
      <c r="F13" s="52">
        <v>150</v>
      </c>
      <c r="H13" s="28">
        <f>Weights!Y13</f>
        <v>7200</v>
      </c>
      <c r="I13" t="s">
        <v>92</v>
      </c>
      <c r="J13">
        <f t="shared" si="7"/>
        <v>7200</v>
      </c>
      <c r="K13">
        <f t="shared" si="3"/>
        <v>7200</v>
      </c>
      <c r="L13">
        <f t="shared" si="4"/>
        <v>7200</v>
      </c>
      <c r="M13">
        <f t="shared" si="5"/>
        <v>7200</v>
      </c>
      <c r="Q13" s="60">
        <f t="shared" si="0"/>
        <v>180000</v>
      </c>
      <c r="R13" s="60">
        <f t="shared" si="6"/>
        <v>482400</v>
      </c>
      <c r="S13" s="60">
        <f t="shared" si="1"/>
        <v>597600</v>
      </c>
      <c r="T13" s="60">
        <f t="shared" si="2"/>
        <v>1080000</v>
      </c>
    </row>
    <row r="14" spans="1:20">
      <c r="B14" s="51" t="s">
        <v>16</v>
      </c>
      <c r="C14" s="411">
        <v>0</v>
      </c>
      <c r="D14" s="52">
        <v>0</v>
      </c>
      <c r="E14" s="52">
        <v>0</v>
      </c>
      <c r="F14" s="52">
        <v>0</v>
      </c>
      <c r="H14" s="28">
        <f>Weights!Y14</f>
        <v>2900</v>
      </c>
      <c r="I14" t="s">
        <v>92</v>
      </c>
      <c r="J14">
        <f t="shared" si="7"/>
        <v>0</v>
      </c>
      <c r="K14">
        <f t="shared" si="3"/>
        <v>0</v>
      </c>
      <c r="L14">
        <f t="shared" si="4"/>
        <v>0</v>
      </c>
      <c r="M14">
        <f t="shared" si="5"/>
        <v>0</v>
      </c>
      <c r="N14" t="s">
        <v>92</v>
      </c>
      <c r="Q14" s="60">
        <f t="shared" si="0"/>
        <v>0</v>
      </c>
      <c r="R14" s="60">
        <f t="shared" si="6"/>
        <v>0</v>
      </c>
      <c r="S14" s="60">
        <f t="shared" si="1"/>
        <v>0</v>
      </c>
      <c r="T14" s="60">
        <f t="shared" si="2"/>
        <v>0</v>
      </c>
    </row>
    <row r="15" spans="1:20">
      <c r="B15" s="51" t="s">
        <v>17</v>
      </c>
      <c r="C15" s="411">
        <v>0</v>
      </c>
      <c r="D15" s="52">
        <v>30</v>
      </c>
      <c r="E15" s="52">
        <v>54</v>
      </c>
      <c r="F15" s="52">
        <v>84</v>
      </c>
      <c r="H15" s="28">
        <f>Weights!Y15</f>
        <v>700</v>
      </c>
      <c r="I15" t="s">
        <v>92</v>
      </c>
      <c r="J15">
        <f t="shared" si="7"/>
        <v>700</v>
      </c>
      <c r="K15">
        <f t="shared" si="3"/>
        <v>700</v>
      </c>
      <c r="L15">
        <f t="shared" si="4"/>
        <v>700</v>
      </c>
      <c r="M15">
        <f t="shared" si="5"/>
        <v>700</v>
      </c>
      <c r="Q15" s="60">
        <f t="shared" si="0"/>
        <v>0</v>
      </c>
      <c r="R15" s="60">
        <f t="shared" si="6"/>
        <v>21000</v>
      </c>
      <c r="S15" s="60">
        <f t="shared" si="1"/>
        <v>37800</v>
      </c>
      <c r="T15" s="60">
        <f t="shared" si="2"/>
        <v>58800</v>
      </c>
    </row>
    <row r="16" spans="1:20">
      <c r="B16" s="51" t="s">
        <v>18</v>
      </c>
      <c r="C16" s="411">
        <v>52</v>
      </c>
      <c r="D16" s="52">
        <v>69</v>
      </c>
      <c r="E16" s="52">
        <v>104</v>
      </c>
      <c r="F16" s="87" t="s">
        <v>880</v>
      </c>
      <c r="H16" s="28">
        <f>Weights!Y16</f>
        <v>48658</v>
      </c>
      <c r="I16" t="s">
        <v>92</v>
      </c>
      <c r="J16">
        <f t="shared" si="7"/>
        <v>48658</v>
      </c>
      <c r="K16">
        <f t="shared" si="3"/>
        <v>48658</v>
      </c>
      <c r="L16">
        <f t="shared" si="4"/>
        <v>48658</v>
      </c>
      <c r="M16">
        <f t="shared" si="5"/>
        <v>0</v>
      </c>
      <c r="Q16" s="60">
        <f t="shared" si="0"/>
        <v>2530216</v>
      </c>
      <c r="R16" s="60">
        <f t="shared" si="6"/>
        <v>3357402</v>
      </c>
      <c r="S16" s="60">
        <f t="shared" si="1"/>
        <v>5060432</v>
      </c>
      <c r="T16" s="60">
        <f t="shared" si="2"/>
        <v>0</v>
      </c>
    </row>
    <row r="17" spans="2:20">
      <c r="B17" s="51" t="s">
        <v>19</v>
      </c>
      <c r="C17" s="411">
        <v>0</v>
      </c>
      <c r="D17" s="52">
        <v>0</v>
      </c>
      <c r="E17" s="52">
        <v>0</v>
      </c>
      <c r="F17" s="52">
        <v>0</v>
      </c>
      <c r="H17" s="28">
        <f>Weights!Y17</f>
        <v>24349</v>
      </c>
      <c r="I17" t="s">
        <v>92</v>
      </c>
      <c r="J17">
        <f t="shared" si="7"/>
        <v>0</v>
      </c>
      <c r="K17">
        <f t="shared" si="3"/>
        <v>0</v>
      </c>
      <c r="L17">
        <f t="shared" si="4"/>
        <v>0</v>
      </c>
      <c r="M17">
        <f t="shared" si="5"/>
        <v>0</v>
      </c>
      <c r="N17" t="s">
        <v>92</v>
      </c>
      <c r="Q17" s="60">
        <f t="shared" si="0"/>
        <v>0</v>
      </c>
      <c r="R17" s="60">
        <f t="shared" si="6"/>
        <v>0</v>
      </c>
      <c r="S17" s="60">
        <f t="shared" si="1"/>
        <v>0</v>
      </c>
      <c r="T17" s="60">
        <f t="shared" si="2"/>
        <v>0</v>
      </c>
    </row>
    <row r="18" spans="2:20">
      <c r="B18" s="51" t="s">
        <v>20</v>
      </c>
      <c r="C18" s="411">
        <v>0</v>
      </c>
      <c r="D18" s="52">
        <v>0</v>
      </c>
      <c r="E18" s="52">
        <v>0</v>
      </c>
      <c r="F18" s="52">
        <v>0</v>
      </c>
      <c r="H18" s="28">
        <f>Weights!Y18</f>
        <v>287</v>
      </c>
      <c r="I18" s="25" t="s">
        <v>93</v>
      </c>
      <c r="J18">
        <f t="shared" si="7"/>
        <v>287</v>
      </c>
      <c r="K18">
        <f t="shared" si="3"/>
        <v>287</v>
      </c>
      <c r="L18">
        <f t="shared" si="4"/>
        <v>287</v>
      </c>
      <c r="M18">
        <f t="shared" si="5"/>
        <v>287</v>
      </c>
      <c r="Q18" s="60">
        <f t="shared" si="0"/>
        <v>0</v>
      </c>
      <c r="R18" s="60">
        <f t="shared" si="6"/>
        <v>0</v>
      </c>
      <c r="S18" s="60">
        <f t="shared" si="1"/>
        <v>0</v>
      </c>
      <c r="T18" s="60">
        <f t="shared" si="2"/>
        <v>0</v>
      </c>
    </row>
    <row r="19" spans="2:20">
      <c r="B19" s="51" t="s">
        <v>21</v>
      </c>
      <c r="C19" s="411">
        <v>0</v>
      </c>
      <c r="D19" s="52">
        <v>0</v>
      </c>
      <c r="E19" s="52">
        <v>0</v>
      </c>
      <c r="F19" s="52">
        <v>0</v>
      </c>
      <c r="H19" s="28">
        <f>Weights!Y19</f>
        <v>3200</v>
      </c>
      <c r="I19" t="s">
        <v>92</v>
      </c>
      <c r="J19">
        <f t="shared" si="7"/>
        <v>3200</v>
      </c>
      <c r="K19">
        <f t="shared" si="3"/>
        <v>3200</v>
      </c>
      <c r="L19">
        <f t="shared" si="4"/>
        <v>3200</v>
      </c>
      <c r="M19">
        <f t="shared" si="5"/>
        <v>3200</v>
      </c>
      <c r="Q19" s="60">
        <f t="shared" si="0"/>
        <v>0</v>
      </c>
      <c r="R19" s="60">
        <f t="shared" si="6"/>
        <v>0</v>
      </c>
      <c r="S19" s="60">
        <f t="shared" si="1"/>
        <v>0</v>
      </c>
      <c r="T19" s="60">
        <f t="shared" si="2"/>
        <v>0</v>
      </c>
    </row>
    <row r="20" spans="2:20">
      <c r="B20" s="51" t="s">
        <v>22</v>
      </c>
      <c r="C20" s="411">
        <v>20</v>
      </c>
      <c r="D20" s="52">
        <v>25</v>
      </c>
      <c r="E20" s="52">
        <v>75</v>
      </c>
      <c r="F20" s="87" t="s">
        <v>880</v>
      </c>
      <c r="H20" s="28">
        <f>Weights!Y20</f>
        <v>3700</v>
      </c>
      <c r="I20" t="s">
        <v>92</v>
      </c>
      <c r="J20">
        <f t="shared" si="7"/>
        <v>3700</v>
      </c>
      <c r="K20">
        <f t="shared" si="3"/>
        <v>3700</v>
      </c>
      <c r="L20">
        <f t="shared" si="4"/>
        <v>3700</v>
      </c>
      <c r="M20">
        <f t="shared" si="5"/>
        <v>0</v>
      </c>
      <c r="Q20" s="60">
        <f t="shared" si="0"/>
        <v>74000</v>
      </c>
      <c r="R20" s="60">
        <f t="shared" si="6"/>
        <v>92500</v>
      </c>
      <c r="S20" s="60">
        <f t="shared" si="1"/>
        <v>277500</v>
      </c>
      <c r="T20" s="60">
        <f t="shared" si="2"/>
        <v>0</v>
      </c>
    </row>
    <row r="21" spans="2:20">
      <c r="B21" s="51" t="s">
        <v>23</v>
      </c>
      <c r="C21" s="411">
        <v>1</v>
      </c>
      <c r="D21" s="52">
        <v>16</v>
      </c>
      <c r="E21" s="52">
        <v>82</v>
      </c>
      <c r="F21" s="52">
        <v>176</v>
      </c>
      <c r="H21" s="28">
        <f>Weights!Y21</f>
        <v>35900</v>
      </c>
      <c r="I21" t="s">
        <v>92</v>
      </c>
      <c r="J21">
        <f t="shared" si="7"/>
        <v>35900</v>
      </c>
      <c r="K21">
        <f t="shared" si="3"/>
        <v>35900</v>
      </c>
      <c r="L21">
        <f t="shared" si="4"/>
        <v>35900</v>
      </c>
      <c r="M21">
        <f t="shared" si="5"/>
        <v>35900</v>
      </c>
      <c r="Q21" s="60">
        <f t="shared" si="0"/>
        <v>35900</v>
      </c>
      <c r="R21" s="60">
        <f t="shared" si="6"/>
        <v>574400</v>
      </c>
      <c r="S21" s="60">
        <f t="shared" si="1"/>
        <v>2943800</v>
      </c>
      <c r="T21" s="60">
        <f t="shared" si="2"/>
        <v>6318400</v>
      </c>
    </row>
    <row r="22" spans="2:20">
      <c r="B22" s="51" t="s">
        <v>24</v>
      </c>
      <c r="C22" s="411">
        <v>0</v>
      </c>
      <c r="D22" s="52">
        <v>100</v>
      </c>
      <c r="E22" s="87" t="s">
        <v>880</v>
      </c>
      <c r="F22" s="87" t="s">
        <v>880</v>
      </c>
      <c r="H22" s="28">
        <f>Weights!Y22</f>
        <v>14200</v>
      </c>
      <c r="I22" t="s">
        <v>92</v>
      </c>
      <c r="J22">
        <f t="shared" si="7"/>
        <v>14200</v>
      </c>
      <c r="K22">
        <f t="shared" si="3"/>
        <v>14200</v>
      </c>
      <c r="L22">
        <f t="shared" si="4"/>
        <v>0</v>
      </c>
      <c r="M22">
        <f t="shared" si="5"/>
        <v>0</v>
      </c>
      <c r="Q22" s="60">
        <f t="shared" si="0"/>
        <v>0</v>
      </c>
      <c r="R22" s="60">
        <f t="shared" si="6"/>
        <v>1420000</v>
      </c>
      <c r="S22" s="60">
        <f t="shared" si="1"/>
        <v>0</v>
      </c>
      <c r="T22" s="60">
        <f t="shared" si="2"/>
        <v>0</v>
      </c>
    </row>
    <row r="23" spans="2:20">
      <c r="B23" s="51" t="s">
        <v>25</v>
      </c>
      <c r="C23" s="411">
        <v>0</v>
      </c>
      <c r="D23" s="52">
        <v>42</v>
      </c>
      <c r="E23" s="52">
        <v>130</v>
      </c>
      <c r="F23" s="87" t="s">
        <v>880</v>
      </c>
      <c r="H23" s="28">
        <f>Weights!Y23</f>
        <v>8400</v>
      </c>
      <c r="I23" t="s">
        <v>92</v>
      </c>
      <c r="J23">
        <f t="shared" si="7"/>
        <v>8400</v>
      </c>
      <c r="K23">
        <f t="shared" si="3"/>
        <v>8400</v>
      </c>
      <c r="L23">
        <f t="shared" si="4"/>
        <v>8400</v>
      </c>
      <c r="M23">
        <f t="shared" si="5"/>
        <v>0</v>
      </c>
      <c r="Q23" s="60">
        <f t="shared" si="0"/>
        <v>0</v>
      </c>
      <c r="R23" s="60">
        <f t="shared" si="6"/>
        <v>352800</v>
      </c>
      <c r="S23" s="60">
        <f t="shared" si="1"/>
        <v>1092000</v>
      </c>
      <c r="T23" s="60">
        <f t="shared" si="2"/>
        <v>0</v>
      </c>
    </row>
    <row r="24" spans="2:20">
      <c r="B24" s="51" t="s">
        <v>26</v>
      </c>
      <c r="C24" s="411">
        <v>0</v>
      </c>
      <c r="D24" s="52">
        <v>46</v>
      </c>
      <c r="E24" s="52">
        <v>60</v>
      </c>
      <c r="F24" s="52">
        <v>73</v>
      </c>
      <c r="H24" s="28">
        <f>Weights!Y24</f>
        <v>6201</v>
      </c>
      <c r="I24" t="s">
        <v>92</v>
      </c>
      <c r="J24">
        <f t="shared" si="7"/>
        <v>6201</v>
      </c>
      <c r="K24">
        <f t="shared" si="3"/>
        <v>6201</v>
      </c>
      <c r="L24">
        <f t="shared" si="4"/>
        <v>6201</v>
      </c>
      <c r="M24">
        <f t="shared" si="5"/>
        <v>6201</v>
      </c>
      <c r="Q24" s="60">
        <f t="shared" si="0"/>
        <v>0</v>
      </c>
      <c r="R24" s="60">
        <f t="shared" si="6"/>
        <v>285246</v>
      </c>
      <c r="S24" s="60">
        <f t="shared" si="1"/>
        <v>372060</v>
      </c>
      <c r="T24" s="60">
        <f t="shared" si="2"/>
        <v>452673</v>
      </c>
    </row>
    <row r="25" spans="2:20">
      <c r="B25" s="51" t="s">
        <v>27</v>
      </c>
      <c r="C25" s="411">
        <v>0</v>
      </c>
      <c r="D25" s="52">
        <v>0</v>
      </c>
      <c r="E25" s="52">
        <v>0</v>
      </c>
      <c r="F25" s="52">
        <v>0</v>
      </c>
      <c r="H25" s="28">
        <f>Weights!Y25</f>
        <v>8901</v>
      </c>
      <c r="I25" t="s">
        <v>92</v>
      </c>
      <c r="J25">
        <f t="shared" si="7"/>
        <v>0</v>
      </c>
      <c r="K25">
        <f t="shared" si="3"/>
        <v>0</v>
      </c>
      <c r="L25">
        <f t="shared" si="4"/>
        <v>0</v>
      </c>
      <c r="M25">
        <f t="shared" si="5"/>
        <v>0</v>
      </c>
      <c r="N25" t="s">
        <v>92</v>
      </c>
      <c r="Q25" s="60">
        <f t="shared" si="0"/>
        <v>0</v>
      </c>
      <c r="R25" s="60">
        <f t="shared" si="6"/>
        <v>0</v>
      </c>
      <c r="S25" s="60">
        <f t="shared" si="1"/>
        <v>0</v>
      </c>
      <c r="T25" s="60">
        <f t="shared" si="2"/>
        <v>0</v>
      </c>
    </row>
    <row r="26" spans="2:20">
      <c r="B26" s="51" t="s">
        <v>28</v>
      </c>
      <c r="C26" s="411">
        <v>0</v>
      </c>
      <c r="D26" s="52">
        <v>0</v>
      </c>
      <c r="E26" s="52">
        <v>0</v>
      </c>
      <c r="F26" s="52">
        <v>0</v>
      </c>
      <c r="H26" s="28">
        <f>Weights!Y26</f>
        <v>11549</v>
      </c>
      <c r="I26" t="s">
        <v>92</v>
      </c>
      <c r="J26">
        <f t="shared" si="7"/>
        <v>11549</v>
      </c>
      <c r="K26">
        <f t="shared" si="3"/>
        <v>11549</v>
      </c>
      <c r="L26">
        <f t="shared" si="4"/>
        <v>11549</v>
      </c>
      <c r="M26">
        <f t="shared" si="5"/>
        <v>11549</v>
      </c>
      <c r="Q26" s="60">
        <f t="shared" si="0"/>
        <v>0</v>
      </c>
      <c r="R26" s="60">
        <f t="shared" si="6"/>
        <v>0</v>
      </c>
      <c r="S26" s="60">
        <f t="shared" si="1"/>
        <v>0</v>
      </c>
      <c r="T26" s="60">
        <f t="shared" si="2"/>
        <v>0</v>
      </c>
    </row>
    <row r="27" spans="2:20">
      <c r="B27" s="51" t="s">
        <v>29</v>
      </c>
      <c r="C27" s="411">
        <v>0</v>
      </c>
      <c r="D27" s="52">
        <v>0</v>
      </c>
      <c r="E27" s="52">
        <v>0</v>
      </c>
      <c r="F27" s="52">
        <v>0</v>
      </c>
      <c r="H27" s="28">
        <f>Weights!Y27</f>
        <v>2800</v>
      </c>
      <c r="I27" t="s">
        <v>92</v>
      </c>
      <c r="J27">
        <f t="shared" si="7"/>
        <v>0</v>
      </c>
      <c r="K27">
        <f t="shared" si="3"/>
        <v>0</v>
      </c>
      <c r="L27">
        <f t="shared" si="4"/>
        <v>0</v>
      </c>
      <c r="M27">
        <f t="shared" si="5"/>
        <v>0</v>
      </c>
      <c r="O27" t="s">
        <v>92</v>
      </c>
      <c r="Q27" s="60">
        <f t="shared" si="0"/>
        <v>0</v>
      </c>
      <c r="R27" s="60">
        <f t="shared" si="6"/>
        <v>0</v>
      </c>
      <c r="S27" s="60">
        <f t="shared" si="1"/>
        <v>0</v>
      </c>
      <c r="T27" s="60">
        <f t="shared" si="2"/>
        <v>0</v>
      </c>
    </row>
    <row r="28" spans="2:20">
      <c r="B28" s="51" t="s">
        <v>30</v>
      </c>
      <c r="C28" s="411">
        <v>13</v>
      </c>
      <c r="D28" s="52">
        <v>13</v>
      </c>
      <c r="E28" s="52">
        <v>13</v>
      </c>
      <c r="F28" s="52">
        <v>13</v>
      </c>
      <c r="H28" s="28">
        <f>Weights!Y28</f>
        <v>10299</v>
      </c>
      <c r="I28" t="s">
        <v>92</v>
      </c>
      <c r="J28">
        <f t="shared" si="7"/>
        <v>10299</v>
      </c>
      <c r="K28">
        <f t="shared" si="3"/>
        <v>10299</v>
      </c>
      <c r="L28">
        <f t="shared" si="4"/>
        <v>10299</v>
      </c>
      <c r="M28">
        <f t="shared" si="5"/>
        <v>10299</v>
      </c>
      <c r="Q28" s="60">
        <f t="shared" si="0"/>
        <v>133887</v>
      </c>
      <c r="R28" s="60">
        <f t="shared" si="6"/>
        <v>133887</v>
      </c>
      <c r="S28" s="60">
        <f t="shared" si="1"/>
        <v>133887</v>
      </c>
      <c r="T28" s="60">
        <f t="shared" si="2"/>
        <v>133887</v>
      </c>
    </row>
    <row r="29" spans="2:20">
      <c r="B29" s="51" t="s">
        <v>31</v>
      </c>
      <c r="C29" s="411">
        <v>0</v>
      </c>
      <c r="D29" s="52">
        <v>6</v>
      </c>
      <c r="E29" s="52">
        <v>27</v>
      </c>
      <c r="F29" s="52">
        <v>61</v>
      </c>
      <c r="H29" s="28">
        <f>Weights!Y29</f>
        <v>12193</v>
      </c>
      <c r="I29" t="s">
        <v>92</v>
      </c>
      <c r="J29">
        <f t="shared" si="7"/>
        <v>12193</v>
      </c>
      <c r="K29">
        <f t="shared" si="3"/>
        <v>12193</v>
      </c>
      <c r="L29">
        <f t="shared" si="4"/>
        <v>12193</v>
      </c>
      <c r="M29">
        <f t="shared" si="5"/>
        <v>12193</v>
      </c>
      <c r="Q29" s="60">
        <f t="shared" si="0"/>
        <v>0</v>
      </c>
      <c r="R29" s="60">
        <f t="shared" si="6"/>
        <v>73158</v>
      </c>
      <c r="S29" s="60">
        <f t="shared" si="1"/>
        <v>329211</v>
      </c>
      <c r="T29" s="60">
        <f t="shared" si="2"/>
        <v>743773</v>
      </c>
    </row>
    <row r="30" spans="2:20">
      <c r="B30" s="51" t="s">
        <v>32</v>
      </c>
      <c r="C30" s="411">
        <v>0</v>
      </c>
      <c r="D30" s="52">
        <v>0</v>
      </c>
      <c r="E30" s="52">
        <v>0</v>
      </c>
      <c r="F30" s="52">
        <v>0</v>
      </c>
      <c r="H30" s="28">
        <f>Weights!Y30</f>
        <v>12599</v>
      </c>
      <c r="I30" t="s">
        <v>92</v>
      </c>
      <c r="J30">
        <f t="shared" si="7"/>
        <v>0</v>
      </c>
      <c r="K30">
        <f t="shared" si="3"/>
        <v>0</v>
      </c>
      <c r="L30">
        <f t="shared" si="4"/>
        <v>0</v>
      </c>
      <c r="M30">
        <f t="shared" si="5"/>
        <v>0</v>
      </c>
      <c r="N30" t="s">
        <v>92</v>
      </c>
      <c r="Q30" s="60">
        <f t="shared" si="0"/>
        <v>0</v>
      </c>
      <c r="R30" s="60">
        <f t="shared" si="6"/>
        <v>0</v>
      </c>
      <c r="S30" s="60">
        <f t="shared" si="1"/>
        <v>0</v>
      </c>
      <c r="T30" s="60">
        <f t="shared" si="2"/>
        <v>0</v>
      </c>
    </row>
    <row r="31" spans="2:20">
      <c r="B31" s="51" t="s">
        <v>33</v>
      </c>
      <c r="C31" s="411">
        <v>4</v>
      </c>
      <c r="D31" s="52">
        <v>45</v>
      </c>
      <c r="E31" s="52">
        <v>61</v>
      </c>
      <c r="F31" s="52">
        <v>80</v>
      </c>
      <c r="H31" s="28">
        <f>Weights!Y31</f>
        <v>9501</v>
      </c>
      <c r="I31" t="s">
        <v>92</v>
      </c>
      <c r="J31">
        <f t="shared" si="7"/>
        <v>9501</v>
      </c>
      <c r="K31">
        <f t="shared" si="3"/>
        <v>9501</v>
      </c>
      <c r="L31">
        <f t="shared" si="4"/>
        <v>9501</v>
      </c>
      <c r="M31">
        <f t="shared" si="5"/>
        <v>9501</v>
      </c>
      <c r="Q31" s="60">
        <f t="shared" si="0"/>
        <v>38004</v>
      </c>
      <c r="R31" s="60">
        <f t="shared" si="6"/>
        <v>427545</v>
      </c>
      <c r="S31" s="60">
        <f t="shared" si="1"/>
        <v>579561</v>
      </c>
      <c r="T31" s="60">
        <f t="shared" si="2"/>
        <v>760080</v>
      </c>
    </row>
    <row r="32" spans="2:20">
      <c r="B32" s="51" t="s">
        <v>34</v>
      </c>
      <c r="C32" s="411">
        <v>0</v>
      </c>
      <c r="D32" s="52">
        <v>0</v>
      </c>
      <c r="E32" s="52">
        <v>0</v>
      </c>
      <c r="F32" s="52">
        <v>0</v>
      </c>
      <c r="H32" s="28">
        <f>Weights!Y32</f>
        <v>13195</v>
      </c>
      <c r="I32" t="s">
        <v>92</v>
      </c>
      <c r="J32">
        <f t="shared" si="7"/>
        <v>0</v>
      </c>
      <c r="K32">
        <f t="shared" si="3"/>
        <v>0</v>
      </c>
      <c r="L32">
        <f t="shared" si="4"/>
        <v>0</v>
      </c>
      <c r="M32">
        <f t="shared" si="5"/>
        <v>0</v>
      </c>
      <c r="N32" t="s">
        <v>92</v>
      </c>
      <c r="Q32" s="60">
        <f t="shared" si="0"/>
        <v>0</v>
      </c>
      <c r="R32" s="60">
        <f t="shared" si="6"/>
        <v>0</v>
      </c>
      <c r="S32" s="60">
        <f t="shared" si="1"/>
        <v>0</v>
      </c>
      <c r="T32" s="60">
        <f t="shared" si="2"/>
        <v>0</v>
      </c>
    </row>
    <row r="33" spans="2:20">
      <c r="B33" s="51" t="s">
        <v>35</v>
      </c>
      <c r="C33" s="269">
        <v>115</v>
      </c>
      <c r="D33" s="52">
        <v>115</v>
      </c>
      <c r="E33" s="52">
        <v>115</v>
      </c>
      <c r="F33" s="87" t="s">
        <v>880</v>
      </c>
      <c r="H33" s="28">
        <f>Weights!Y33</f>
        <v>10028</v>
      </c>
      <c r="I33" t="s">
        <v>92</v>
      </c>
      <c r="J33">
        <f t="shared" si="7"/>
        <v>10028</v>
      </c>
      <c r="K33">
        <f t="shared" si="3"/>
        <v>10028</v>
      </c>
      <c r="L33">
        <f t="shared" si="4"/>
        <v>10028</v>
      </c>
      <c r="M33">
        <f t="shared" si="5"/>
        <v>0</v>
      </c>
      <c r="Q33" s="60">
        <f t="shared" si="0"/>
        <v>1153220</v>
      </c>
      <c r="R33" s="60">
        <f t="shared" si="6"/>
        <v>1153220</v>
      </c>
      <c r="S33" s="60">
        <f t="shared" si="1"/>
        <v>1153220</v>
      </c>
      <c r="T33" s="60">
        <f t="shared" si="2"/>
        <v>0</v>
      </c>
    </row>
    <row r="34" spans="2:20">
      <c r="B34" s="51" t="s">
        <v>36</v>
      </c>
      <c r="C34" s="411">
        <v>10</v>
      </c>
      <c r="D34" s="52">
        <v>10</v>
      </c>
      <c r="E34" s="52">
        <v>10</v>
      </c>
      <c r="F34" s="52">
        <v>10</v>
      </c>
      <c r="H34" s="28">
        <f>Weights!Y34</f>
        <v>1175</v>
      </c>
      <c r="I34" t="s">
        <v>92</v>
      </c>
      <c r="J34">
        <f t="shared" si="7"/>
        <v>0</v>
      </c>
      <c r="K34">
        <f t="shared" si="3"/>
        <v>0</v>
      </c>
      <c r="L34">
        <f t="shared" si="4"/>
        <v>0</v>
      </c>
      <c r="M34">
        <f t="shared" si="5"/>
        <v>0</v>
      </c>
      <c r="O34" t="s">
        <v>92</v>
      </c>
      <c r="Q34" s="60">
        <f t="shared" si="0"/>
        <v>11750</v>
      </c>
      <c r="R34" s="60">
        <f t="shared" si="6"/>
        <v>11750</v>
      </c>
      <c r="S34" s="60">
        <f t="shared" si="1"/>
        <v>11750</v>
      </c>
      <c r="T34" s="60">
        <f t="shared" si="2"/>
        <v>11750</v>
      </c>
    </row>
    <row r="35" spans="2:20">
      <c r="B35" s="51" t="s">
        <v>37</v>
      </c>
      <c r="C35" s="411">
        <v>0</v>
      </c>
      <c r="D35" s="52">
        <v>117</v>
      </c>
      <c r="E35" s="52">
        <v>146</v>
      </c>
      <c r="F35" s="52">
        <v>175</v>
      </c>
      <c r="H35" s="28">
        <f>Weights!Y35</f>
        <v>3800</v>
      </c>
      <c r="I35" t="s">
        <v>92</v>
      </c>
      <c r="J35">
        <f t="shared" si="7"/>
        <v>3800</v>
      </c>
      <c r="K35">
        <f t="shared" si="3"/>
        <v>3800</v>
      </c>
      <c r="L35">
        <f t="shared" si="4"/>
        <v>3800</v>
      </c>
      <c r="M35">
        <f t="shared" si="5"/>
        <v>3800</v>
      </c>
      <c r="Q35" s="60">
        <f t="shared" si="0"/>
        <v>0</v>
      </c>
      <c r="R35" s="60">
        <f t="shared" si="6"/>
        <v>444600</v>
      </c>
      <c r="S35" s="60">
        <f t="shared" si="1"/>
        <v>554800</v>
      </c>
      <c r="T35" s="60">
        <f t="shared" si="2"/>
        <v>665000</v>
      </c>
    </row>
    <row r="36" spans="2:20">
      <c r="B36" s="51" t="s">
        <v>38</v>
      </c>
      <c r="C36" s="411">
        <v>63</v>
      </c>
      <c r="D36" s="52">
        <v>125</v>
      </c>
      <c r="E36" s="52">
        <v>251</v>
      </c>
      <c r="F36" s="52">
        <v>502</v>
      </c>
      <c r="H36" s="28">
        <f>Weights!Y36</f>
        <v>3025</v>
      </c>
      <c r="I36" t="s">
        <v>92</v>
      </c>
      <c r="J36">
        <f t="shared" si="7"/>
        <v>3025</v>
      </c>
      <c r="K36">
        <f t="shared" si="3"/>
        <v>3025</v>
      </c>
      <c r="L36">
        <f t="shared" si="4"/>
        <v>3025</v>
      </c>
      <c r="M36">
        <f t="shared" si="5"/>
        <v>3025</v>
      </c>
      <c r="O36" t="s">
        <v>1521</v>
      </c>
      <c r="Q36" s="60">
        <f t="shared" si="0"/>
        <v>190575</v>
      </c>
      <c r="R36" s="60">
        <f t="shared" si="6"/>
        <v>378125</v>
      </c>
      <c r="S36" s="60">
        <f t="shared" si="1"/>
        <v>759275</v>
      </c>
      <c r="T36" s="60">
        <f t="shared" si="2"/>
        <v>1518550</v>
      </c>
    </row>
    <row r="37" spans="2:20">
      <c r="B37" s="51" t="s">
        <v>39</v>
      </c>
      <c r="C37" s="411">
        <v>59</v>
      </c>
      <c r="D37" s="52">
        <v>125</v>
      </c>
      <c r="E37" s="52">
        <v>208</v>
      </c>
      <c r="F37" s="52">
        <v>350</v>
      </c>
      <c r="H37" s="28">
        <f>Weights!Y37</f>
        <v>2317</v>
      </c>
      <c r="I37" t="s">
        <v>92</v>
      </c>
      <c r="J37">
        <f t="shared" si="7"/>
        <v>2317</v>
      </c>
      <c r="K37">
        <f t="shared" si="3"/>
        <v>2317</v>
      </c>
      <c r="L37">
        <f t="shared" si="4"/>
        <v>2317</v>
      </c>
      <c r="M37">
        <f t="shared" si="5"/>
        <v>2317</v>
      </c>
      <c r="Q37" s="60">
        <f t="shared" si="0"/>
        <v>136703</v>
      </c>
      <c r="R37" s="60">
        <f t="shared" si="6"/>
        <v>289625</v>
      </c>
      <c r="S37" s="60">
        <f t="shared" si="1"/>
        <v>481936</v>
      </c>
      <c r="T37" s="60">
        <f t="shared" si="2"/>
        <v>810950</v>
      </c>
    </row>
    <row r="38" spans="2:20">
      <c r="B38" s="51" t="s">
        <v>40</v>
      </c>
      <c r="C38" s="411">
        <v>0</v>
      </c>
      <c r="D38" s="52">
        <v>0</v>
      </c>
      <c r="E38" s="52">
        <v>0</v>
      </c>
      <c r="F38" s="52">
        <v>0</v>
      </c>
      <c r="H38" s="28">
        <f>Weights!Y38</f>
        <v>15195</v>
      </c>
      <c r="I38" t="s">
        <v>92</v>
      </c>
      <c r="J38">
        <f t="shared" si="7"/>
        <v>0</v>
      </c>
      <c r="K38">
        <f t="shared" si="3"/>
        <v>0</v>
      </c>
      <c r="L38">
        <f t="shared" si="4"/>
        <v>0</v>
      </c>
      <c r="M38">
        <f t="shared" si="5"/>
        <v>0</v>
      </c>
      <c r="N38" t="s">
        <v>92</v>
      </c>
      <c r="Q38" s="60">
        <f t="shared" ref="Q38:Q61" si="8">$H38*C38</f>
        <v>0</v>
      </c>
      <c r="R38" s="60">
        <f t="shared" si="6"/>
        <v>0</v>
      </c>
      <c r="S38" s="60">
        <f t="shared" si="1"/>
        <v>0</v>
      </c>
      <c r="T38" s="60">
        <f t="shared" si="2"/>
        <v>0</v>
      </c>
    </row>
    <row r="39" spans="2:20">
      <c r="B39" s="51" t="s">
        <v>41</v>
      </c>
      <c r="C39" s="411">
        <v>0</v>
      </c>
      <c r="D39" s="52">
        <v>0</v>
      </c>
      <c r="E39" s="52">
        <v>0</v>
      </c>
      <c r="F39" s="52">
        <v>0</v>
      </c>
      <c r="H39" s="28">
        <f>Weights!Y39</f>
        <v>6101</v>
      </c>
      <c r="I39" t="s">
        <v>92</v>
      </c>
      <c r="J39">
        <f t="shared" si="7"/>
        <v>0</v>
      </c>
      <c r="K39">
        <f t="shared" si="3"/>
        <v>0</v>
      </c>
      <c r="L39">
        <f t="shared" si="4"/>
        <v>0</v>
      </c>
      <c r="M39">
        <f t="shared" si="5"/>
        <v>0</v>
      </c>
      <c r="N39" t="s">
        <v>92</v>
      </c>
      <c r="Q39" s="60">
        <f t="shared" si="8"/>
        <v>0</v>
      </c>
      <c r="R39" s="60">
        <f t="shared" si="6"/>
        <v>0</v>
      </c>
      <c r="S39" s="60">
        <f t="shared" si="1"/>
        <v>0</v>
      </c>
      <c r="T39" s="60">
        <f t="shared" si="2"/>
        <v>0</v>
      </c>
    </row>
    <row r="40" spans="2:20">
      <c r="B40" s="51" t="s">
        <v>42</v>
      </c>
      <c r="C40" s="411">
        <v>4</v>
      </c>
      <c r="D40" s="52">
        <v>4</v>
      </c>
      <c r="E40" s="52">
        <v>4</v>
      </c>
      <c r="F40" s="52">
        <v>9</v>
      </c>
      <c r="H40" s="28">
        <f>Weights!Y40</f>
        <v>32249</v>
      </c>
      <c r="I40" t="s">
        <v>92</v>
      </c>
      <c r="J40">
        <f t="shared" si="7"/>
        <v>32249</v>
      </c>
      <c r="K40">
        <f t="shared" si="3"/>
        <v>32249</v>
      </c>
      <c r="L40">
        <f t="shared" si="4"/>
        <v>32249</v>
      </c>
      <c r="M40">
        <f t="shared" si="5"/>
        <v>32249</v>
      </c>
      <c r="Q40" s="60">
        <f t="shared" si="8"/>
        <v>128996</v>
      </c>
      <c r="R40" s="60">
        <f t="shared" si="6"/>
        <v>128996</v>
      </c>
      <c r="S40" s="60">
        <f t="shared" si="1"/>
        <v>128996</v>
      </c>
      <c r="T40" s="60">
        <f t="shared" si="2"/>
        <v>290241</v>
      </c>
    </row>
    <row r="41" spans="2:20">
      <c r="B41" s="51" t="s">
        <v>43</v>
      </c>
      <c r="C41" s="269">
        <v>125</v>
      </c>
      <c r="D41" s="52">
        <v>167</v>
      </c>
      <c r="E41" s="52">
        <v>208</v>
      </c>
      <c r="F41" s="52">
        <v>250</v>
      </c>
      <c r="H41" s="28">
        <f>Weights!Y41</f>
        <v>27679</v>
      </c>
      <c r="I41" t="s">
        <v>92</v>
      </c>
      <c r="J41">
        <f t="shared" si="7"/>
        <v>27679</v>
      </c>
      <c r="K41">
        <f t="shared" si="3"/>
        <v>27679</v>
      </c>
      <c r="L41">
        <f t="shared" si="4"/>
        <v>27679</v>
      </c>
      <c r="M41">
        <f t="shared" si="5"/>
        <v>27679</v>
      </c>
      <c r="Q41" s="60">
        <f t="shared" si="8"/>
        <v>3459875</v>
      </c>
      <c r="R41" s="60">
        <f t="shared" si="6"/>
        <v>4622393</v>
      </c>
      <c r="S41" s="60">
        <f t="shared" si="1"/>
        <v>5757232</v>
      </c>
      <c r="T41" s="60">
        <f t="shared" si="2"/>
        <v>6919750</v>
      </c>
    </row>
    <row r="42" spans="2:20">
      <c r="B42" s="51" t="s">
        <v>44</v>
      </c>
      <c r="C42" s="411">
        <v>0</v>
      </c>
      <c r="D42" s="52">
        <v>0</v>
      </c>
      <c r="E42" s="52">
        <v>0</v>
      </c>
      <c r="F42" s="52">
        <v>0</v>
      </c>
      <c r="H42" s="28">
        <f>Weights!Y42</f>
        <v>1500</v>
      </c>
      <c r="I42" t="s">
        <v>92</v>
      </c>
      <c r="J42">
        <f t="shared" si="7"/>
        <v>0</v>
      </c>
      <c r="K42">
        <f t="shared" si="3"/>
        <v>0</v>
      </c>
      <c r="L42">
        <f t="shared" si="4"/>
        <v>0</v>
      </c>
      <c r="M42">
        <f t="shared" si="5"/>
        <v>0</v>
      </c>
      <c r="N42" t="s">
        <v>92</v>
      </c>
      <c r="Q42" s="60">
        <f t="shared" si="8"/>
        <v>0</v>
      </c>
      <c r="R42" s="60">
        <f t="shared" si="6"/>
        <v>0</v>
      </c>
      <c r="S42" s="60">
        <f t="shared" si="1"/>
        <v>0</v>
      </c>
      <c r="T42" s="60">
        <f t="shared" si="2"/>
        <v>0</v>
      </c>
    </row>
    <row r="43" spans="2:20" ht="16">
      <c r="B43" s="119" t="s">
        <v>45</v>
      </c>
      <c r="C43" s="83">
        <v>18</v>
      </c>
      <c r="D43" s="83">
        <v>18</v>
      </c>
      <c r="E43" s="120" t="s">
        <v>880</v>
      </c>
      <c r="F43" s="120" t="s">
        <v>880</v>
      </c>
      <c r="H43" s="28">
        <f>Weights!Y43</f>
        <v>199</v>
      </c>
      <c r="I43" s="25" t="s">
        <v>93</v>
      </c>
      <c r="J43">
        <f t="shared" si="7"/>
        <v>199</v>
      </c>
      <c r="K43">
        <f t="shared" si="3"/>
        <v>199</v>
      </c>
      <c r="L43">
        <f t="shared" si="4"/>
        <v>0</v>
      </c>
      <c r="M43">
        <f t="shared" si="5"/>
        <v>0</v>
      </c>
      <c r="Q43" s="60">
        <f t="shared" si="8"/>
        <v>3582</v>
      </c>
      <c r="R43" s="60">
        <f t="shared" si="6"/>
        <v>3582</v>
      </c>
      <c r="S43" s="60">
        <f t="shared" si="1"/>
        <v>0</v>
      </c>
      <c r="T43" s="60">
        <f t="shared" si="2"/>
        <v>0</v>
      </c>
    </row>
    <row r="44" spans="2:20" ht="16">
      <c r="B44" s="124" t="s">
        <v>46</v>
      </c>
      <c r="C44" s="52">
        <v>0</v>
      </c>
      <c r="D44" s="52">
        <v>0</v>
      </c>
      <c r="E44" s="52">
        <v>0</v>
      </c>
      <c r="F44" s="122" t="s">
        <v>880</v>
      </c>
      <c r="H44" s="28">
        <f>Weights!Y44</f>
        <v>18000</v>
      </c>
      <c r="I44" t="s">
        <v>92</v>
      </c>
      <c r="J44">
        <f t="shared" si="7"/>
        <v>0</v>
      </c>
      <c r="K44">
        <f t="shared" si="3"/>
        <v>0</v>
      </c>
      <c r="L44">
        <f t="shared" si="4"/>
        <v>0</v>
      </c>
      <c r="M44">
        <f t="shared" si="5"/>
        <v>0</v>
      </c>
      <c r="N44" t="s">
        <v>92</v>
      </c>
      <c r="Q44" s="60">
        <f t="shared" si="8"/>
        <v>0</v>
      </c>
      <c r="R44" s="60">
        <f t="shared" si="6"/>
        <v>0</v>
      </c>
      <c r="S44" s="60">
        <f t="shared" si="1"/>
        <v>0</v>
      </c>
      <c r="T44" s="60">
        <f t="shared" si="2"/>
        <v>0</v>
      </c>
    </row>
    <row r="45" spans="2:20" ht="16">
      <c r="B45" s="124" t="s">
        <v>47</v>
      </c>
      <c r="C45" s="52">
        <v>0</v>
      </c>
      <c r="D45" s="52">
        <v>0</v>
      </c>
      <c r="E45" s="52">
        <v>0</v>
      </c>
      <c r="F45" s="52">
        <v>0</v>
      </c>
      <c r="H45" s="28">
        <f>Weights!Y45</f>
        <v>17699</v>
      </c>
      <c r="I45" t="s">
        <v>92</v>
      </c>
      <c r="J45">
        <f t="shared" si="7"/>
        <v>0</v>
      </c>
      <c r="K45">
        <f t="shared" si="3"/>
        <v>0</v>
      </c>
      <c r="L45">
        <f t="shared" si="4"/>
        <v>0</v>
      </c>
      <c r="M45">
        <f t="shared" si="5"/>
        <v>0</v>
      </c>
      <c r="N45" t="s">
        <v>92</v>
      </c>
      <c r="Q45" s="60">
        <f t="shared" si="8"/>
        <v>0</v>
      </c>
      <c r="R45" s="60">
        <f t="shared" si="6"/>
        <v>0</v>
      </c>
      <c r="S45" s="60">
        <f t="shared" si="1"/>
        <v>0</v>
      </c>
      <c r="T45" s="60">
        <f t="shared" si="2"/>
        <v>0</v>
      </c>
    </row>
    <row r="46" spans="2:20" ht="16">
      <c r="B46" s="124" t="s">
        <v>48</v>
      </c>
      <c r="C46" s="52">
        <v>0</v>
      </c>
      <c r="D46" s="52">
        <v>5</v>
      </c>
      <c r="E46" s="52">
        <v>5</v>
      </c>
      <c r="F46" s="52">
        <v>10</v>
      </c>
      <c r="H46" s="28">
        <f>Weights!Y46</f>
        <v>7500</v>
      </c>
      <c r="I46" t="s">
        <v>92</v>
      </c>
      <c r="J46">
        <f t="shared" si="7"/>
        <v>7500</v>
      </c>
      <c r="K46">
        <f t="shared" si="3"/>
        <v>7500</v>
      </c>
      <c r="L46">
        <f t="shared" si="4"/>
        <v>7500</v>
      </c>
      <c r="M46">
        <f t="shared" si="5"/>
        <v>7500</v>
      </c>
      <c r="Q46" s="60">
        <f t="shared" si="8"/>
        <v>0</v>
      </c>
      <c r="R46" s="60">
        <f t="shared" si="6"/>
        <v>37500</v>
      </c>
      <c r="S46" s="60">
        <f t="shared" si="1"/>
        <v>37500</v>
      </c>
      <c r="T46" s="60">
        <f t="shared" si="2"/>
        <v>75000</v>
      </c>
    </row>
    <row r="47" spans="2:20" ht="16">
      <c r="B47" s="124" t="s">
        <v>49</v>
      </c>
      <c r="C47" s="52">
        <v>52</v>
      </c>
      <c r="D47" s="52">
        <v>82</v>
      </c>
      <c r="E47" s="52">
        <v>113</v>
      </c>
      <c r="F47" s="52">
        <v>143</v>
      </c>
      <c r="H47" s="28">
        <f>Weights!Y47</f>
        <v>40601</v>
      </c>
      <c r="I47" t="s">
        <v>92</v>
      </c>
      <c r="J47">
        <f t="shared" si="7"/>
        <v>40601</v>
      </c>
      <c r="K47">
        <f t="shared" si="3"/>
        <v>40601</v>
      </c>
      <c r="L47">
        <f t="shared" si="4"/>
        <v>40601</v>
      </c>
      <c r="M47">
        <f t="shared" si="5"/>
        <v>40601</v>
      </c>
      <c r="Q47" s="60">
        <f t="shared" si="8"/>
        <v>2111252</v>
      </c>
      <c r="R47" s="60">
        <f t="shared" si="6"/>
        <v>3329282</v>
      </c>
      <c r="S47" s="60">
        <f t="shared" si="1"/>
        <v>4587913</v>
      </c>
      <c r="T47" s="60">
        <f t="shared" si="2"/>
        <v>5805943</v>
      </c>
    </row>
    <row r="48" spans="2:20" ht="16">
      <c r="B48" s="124" t="s">
        <v>50</v>
      </c>
      <c r="C48" s="52">
        <v>40</v>
      </c>
      <c r="D48" s="122" t="s">
        <v>880</v>
      </c>
      <c r="E48" s="122" t="s">
        <v>880</v>
      </c>
      <c r="F48" s="122" t="s">
        <v>880</v>
      </c>
      <c r="H48" s="28">
        <f>Weights!Y48</f>
        <v>3600</v>
      </c>
      <c r="I48" s="25" t="s">
        <v>93</v>
      </c>
      <c r="J48">
        <f t="shared" si="7"/>
        <v>3600</v>
      </c>
      <c r="K48">
        <f t="shared" si="3"/>
        <v>0</v>
      </c>
      <c r="L48">
        <f t="shared" si="4"/>
        <v>0</v>
      </c>
      <c r="M48">
        <f t="shared" si="5"/>
        <v>0</v>
      </c>
      <c r="Q48" s="60">
        <f t="shared" si="8"/>
        <v>144000</v>
      </c>
      <c r="R48" s="60">
        <f t="shared" si="6"/>
        <v>0</v>
      </c>
      <c r="S48" s="60">
        <f t="shared" si="1"/>
        <v>0</v>
      </c>
      <c r="T48" s="60">
        <f t="shared" si="2"/>
        <v>0</v>
      </c>
    </row>
    <row r="49" spans="2:20" ht="16">
      <c r="B49" s="124" t="s">
        <v>51</v>
      </c>
      <c r="C49" s="52">
        <v>0</v>
      </c>
      <c r="D49" s="52">
        <v>33</v>
      </c>
      <c r="E49" s="52">
        <v>104</v>
      </c>
      <c r="F49" s="52">
        <v>175</v>
      </c>
      <c r="H49" s="28">
        <f>Weights!Y49</f>
        <v>1600</v>
      </c>
      <c r="I49" t="s">
        <v>92</v>
      </c>
      <c r="J49">
        <f t="shared" si="7"/>
        <v>1600</v>
      </c>
      <c r="K49">
        <f t="shared" si="3"/>
        <v>1600</v>
      </c>
      <c r="L49">
        <f t="shared" si="4"/>
        <v>1600</v>
      </c>
      <c r="M49">
        <f t="shared" si="5"/>
        <v>1600</v>
      </c>
      <c r="Q49" s="60">
        <f t="shared" si="8"/>
        <v>0</v>
      </c>
      <c r="R49" s="60">
        <f t="shared" si="6"/>
        <v>52800</v>
      </c>
      <c r="S49" s="60">
        <f t="shared" si="1"/>
        <v>166400</v>
      </c>
      <c r="T49" s="60">
        <f t="shared" si="2"/>
        <v>280000</v>
      </c>
    </row>
    <row r="50" spans="2:20" ht="16">
      <c r="B50" s="124" t="s">
        <v>52</v>
      </c>
      <c r="C50" s="52">
        <v>0</v>
      </c>
      <c r="D50" s="52">
        <v>0</v>
      </c>
      <c r="E50" s="52">
        <v>0</v>
      </c>
      <c r="F50" s="52">
        <v>0</v>
      </c>
      <c r="H50" s="28">
        <f>Weights!Y50</f>
        <v>8314</v>
      </c>
      <c r="I50" t="s">
        <v>92</v>
      </c>
      <c r="J50">
        <f t="shared" si="7"/>
        <v>0</v>
      </c>
      <c r="K50">
        <f t="shared" si="3"/>
        <v>0</v>
      </c>
      <c r="L50">
        <f t="shared" si="4"/>
        <v>0</v>
      </c>
      <c r="M50">
        <f t="shared" si="5"/>
        <v>0</v>
      </c>
      <c r="N50" t="s">
        <v>92</v>
      </c>
      <c r="Q50" s="60">
        <f t="shared" si="8"/>
        <v>0</v>
      </c>
      <c r="R50" s="60">
        <f t="shared" si="6"/>
        <v>0</v>
      </c>
      <c r="S50" s="60">
        <f t="shared" si="1"/>
        <v>0</v>
      </c>
      <c r="T50" s="60">
        <f t="shared" si="2"/>
        <v>0</v>
      </c>
    </row>
    <row r="51" spans="2:20" ht="16">
      <c r="B51" s="124" t="s">
        <v>53</v>
      </c>
      <c r="C51" s="52">
        <v>0</v>
      </c>
      <c r="D51" s="52">
        <v>0</v>
      </c>
      <c r="E51" s="52">
        <v>0</v>
      </c>
      <c r="F51" s="52">
        <v>0</v>
      </c>
      <c r="H51" s="28">
        <f>Weights!Y51</f>
        <v>1572</v>
      </c>
      <c r="I51" t="s">
        <v>92</v>
      </c>
      <c r="J51">
        <f t="shared" si="7"/>
        <v>0</v>
      </c>
      <c r="K51">
        <f t="shared" si="3"/>
        <v>0</v>
      </c>
      <c r="L51">
        <f t="shared" si="4"/>
        <v>0</v>
      </c>
      <c r="M51">
        <f t="shared" si="5"/>
        <v>0</v>
      </c>
      <c r="N51" t="s">
        <v>92</v>
      </c>
      <c r="Q51" s="60">
        <f t="shared" si="8"/>
        <v>0</v>
      </c>
      <c r="R51" s="60">
        <f t="shared" si="6"/>
        <v>0</v>
      </c>
      <c r="S51" s="60">
        <f t="shared" si="1"/>
        <v>0</v>
      </c>
      <c r="T51" s="60">
        <f t="shared" si="2"/>
        <v>0</v>
      </c>
    </row>
    <row r="52" spans="2:20" ht="16">
      <c r="B52" s="124" t="s">
        <v>54</v>
      </c>
      <c r="C52" s="52">
        <v>90</v>
      </c>
      <c r="D52" s="52">
        <v>112</v>
      </c>
      <c r="E52" s="52">
        <v>146</v>
      </c>
      <c r="F52" s="52">
        <v>172</v>
      </c>
      <c r="H52" s="28">
        <f>Weights!Y52</f>
        <v>43000</v>
      </c>
      <c r="I52" t="s">
        <v>92</v>
      </c>
      <c r="J52">
        <f t="shared" si="7"/>
        <v>43000</v>
      </c>
      <c r="K52">
        <f t="shared" si="3"/>
        <v>43000</v>
      </c>
      <c r="L52">
        <f t="shared" si="4"/>
        <v>43000</v>
      </c>
      <c r="M52">
        <f t="shared" si="5"/>
        <v>43000</v>
      </c>
      <c r="Q52" s="60">
        <f t="shared" si="8"/>
        <v>3870000</v>
      </c>
      <c r="R52" s="60">
        <f t="shared" si="6"/>
        <v>4816000</v>
      </c>
      <c r="S52" s="60">
        <f t="shared" si="1"/>
        <v>6278000</v>
      </c>
      <c r="T52" s="60">
        <f t="shared" si="2"/>
        <v>7396000</v>
      </c>
    </row>
    <row r="53" spans="2:20" ht="16">
      <c r="B53" s="124" t="s">
        <v>55</v>
      </c>
      <c r="C53" s="52">
        <v>120</v>
      </c>
      <c r="D53" s="52">
        <v>170</v>
      </c>
      <c r="E53" s="52">
        <v>220</v>
      </c>
      <c r="F53" s="52">
        <v>270</v>
      </c>
      <c r="H53" s="28">
        <f>Weights!Y53</f>
        <v>63176</v>
      </c>
      <c r="I53" t="s">
        <v>92</v>
      </c>
      <c r="J53">
        <f t="shared" si="7"/>
        <v>63176</v>
      </c>
      <c r="K53">
        <f t="shared" si="3"/>
        <v>63176</v>
      </c>
      <c r="L53">
        <f t="shared" si="4"/>
        <v>63176</v>
      </c>
      <c r="M53">
        <f t="shared" si="5"/>
        <v>63176</v>
      </c>
      <c r="Q53" s="60">
        <f t="shared" si="8"/>
        <v>7581120</v>
      </c>
      <c r="R53" s="60">
        <f t="shared" si="6"/>
        <v>10739920</v>
      </c>
      <c r="S53" s="60">
        <f t="shared" si="1"/>
        <v>13898720</v>
      </c>
      <c r="T53" s="60">
        <f t="shared" si="2"/>
        <v>17057520</v>
      </c>
    </row>
    <row r="54" spans="2:20" ht="16">
      <c r="B54" s="124" t="s">
        <v>56</v>
      </c>
      <c r="C54" s="52">
        <v>0</v>
      </c>
      <c r="D54" s="52">
        <v>0</v>
      </c>
      <c r="E54" s="52">
        <v>0</v>
      </c>
      <c r="F54" s="52">
        <v>0</v>
      </c>
      <c r="H54" s="28">
        <f>Weights!Y54</f>
        <v>6399</v>
      </c>
      <c r="I54" t="s">
        <v>92</v>
      </c>
      <c r="J54">
        <f t="shared" si="7"/>
        <v>0</v>
      </c>
      <c r="K54">
        <f t="shared" si="3"/>
        <v>0</v>
      </c>
      <c r="L54">
        <f t="shared" si="4"/>
        <v>0</v>
      </c>
      <c r="M54">
        <f t="shared" si="5"/>
        <v>0</v>
      </c>
      <c r="N54" t="s">
        <v>92</v>
      </c>
      <c r="Q54" s="60">
        <f t="shared" si="8"/>
        <v>0</v>
      </c>
      <c r="R54" s="60">
        <f t="shared" si="6"/>
        <v>0</v>
      </c>
      <c r="S54" s="60">
        <f t="shared" si="1"/>
        <v>0</v>
      </c>
      <c r="T54" s="60">
        <f t="shared" si="2"/>
        <v>0</v>
      </c>
    </row>
    <row r="55" spans="2:20" ht="16">
      <c r="B55" s="124" t="s">
        <v>57</v>
      </c>
      <c r="C55" s="52">
        <v>0</v>
      </c>
      <c r="D55" s="52">
        <v>0</v>
      </c>
      <c r="E55" s="52">
        <v>0</v>
      </c>
      <c r="F55" s="52">
        <v>0</v>
      </c>
      <c r="H55" s="28">
        <f>Weights!Y55</f>
        <v>1659</v>
      </c>
      <c r="I55" t="s">
        <v>92</v>
      </c>
      <c r="J55">
        <f t="shared" si="7"/>
        <v>1659</v>
      </c>
      <c r="K55">
        <f t="shared" si="3"/>
        <v>1659</v>
      </c>
      <c r="L55">
        <f t="shared" si="4"/>
        <v>1659</v>
      </c>
      <c r="M55">
        <f t="shared" si="5"/>
        <v>1659</v>
      </c>
      <c r="Q55" s="60">
        <f t="shared" si="8"/>
        <v>0</v>
      </c>
      <c r="R55" s="60">
        <f t="shared" si="6"/>
        <v>0</v>
      </c>
      <c r="S55" s="60">
        <f t="shared" si="1"/>
        <v>0</v>
      </c>
      <c r="T55" s="60">
        <f t="shared" si="2"/>
        <v>0</v>
      </c>
    </row>
    <row r="56" spans="2:20" ht="16">
      <c r="B56" s="124" t="s">
        <v>58</v>
      </c>
      <c r="C56" s="52">
        <v>0</v>
      </c>
      <c r="D56" s="52">
        <v>0</v>
      </c>
      <c r="E56" s="52">
        <v>32</v>
      </c>
      <c r="F56" s="122" t="s">
        <v>880</v>
      </c>
      <c r="H56" s="28" t="e">
        <f>Weights!Y56</f>
        <v>#VALUE!</v>
      </c>
      <c r="I56" s="25" t="s">
        <v>93</v>
      </c>
      <c r="J56" t="e">
        <f t="shared" si="7"/>
        <v>#VALUE!</v>
      </c>
      <c r="K56" t="e">
        <f t="shared" si="3"/>
        <v>#VALUE!</v>
      </c>
      <c r="L56" t="e">
        <f t="shared" si="4"/>
        <v>#VALUE!</v>
      </c>
      <c r="M56">
        <f t="shared" si="5"/>
        <v>0</v>
      </c>
      <c r="Q56" s="60" t="e">
        <f t="shared" si="8"/>
        <v>#VALUE!</v>
      </c>
      <c r="R56" s="60" t="e">
        <f t="shared" si="6"/>
        <v>#VALUE!</v>
      </c>
      <c r="S56" s="60" t="e">
        <f t="shared" si="1"/>
        <v>#VALUE!</v>
      </c>
      <c r="T56" s="60" t="e">
        <f t="shared" si="2"/>
        <v>#VALUE!</v>
      </c>
    </row>
    <row r="57" spans="2:20" ht="16">
      <c r="B57" s="124" t="s">
        <v>59</v>
      </c>
      <c r="C57" s="52">
        <v>0</v>
      </c>
      <c r="D57" s="52">
        <v>0</v>
      </c>
      <c r="E57" s="52">
        <v>0</v>
      </c>
      <c r="F57" s="52">
        <v>0</v>
      </c>
      <c r="H57" s="28">
        <f>Weights!Y57</f>
        <v>9600</v>
      </c>
      <c r="I57" t="s">
        <v>92</v>
      </c>
      <c r="J57">
        <f t="shared" si="7"/>
        <v>0</v>
      </c>
      <c r="K57">
        <f t="shared" si="3"/>
        <v>0</v>
      </c>
      <c r="L57">
        <f t="shared" si="4"/>
        <v>0</v>
      </c>
      <c r="M57">
        <f t="shared" si="5"/>
        <v>0</v>
      </c>
      <c r="N57" t="s">
        <v>92</v>
      </c>
      <c r="Q57" s="60">
        <f t="shared" si="8"/>
        <v>0</v>
      </c>
      <c r="R57" s="60">
        <f t="shared" si="6"/>
        <v>0</v>
      </c>
      <c r="S57" s="60">
        <f t="shared" si="1"/>
        <v>0</v>
      </c>
      <c r="T57" s="60">
        <f t="shared" si="2"/>
        <v>0</v>
      </c>
    </row>
    <row r="58" spans="2:20" ht="16">
      <c r="B58" s="124" t="s">
        <v>60</v>
      </c>
      <c r="C58" s="52">
        <v>65</v>
      </c>
      <c r="D58" s="52">
        <v>65</v>
      </c>
      <c r="E58" s="52">
        <v>65</v>
      </c>
      <c r="F58" s="52">
        <v>90</v>
      </c>
      <c r="H58" s="28">
        <f>Weights!Y58</f>
        <v>14100</v>
      </c>
      <c r="I58" t="s">
        <v>92</v>
      </c>
      <c r="J58">
        <f t="shared" si="7"/>
        <v>14100</v>
      </c>
      <c r="K58">
        <f t="shared" si="3"/>
        <v>14100</v>
      </c>
      <c r="L58">
        <f t="shared" si="4"/>
        <v>14100</v>
      </c>
      <c r="M58">
        <f t="shared" si="5"/>
        <v>14100</v>
      </c>
      <c r="Q58" s="60">
        <f t="shared" si="8"/>
        <v>916500</v>
      </c>
      <c r="R58" s="60">
        <f t="shared" si="6"/>
        <v>916500</v>
      </c>
      <c r="S58" s="60">
        <f t="shared" si="1"/>
        <v>916500</v>
      </c>
      <c r="T58" s="60">
        <f t="shared" si="2"/>
        <v>1269000</v>
      </c>
    </row>
    <row r="59" spans="2:20" ht="16">
      <c r="B59" s="124" t="s">
        <v>61</v>
      </c>
      <c r="C59" s="52">
        <v>108</v>
      </c>
      <c r="D59" s="52">
        <v>146</v>
      </c>
      <c r="E59" s="52">
        <v>184</v>
      </c>
      <c r="F59" s="122" t="s">
        <v>880</v>
      </c>
      <c r="H59" s="28">
        <f>Weights!Y59</f>
        <v>8000</v>
      </c>
      <c r="I59" t="s">
        <v>92</v>
      </c>
      <c r="J59">
        <f t="shared" si="7"/>
        <v>8000</v>
      </c>
      <c r="K59">
        <f t="shared" si="3"/>
        <v>8000</v>
      </c>
      <c r="L59">
        <f t="shared" si="4"/>
        <v>8000</v>
      </c>
      <c r="M59">
        <f t="shared" si="5"/>
        <v>0</v>
      </c>
      <c r="Q59" s="60">
        <f t="shared" si="8"/>
        <v>864000</v>
      </c>
      <c r="R59" s="60">
        <f t="shared" si="6"/>
        <v>1168000</v>
      </c>
      <c r="S59" s="60">
        <f t="shared" si="1"/>
        <v>1472000</v>
      </c>
      <c r="T59" s="60">
        <f t="shared" si="2"/>
        <v>0</v>
      </c>
    </row>
    <row r="60" spans="2:20" ht="16">
      <c r="B60" s="124" t="s">
        <v>62</v>
      </c>
      <c r="C60" s="52">
        <v>59</v>
      </c>
      <c r="D60" s="52">
        <v>137</v>
      </c>
      <c r="E60" s="52">
        <v>223</v>
      </c>
      <c r="F60" s="52">
        <v>272</v>
      </c>
      <c r="H60" s="28">
        <f>Weights!Y60</f>
        <v>7996</v>
      </c>
      <c r="I60" t="s">
        <v>92</v>
      </c>
      <c r="J60">
        <f t="shared" si="7"/>
        <v>7996</v>
      </c>
      <c r="K60">
        <f t="shared" si="3"/>
        <v>7996</v>
      </c>
      <c r="L60">
        <f t="shared" si="4"/>
        <v>7996</v>
      </c>
      <c r="M60">
        <f t="shared" si="5"/>
        <v>7996</v>
      </c>
      <c r="Q60" s="60">
        <f t="shared" si="8"/>
        <v>471764</v>
      </c>
      <c r="R60" s="60">
        <f t="shared" si="6"/>
        <v>1095452</v>
      </c>
      <c r="S60" s="60">
        <f t="shared" si="1"/>
        <v>1783108</v>
      </c>
      <c r="T60" s="60">
        <f t="shared" si="2"/>
        <v>2174912</v>
      </c>
    </row>
    <row r="61" spans="2:20" ht="16">
      <c r="B61" s="125" t="s">
        <v>63</v>
      </c>
      <c r="C61" s="99">
        <v>0</v>
      </c>
      <c r="D61" s="99">
        <v>0</v>
      </c>
      <c r="E61" s="99">
        <v>0</v>
      </c>
      <c r="F61" s="99">
        <v>0</v>
      </c>
      <c r="H61" s="28">
        <f>Weights!Y61</f>
        <v>1500</v>
      </c>
      <c r="I61" t="s">
        <v>92</v>
      </c>
      <c r="J61">
        <f t="shared" si="7"/>
        <v>0</v>
      </c>
      <c r="K61">
        <f t="shared" si="3"/>
        <v>0</v>
      </c>
      <c r="L61">
        <f t="shared" si="4"/>
        <v>0</v>
      </c>
      <c r="M61">
        <f t="shared" si="5"/>
        <v>0</v>
      </c>
      <c r="N61" t="s">
        <v>92</v>
      </c>
      <c r="Q61" s="60">
        <f t="shared" si="8"/>
        <v>0</v>
      </c>
      <c r="R61" s="60">
        <f t="shared" si="6"/>
        <v>0</v>
      </c>
      <c r="S61" s="60">
        <f t="shared" si="1"/>
        <v>0</v>
      </c>
      <c r="T61" s="60">
        <f t="shared" si="2"/>
        <v>0</v>
      </c>
    </row>
    <row r="63" spans="2:20">
      <c r="B63" s="62" t="s">
        <v>242</v>
      </c>
      <c r="H63" s="60">
        <f>SUMIFS(H6:H61,$I$6:$I$61,$I63)</f>
        <v>740090</v>
      </c>
      <c r="I63" t="s">
        <v>92</v>
      </c>
      <c r="J63" s="60">
        <f>SUMIFS(J6:J61,$I$6:$I$61,$I63)</f>
        <v>476593</v>
      </c>
      <c r="K63" s="60">
        <f>SUMIFS(K6:K61,$I$6:$I$61,$I63)</f>
        <v>476593</v>
      </c>
      <c r="L63" s="60">
        <f>SUMIFS(L6:L61,$I$6:$I$61,$I63)</f>
        <v>462393</v>
      </c>
      <c r="M63" s="60">
        <f>SUMIFS(M6:M61,$I$6:$I$61,$I63)</f>
        <v>383607</v>
      </c>
      <c r="N63" s="60"/>
      <c r="Q63" s="61">
        <f t="shared" ref="Q63:T63" si="9">SUMIFS(Q6:Q61,$I$6:$I$61,$I63)</f>
        <v>24275384</v>
      </c>
      <c r="R63" s="61">
        <f t="shared" si="9"/>
        <v>37554712</v>
      </c>
      <c r="S63" s="61">
        <f t="shared" si="9"/>
        <v>51601448</v>
      </c>
      <c r="T63" s="61">
        <f t="shared" si="9"/>
        <v>56585839</v>
      </c>
    </row>
    <row r="64" spans="2:20">
      <c r="B64" s="62" t="s">
        <v>243</v>
      </c>
      <c r="I64" t="s">
        <v>93</v>
      </c>
      <c r="Q64" s="74">
        <f>ROUND(Q63/J63,0)</f>
        <v>51</v>
      </c>
      <c r="R64" s="74">
        <f t="shared" ref="R64:T64" si="10">ROUND(R63/K63,0)</f>
        <v>79</v>
      </c>
      <c r="S64" s="74">
        <f t="shared" si="10"/>
        <v>112</v>
      </c>
      <c r="T64" s="74">
        <f t="shared" si="10"/>
        <v>148</v>
      </c>
    </row>
    <row r="65" spans="2:20">
      <c r="B65" s="62"/>
      <c r="Q65" s="390"/>
      <c r="R65" s="390"/>
      <c r="S65" s="390"/>
      <c r="T65" s="390"/>
    </row>
    <row r="66" spans="2:20">
      <c r="B66" t="s">
        <v>131</v>
      </c>
    </row>
    <row r="68" spans="2:20">
      <c r="B68" s="73" t="s">
        <v>273</v>
      </c>
      <c r="C68" s="73"/>
      <c r="D68" s="73"/>
    </row>
    <row r="70" spans="2:20">
      <c r="B70" s="43" t="s">
        <v>1501</v>
      </c>
      <c r="C70" s="38"/>
      <c r="D70" s="38"/>
    </row>
    <row r="71" spans="2:20">
      <c r="B71" s="100" t="s">
        <v>133</v>
      </c>
      <c r="C71" s="38"/>
      <c r="D71" s="38"/>
    </row>
    <row r="72" spans="2:20">
      <c r="B72" s="100" t="s">
        <v>134</v>
      </c>
      <c r="C72" s="38"/>
      <c r="D72" s="38"/>
    </row>
    <row r="73" spans="2:20">
      <c r="B73" s="100" t="s">
        <v>1502</v>
      </c>
      <c r="C73" s="38"/>
      <c r="D73" s="38"/>
    </row>
    <row r="74" spans="2:20">
      <c r="B74" s="43" t="s">
        <v>136</v>
      </c>
      <c r="C74" s="38"/>
      <c r="D74" s="38"/>
    </row>
    <row r="75" spans="2:20">
      <c r="B75" s="100" t="s">
        <v>1503</v>
      </c>
      <c r="C75" s="38"/>
      <c r="D75" s="38"/>
    </row>
    <row r="76" spans="2:20">
      <c r="B76" s="43" t="s">
        <v>138</v>
      </c>
      <c r="C76" s="38"/>
      <c r="D76" s="38"/>
    </row>
    <row r="77" spans="2:20">
      <c r="B77" s="100" t="s">
        <v>1503</v>
      </c>
      <c r="C77" s="38"/>
      <c r="D77" s="38"/>
    </row>
    <row r="78" spans="2:20" ht="15">
      <c r="B78" s="48" t="s">
        <v>291</v>
      </c>
      <c r="C78" s="38"/>
    </row>
    <row r="79" spans="2:20">
      <c r="B79" s="47" t="s">
        <v>1532</v>
      </c>
      <c r="C79" s="38"/>
    </row>
    <row r="80" spans="2:20" ht="15">
      <c r="B80" s="48" t="s">
        <v>141</v>
      </c>
      <c r="C80" s="38"/>
    </row>
    <row r="81" spans="2:3">
      <c r="B81" s="47" t="s">
        <v>1504</v>
      </c>
      <c r="C81" s="38"/>
    </row>
    <row r="82" spans="2:3" ht="15">
      <c r="B82" s="274" t="s">
        <v>1505</v>
      </c>
      <c r="C82" s="38"/>
    </row>
    <row r="83" spans="2:3">
      <c r="B83" s="47" t="s">
        <v>1503</v>
      </c>
      <c r="C83" s="38"/>
    </row>
    <row r="84" spans="2:3" ht="15">
      <c r="B84" s="48" t="s">
        <v>145</v>
      </c>
      <c r="C84" s="38"/>
    </row>
    <row r="85" spans="2:3">
      <c r="B85" s="47" t="s">
        <v>1506</v>
      </c>
      <c r="C85" s="38"/>
    </row>
    <row r="86" spans="2:3" ht="15">
      <c r="B86" s="48" t="s">
        <v>149</v>
      </c>
      <c r="C86" s="38"/>
    </row>
    <row r="87" spans="2:3">
      <c r="B87" s="47" t="s">
        <v>1503</v>
      </c>
      <c r="C87" s="38"/>
    </row>
    <row r="88" spans="2:3" ht="15">
      <c r="B88" s="48" t="s">
        <v>155</v>
      </c>
      <c r="C88" s="38"/>
    </row>
    <row r="89" spans="2:3">
      <c r="B89" s="47" t="s">
        <v>1503</v>
      </c>
      <c r="C89" s="38"/>
    </row>
    <row r="90" spans="2:3" ht="15">
      <c r="B90" s="48" t="s">
        <v>157</v>
      </c>
      <c r="C90" s="38"/>
    </row>
    <row r="91" spans="2:3">
      <c r="B91" s="47" t="s">
        <v>1507</v>
      </c>
      <c r="C91" s="38"/>
    </row>
    <row r="92" spans="2:3" ht="15">
      <c r="B92" s="48" t="s">
        <v>163</v>
      </c>
      <c r="C92" s="38"/>
    </row>
    <row r="93" spans="2:3">
      <c r="B93" s="47" t="s">
        <v>1508</v>
      </c>
      <c r="C93" s="38"/>
    </row>
    <row r="94" spans="2:3" ht="15">
      <c r="B94" s="48" t="s">
        <v>165</v>
      </c>
      <c r="C94" s="38"/>
    </row>
    <row r="95" spans="2:3">
      <c r="B95" s="47" t="s">
        <v>1509</v>
      </c>
      <c r="C95" s="38"/>
    </row>
    <row r="96" spans="2:3" ht="15">
      <c r="B96" s="48" t="s">
        <v>169</v>
      </c>
      <c r="C96" s="38"/>
    </row>
    <row r="97" spans="2:3">
      <c r="B97" s="47" t="s">
        <v>1503</v>
      </c>
      <c r="C97" s="38"/>
    </row>
    <row r="98" spans="2:3" ht="15">
      <c r="B98" s="48" t="s">
        <v>173</v>
      </c>
      <c r="C98" s="38"/>
    </row>
    <row r="99" spans="2:3">
      <c r="B99" s="47" t="s">
        <v>1510</v>
      </c>
      <c r="C99" s="38"/>
    </row>
    <row r="100" spans="2:3" ht="15">
      <c r="B100" s="48" t="s">
        <v>179</v>
      </c>
      <c r="C100" s="38"/>
    </row>
    <row r="101" spans="2:3">
      <c r="B101" s="47" t="s">
        <v>1503</v>
      </c>
      <c r="C101" s="38"/>
    </row>
    <row r="102" spans="2:3" ht="15">
      <c r="B102" s="48" t="s">
        <v>183</v>
      </c>
      <c r="C102" s="38"/>
    </row>
    <row r="103" spans="2:3">
      <c r="B103" s="47" t="s">
        <v>1503</v>
      </c>
      <c r="C103" s="38"/>
    </row>
    <row r="104" spans="2:3" ht="15">
      <c r="B104" s="48" t="s">
        <v>187</v>
      </c>
      <c r="C104" s="38"/>
    </row>
    <row r="105" spans="2:3">
      <c r="B105" s="47" t="s">
        <v>1511</v>
      </c>
      <c r="C105" s="38"/>
    </row>
    <row r="106" spans="2:3" ht="15">
      <c r="B106" s="48" t="s">
        <v>191</v>
      </c>
      <c r="C106" s="38"/>
    </row>
    <row r="107" spans="2:3">
      <c r="B107" s="47" t="s">
        <v>1512</v>
      </c>
      <c r="C107" s="38"/>
    </row>
    <row r="108" spans="2:3" ht="15">
      <c r="B108" s="48" t="s">
        <v>195</v>
      </c>
      <c r="C108" s="38"/>
    </row>
    <row r="109" spans="2:3">
      <c r="B109" s="47" t="s">
        <v>1503</v>
      </c>
      <c r="C109" s="38"/>
    </row>
    <row r="110" spans="2:3" ht="15">
      <c r="B110" s="48" t="s">
        <v>197</v>
      </c>
      <c r="C110" s="38"/>
    </row>
    <row r="111" spans="2:3">
      <c r="B111" s="47" t="s">
        <v>1503</v>
      </c>
      <c r="C111" s="38"/>
    </row>
    <row r="112" spans="2:3" ht="15">
      <c r="B112" s="48" t="s">
        <v>199</v>
      </c>
      <c r="C112" s="38"/>
    </row>
    <row r="113" spans="2:3">
      <c r="B113" s="47" t="s">
        <v>1513</v>
      </c>
      <c r="C113" s="38"/>
    </row>
    <row r="114" spans="2:3" ht="15">
      <c r="B114" s="48" t="s">
        <v>345</v>
      </c>
      <c r="C114" s="38"/>
    </row>
    <row r="115" spans="2:3">
      <c r="B115" s="47" t="s">
        <v>1503</v>
      </c>
      <c r="C115" s="38"/>
    </row>
    <row r="116" spans="2:3" ht="15">
      <c r="B116" s="48" t="s">
        <v>204</v>
      </c>
      <c r="C116" s="38"/>
    </row>
    <row r="117" spans="2:3">
      <c r="B117" s="47" t="s">
        <v>1503</v>
      </c>
      <c r="C117" s="38"/>
    </row>
    <row r="118" spans="2:3" ht="15">
      <c r="B118" s="48" t="s">
        <v>206</v>
      </c>
      <c r="C118" s="38"/>
    </row>
    <row r="119" spans="2:3">
      <c r="B119" s="47" t="s">
        <v>1503</v>
      </c>
      <c r="C119" s="38"/>
    </row>
    <row r="120" spans="2:3" ht="15">
      <c r="B120" s="48" t="s">
        <v>217</v>
      </c>
      <c r="C120" s="38"/>
    </row>
    <row r="121" spans="2:3">
      <c r="B121" s="47" t="s">
        <v>1503</v>
      </c>
      <c r="C121" s="38"/>
    </row>
    <row r="122" spans="2:3" ht="15">
      <c r="B122" s="48" t="s">
        <v>219</v>
      </c>
      <c r="C122" s="38"/>
    </row>
    <row r="123" spans="2:3">
      <c r="B123" s="47" t="s">
        <v>1514</v>
      </c>
      <c r="C123" s="38"/>
    </row>
    <row r="124" spans="2:3" ht="15">
      <c r="B124" s="48" t="s">
        <v>221</v>
      </c>
      <c r="C124" s="38"/>
    </row>
    <row r="125" spans="2:3">
      <c r="B125" s="47" t="s">
        <v>1515</v>
      </c>
      <c r="C125" s="38"/>
    </row>
    <row r="126" spans="2:3">
      <c r="B126" s="43" t="s">
        <v>358</v>
      </c>
      <c r="C126" s="38"/>
    </row>
    <row r="127" spans="2:3">
      <c r="B127" s="47" t="s">
        <v>1533</v>
      </c>
      <c r="C127" s="38"/>
    </row>
    <row r="128" spans="2:3">
      <c r="B128" s="43" t="s">
        <v>223</v>
      </c>
      <c r="C128" s="38"/>
    </row>
    <row r="129" spans="2:3">
      <c r="B129" s="47" t="s">
        <v>1503</v>
      </c>
      <c r="C129" s="38"/>
    </row>
    <row r="130" spans="2:3">
      <c r="B130" s="43" t="s">
        <v>227</v>
      </c>
      <c r="C130" s="38"/>
    </row>
    <row r="131" spans="2:3">
      <c r="B131" s="47" t="s">
        <v>1503</v>
      </c>
      <c r="C131" s="38"/>
    </row>
    <row r="132" spans="2:3">
      <c r="B132" s="43" t="s">
        <v>232</v>
      </c>
      <c r="C132" s="38"/>
    </row>
    <row r="133" spans="2:3">
      <c r="B133" s="47" t="s">
        <v>1516</v>
      </c>
      <c r="C133" s="38"/>
    </row>
    <row r="134" spans="2:3">
      <c r="B134" s="43" t="s">
        <v>234</v>
      </c>
      <c r="C134" s="38"/>
    </row>
    <row r="135" spans="2:3">
      <c r="B135" s="47" t="s">
        <v>1517</v>
      </c>
      <c r="C135" s="38"/>
    </row>
    <row r="136" spans="2:3">
      <c r="B136" s="43" t="s">
        <v>236</v>
      </c>
      <c r="C136" s="38"/>
    </row>
    <row r="137" spans="2:3">
      <c r="B137" s="47" t="s">
        <v>1503</v>
      </c>
      <c r="C137" s="38"/>
    </row>
    <row r="138" spans="2:3">
      <c r="C138" s="38"/>
    </row>
    <row r="139" spans="2:3">
      <c r="C139" s="38"/>
    </row>
    <row r="140" spans="2:3">
      <c r="C140" s="38"/>
    </row>
    <row r="141" spans="2:3">
      <c r="B141" s="49"/>
      <c r="C141" s="38"/>
    </row>
    <row r="142" spans="2:3" ht="15">
      <c r="B142" s="48"/>
      <c r="C142" s="38"/>
    </row>
    <row r="143" spans="2:3">
      <c r="B143" s="47"/>
      <c r="C143" s="38"/>
    </row>
    <row r="144" spans="2:3" ht="15">
      <c r="B144" s="48"/>
      <c r="C144" s="38"/>
    </row>
    <row r="145" spans="2:3">
      <c r="B145" s="47"/>
      <c r="C145" s="38"/>
    </row>
    <row r="146" spans="2:3" ht="15">
      <c r="B146" s="48"/>
      <c r="C146" s="38"/>
    </row>
    <row r="147" spans="2:3">
      <c r="B147" s="47"/>
      <c r="C147" s="38"/>
    </row>
    <row r="148" spans="2:3" ht="15">
      <c r="B148" s="48"/>
      <c r="C148" s="38"/>
    </row>
    <row r="149" spans="2:3">
      <c r="B149" s="47"/>
      <c r="C149" s="38"/>
    </row>
    <row r="150" spans="2:3">
      <c r="B150" s="47"/>
      <c r="C150" s="38"/>
    </row>
    <row r="151" spans="2:3" ht="15">
      <c r="B151" s="48"/>
      <c r="C151" s="38"/>
    </row>
    <row r="152" spans="2:3">
      <c r="B152" s="47"/>
      <c r="C152" s="38"/>
    </row>
    <row r="153" spans="2:3" ht="15">
      <c r="B153" s="48"/>
      <c r="C153" s="38"/>
    </row>
    <row r="154" spans="2:3">
      <c r="B154" s="47"/>
      <c r="C154" s="38"/>
    </row>
    <row r="155" spans="2:3" ht="15">
      <c r="B155" s="48"/>
      <c r="C155" s="38"/>
    </row>
    <row r="156" spans="2:3">
      <c r="B156" s="47"/>
      <c r="C156" s="38"/>
    </row>
    <row r="157" spans="2:3" ht="15">
      <c r="B157" s="48"/>
      <c r="C157" s="38"/>
    </row>
    <row r="158" spans="2:3">
      <c r="B158" s="47"/>
      <c r="C158" s="38"/>
    </row>
    <row r="159" spans="2:3" ht="15">
      <c r="B159" s="48"/>
      <c r="C159" s="38"/>
    </row>
    <row r="160" spans="2:3">
      <c r="B160" s="47"/>
      <c r="C160" s="38"/>
    </row>
    <row r="161" spans="2:3" ht="15">
      <c r="B161" s="48"/>
      <c r="C161" s="38"/>
    </row>
    <row r="162" spans="2:3">
      <c r="B162" s="47"/>
      <c r="C162" s="38"/>
    </row>
    <row r="163" spans="2:3" ht="15">
      <c r="B163" s="48"/>
      <c r="C163" s="38"/>
    </row>
    <row r="164" spans="2:3">
      <c r="B164" s="47"/>
      <c r="C164" s="38"/>
    </row>
    <row r="165" spans="2:3" ht="15">
      <c r="B165" s="48"/>
      <c r="C165" s="38"/>
    </row>
    <row r="166" spans="2:3">
      <c r="B166" s="47"/>
      <c r="C166" s="38"/>
    </row>
    <row r="167" spans="2:3" ht="15">
      <c r="B167" s="48"/>
      <c r="C167" s="38"/>
    </row>
    <row r="168" spans="2:3">
      <c r="B168" s="47"/>
      <c r="C168" s="38"/>
    </row>
    <row r="169" spans="2:3" ht="15">
      <c r="B169" s="48"/>
      <c r="C169" s="38"/>
    </row>
    <row r="170" spans="2:3">
      <c r="B170" s="47"/>
      <c r="C170" s="38"/>
    </row>
    <row r="171" spans="2:3">
      <c r="B171" s="43"/>
      <c r="C171" s="38"/>
    </row>
    <row r="172" spans="2:3">
      <c r="B172" s="47"/>
      <c r="C172" s="38"/>
    </row>
    <row r="173" spans="2:3">
      <c r="B173" s="47"/>
      <c r="C173" s="38"/>
    </row>
    <row r="174" spans="2:3">
      <c r="B174" s="43"/>
      <c r="C174" s="38"/>
    </row>
    <row r="175" spans="2:3">
      <c r="B175" s="47"/>
      <c r="C175" s="38"/>
    </row>
    <row r="176" spans="2:3">
      <c r="B176" s="43"/>
      <c r="C176" s="38"/>
    </row>
    <row r="177" spans="2:3">
      <c r="B177" s="47"/>
      <c r="C177" s="38"/>
    </row>
    <row r="178" spans="2:3">
      <c r="B178" s="43"/>
      <c r="C178" s="38"/>
    </row>
    <row r="179" spans="2:3">
      <c r="B179" s="47"/>
      <c r="C179" s="38"/>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26A6F-13FF-402A-9E68-9E9BBC06AB69}">
  <sheetPr>
    <tabColor theme="9" tint="0.79998168889431442"/>
  </sheetPr>
  <dimension ref="A1:T179"/>
  <sheetViews>
    <sheetView workbookViewId="0">
      <pane xSplit="2" ySplit="5" topLeftCell="C6" activePane="bottomRight" state="frozen"/>
      <selection activeCell="B128" sqref="B128:B137"/>
      <selection pane="topRight" activeCell="B128" sqref="B128:B137"/>
      <selection pane="bottomLeft" activeCell="B128" sqref="B128:B137"/>
      <selection pane="bottomRight" activeCell="B128" sqref="B128:B137"/>
    </sheetView>
  </sheetViews>
  <sheetFormatPr defaultRowHeight="14.5"/>
  <cols>
    <col min="2" max="2" width="25.81640625" customWidth="1"/>
    <col min="3" max="6" width="14.453125" customWidth="1"/>
    <col min="10" max="13" width="17.81640625" customWidth="1"/>
    <col min="14" max="14" width="16.54296875" customWidth="1"/>
    <col min="15" max="15" width="15.7265625" customWidth="1"/>
    <col min="17" max="20" width="13.81640625" customWidth="1"/>
  </cols>
  <sheetData>
    <row r="1" spans="1:20">
      <c r="A1" s="35" t="s">
        <v>123</v>
      </c>
    </row>
    <row r="3" spans="1:20" ht="304.5">
      <c r="A3" s="30" t="s">
        <v>1525</v>
      </c>
    </row>
    <row r="5" spans="1:20" ht="50">
      <c r="B5" s="194" t="s">
        <v>4</v>
      </c>
      <c r="C5" s="197" t="s">
        <v>1497</v>
      </c>
      <c r="D5" s="197" t="s">
        <v>1498</v>
      </c>
      <c r="E5" s="197" t="s">
        <v>1499</v>
      </c>
      <c r="F5" s="297" t="s">
        <v>1500</v>
      </c>
      <c r="H5" s="59" t="s">
        <v>113</v>
      </c>
      <c r="I5" s="96" t="s">
        <v>1518</v>
      </c>
      <c r="J5" s="197" t="s">
        <v>1497</v>
      </c>
      <c r="K5" s="197" t="s">
        <v>1498</v>
      </c>
      <c r="L5" s="197" t="s">
        <v>1499</v>
      </c>
      <c r="M5" s="297" t="s">
        <v>1500</v>
      </c>
      <c r="N5" s="207" t="s">
        <v>1519</v>
      </c>
      <c r="O5" s="207" t="s">
        <v>1520</v>
      </c>
      <c r="P5" s="207"/>
      <c r="Q5" s="197" t="s">
        <v>1497</v>
      </c>
      <c r="R5" s="197" t="s">
        <v>1498</v>
      </c>
      <c r="S5" s="197" t="s">
        <v>1499</v>
      </c>
      <c r="T5" s="297" t="s">
        <v>1500</v>
      </c>
    </row>
    <row r="6" spans="1:20">
      <c r="B6" s="108" t="s">
        <v>7</v>
      </c>
      <c r="C6" s="410">
        <v>0</v>
      </c>
      <c r="D6" s="83">
        <v>0</v>
      </c>
      <c r="E6" s="83">
        <v>0</v>
      </c>
      <c r="F6" s="83">
        <v>0</v>
      </c>
      <c r="H6" s="28">
        <f>Weights!Y6</f>
        <v>19300</v>
      </c>
      <c r="I6" t="s">
        <v>92</v>
      </c>
      <c r="J6">
        <f>IF(OR(N6="yes",O6="yes"),0,H6)</f>
        <v>0</v>
      </c>
      <c r="K6">
        <f>IF(OR(N6="yes",O6="yes",D6="Not eligible"),0,H6)</f>
        <v>0</v>
      </c>
      <c r="L6">
        <f>IF(OR(N6="yes",O6="yes",E6="Not eligible"),0,H6)</f>
        <v>0</v>
      </c>
      <c r="M6">
        <f>IF(OR(N6="yes",O6="yes",F6="Not eligible"),0,H6)</f>
        <v>0</v>
      </c>
      <c r="N6" t="s">
        <v>92</v>
      </c>
      <c r="Q6" s="60">
        <f t="shared" ref="Q6:Q37" si="0">$H6*C6</f>
        <v>0</v>
      </c>
      <c r="R6" s="60">
        <f>$H6*IF(D6="not eligible",0,D6)</f>
        <v>0</v>
      </c>
      <c r="S6" s="60">
        <f t="shared" ref="S6:T61" si="1">$H6*IF(E6="not eligible",0,E6)</f>
        <v>0</v>
      </c>
      <c r="T6" s="60">
        <f t="shared" si="1"/>
        <v>0</v>
      </c>
    </row>
    <row r="7" spans="1:20">
      <c r="B7" s="51" t="s">
        <v>8</v>
      </c>
      <c r="C7" s="411">
        <v>0</v>
      </c>
      <c r="D7" s="52">
        <v>0</v>
      </c>
      <c r="E7" s="52">
        <v>0</v>
      </c>
      <c r="F7" s="52">
        <v>0</v>
      </c>
      <c r="H7" s="28">
        <f>Weights!Y7</f>
        <v>1312</v>
      </c>
      <c r="I7" t="s">
        <v>92</v>
      </c>
      <c r="J7">
        <f>IF(OR(N7="yes",O7="yes"),0,H7)</f>
        <v>0</v>
      </c>
      <c r="K7">
        <f t="shared" ref="K7:K61" si="2">IF(OR(N7="yes",O7="yes",D7="Not eligible"),0,H7)</f>
        <v>0</v>
      </c>
      <c r="L7">
        <f t="shared" ref="L7:L61" si="3">IF(OR(N7="yes",O7="yes",E7="Not eligible"),0,H7)</f>
        <v>0</v>
      </c>
      <c r="M7">
        <f t="shared" ref="M7:M61" si="4">IF(OR(N7="yes",O7="yes",F7="Not eligible"),0,H7)</f>
        <v>0</v>
      </c>
      <c r="N7" t="s">
        <v>92</v>
      </c>
      <c r="Q7" s="60">
        <f t="shared" si="0"/>
        <v>0</v>
      </c>
      <c r="R7" s="60">
        <f t="shared" ref="R7:R61" si="5">$H7*IF(D7="not eligible",0,D7)</f>
        <v>0</v>
      </c>
      <c r="S7" s="60">
        <f t="shared" si="1"/>
        <v>0</v>
      </c>
      <c r="T7" s="60">
        <f t="shared" si="1"/>
        <v>0</v>
      </c>
    </row>
    <row r="8" spans="1:20">
      <c r="B8" s="51" t="s">
        <v>9</v>
      </c>
      <c r="C8" s="411">
        <v>0</v>
      </c>
      <c r="D8" s="52">
        <v>0</v>
      </c>
      <c r="E8" s="52">
        <v>0</v>
      </c>
      <c r="F8" s="52">
        <v>0</v>
      </c>
      <c r="H8" s="28" t="e">
        <f>Weights!Y8</f>
        <v>#VALUE!</v>
      </c>
      <c r="I8" s="25" t="s">
        <v>93</v>
      </c>
      <c r="J8" t="e">
        <f>IF(OR(N8="yes",O8="yes"),0,H8)</f>
        <v>#VALUE!</v>
      </c>
      <c r="K8" t="e">
        <f t="shared" si="2"/>
        <v>#VALUE!</v>
      </c>
      <c r="L8" t="e">
        <f t="shared" si="3"/>
        <v>#VALUE!</v>
      </c>
      <c r="M8" t="e">
        <f t="shared" si="4"/>
        <v>#VALUE!</v>
      </c>
      <c r="Q8" s="60" t="e">
        <f t="shared" si="0"/>
        <v>#VALUE!</v>
      </c>
      <c r="R8" s="60" t="e">
        <f t="shared" si="5"/>
        <v>#VALUE!</v>
      </c>
      <c r="S8" s="60" t="e">
        <f t="shared" si="1"/>
        <v>#VALUE!</v>
      </c>
      <c r="T8" s="60" t="e">
        <f t="shared" si="1"/>
        <v>#VALUE!</v>
      </c>
    </row>
    <row r="9" spans="1:20">
      <c r="B9" s="51" t="s">
        <v>11</v>
      </c>
      <c r="C9" s="411">
        <v>43</v>
      </c>
      <c r="D9" s="52">
        <v>87</v>
      </c>
      <c r="E9" s="52">
        <v>130</v>
      </c>
      <c r="F9" s="52">
        <v>130</v>
      </c>
      <c r="H9" s="28">
        <f>Weights!Y9</f>
        <v>12655</v>
      </c>
      <c r="I9" t="s">
        <v>92</v>
      </c>
      <c r="J9">
        <f>IF(OR(N9="yes",O9="yes"),0,H9)</f>
        <v>12655</v>
      </c>
      <c r="K9">
        <f t="shared" si="2"/>
        <v>12655</v>
      </c>
      <c r="L9">
        <f t="shared" si="3"/>
        <v>12655</v>
      </c>
      <c r="M9">
        <f t="shared" si="4"/>
        <v>12655</v>
      </c>
      <c r="Q9" s="60">
        <f t="shared" si="0"/>
        <v>544165</v>
      </c>
      <c r="R9" s="60">
        <f t="shared" si="5"/>
        <v>1100985</v>
      </c>
      <c r="S9" s="60">
        <f t="shared" si="1"/>
        <v>1645150</v>
      </c>
      <c r="T9" s="60">
        <f t="shared" si="1"/>
        <v>1645150</v>
      </c>
    </row>
    <row r="10" spans="1:20">
      <c r="B10" s="51" t="s">
        <v>12</v>
      </c>
      <c r="C10" s="411">
        <v>0</v>
      </c>
      <c r="D10" s="52">
        <v>0</v>
      </c>
      <c r="E10" s="52">
        <v>0</v>
      </c>
      <c r="F10" s="52">
        <v>57</v>
      </c>
      <c r="H10" s="28">
        <f>Weights!Y10</f>
        <v>16406</v>
      </c>
      <c r="I10" t="s">
        <v>92</v>
      </c>
      <c r="J10">
        <f t="shared" ref="J10:J61" si="6">IF(OR(N10="yes",O10="yes"),0,H10)</f>
        <v>16406</v>
      </c>
      <c r="K10">
        <f t="shared" si="2"/>
        <v>16406</v>
      </c>
      <c r="L10">
        <f t="shared" si="3"/>
        <v>16406</v>
      </c>
      <c r="M10">
        <f t="shared" si="4"/>
        <v>16406</v>
      </c>
      <c r="Q10" s="60">
        <f t="shared" si="0"/>
        <v>0</v>
      </c>
      <c r="R10" s="60">
        <f t="shared" si="5"/>
        <v>0</v>
      </c>
      <c r="S10" s="60">
        <f t="shared" si="1"/>
        <v>0</v>
      </c>
      <c r="T10" s="60">
        <f t="shared" si="1"/>
        <v>935142</v>
      </c>
    </row>
    <row r="11" spans="1:20">
      <c r="B11" s="51" t="s">
        <v>13</v>
      </c>
      <c r="C11" s="411">
        <v>0</v>
      </c>
      <c r="D11" s="52">
        <v>0</v>
      </c>
      <c r="E11" s="52">
        <v>0</v>
      </c>
      <c r="F11" s="52">
        <v>0</v>
      </c>
      <c r="H11" s="28">
        <f>Weights!Y11</f>
        <v>91086</v>
      </c>
      <c r="I11" t="s">
        <v>92</v>
      </c>
      <c r="J11">
        <f t="shared" si="6"/>
        <v>0</v>
      </c>
      <c r="K11">
        <f t="shared" si="2"/>
        <v>0</v>
      </c>
      <c r="L11">
        <f t="shared" si="3"/>
        <v>0</v>
      </c>
      <c r="M11">
        <f t="shared" si="4"/>
        <v>0</v>
      </c>
      <c r="N11" t="s">
        <v>92</v>
      </c>
      <c r="Q11" s="60">
        <f t="shared" si="0"/>
        <v>0</v>
      </c>
      <c r="R11" s="60">
        <f t="shared" si="5"/>
        <v>0</v>
      </c>
      <c r="S11" s="60">
        <f t="shared" si="1"/>
        <v>0</v>
      </c>
      <c r="T11" s="60">
        <f t="shared" si="1"/>
        <v>0</v>
      </c>
    </row>
    <row r="12" spans="1:20">
      <c r="B12" s="51" t="s">
        <v>14</v>
      </c>
      <c r="C12" s="411">
        <v>12</v>
      </c>
      <c r="D12" s="52">
        <v>16</v>
      </c>
      <c r="E12" s="52">
        <v>58</v>
      </c>
      <c r="F12" s="52">
        <v>121</v>
      </c>
      <c r="H12" s="28">
        <f>Weights!Y12</f>
        <v>9101</v>
      </c>
      <c r="I12" t="s">
        <v>92</v>
      </c>
      <c r="J12">
        <f t="shared" si="6"/>
        <v>9101</v>
      </c>
      <c r="K12">
        <f t="shared" si="2"/>
        <v>9101</v>
      </c>
      <c r="L12">
        <f t="shared" si="3"/>
        <v>9101</v>
      </c>
      <c r="M12">
        <f t="shared" si="4"/>
        <v>9101</v>
      </c>
      <c r="Q12" s="60">
        <f t="shared" si="0"/>
        <v>109212</v>
      </c>
      <c r="R12" s="60">
        <f t="shared" si="5"/>
        <v>145616</v>
      </c>
      <c r="S12" s="60">
        <f t="shared" si="1"/>
        <v>527858</v>
      </c>
      <c r="T12" s="60">
        <f t="shared" si="1"/>
        <v>1101221</v>
      </c>
    </row>
    <row r="13" spans="1:20">
      <c r="B13" s="51" t="s">
        <v>15</v>
      </c>
      <c r="C13" s="411">
        <v>25</v>
      </c>
      <c r="D13" s="52">
        <v>33</v>
      </c>
      <c r="E13" s="52">
        <v>83</v>
      </c>
      <c r="F13" s="52">
        <v>100</v>
      </c>
      <c r="H13" s="28">
        <f>Weights!Y13</f>
        <v>7200</v>
      </c>
      <c r="I13" t="s">
        <v>92</v>
      </c>
      <c r="J13">
        <f t="shared" si="6"/>
        <v>7200</v>
      </c>
      <c r="K13">
        <f t="shared" si="2"/>
        <v>7200</v>
      </c>
      <c r="L13">
        <f t="shared" si="3"/>
        <v>7200</v>
      </c>
      <c r="M13">
        <f t="shared" si="4"/>
        <v>7200</v>
      </c>
      <c r="Q13" s="60">
        <f t="shared" si="0"/>
        <v>180000</v>
      </c>
      <c r="R13" s="60">
        <f t="shared" si="5"/>
        <v>237600</v>
      </c>
      <c r="S13" s="60">
        <f t="shared" si="1"/>
        <v>597600</v>
      </c>
      <c r="T13" s="60">
        <f t="shared" si="1"/>
        <v>720000</v>
      </c>
    </row>
    <row r="14" spans="1:20">
      <c r="B14" s="51" t="s">
        <v>16</v>
      </c>
      <c r="C14" s="411">
        <v>0</v>
      </c>
      <c r="D14" s="52">
        <v>0</v>
      </c>
      <c r="E14" s="52">
        <v>0</v>
      </c>
      <c r="F14" s="52">
        <v>0</v>
      </c>
      <c r="H14" s="28">
        <f>Weights!Y14</f>
        <v>2900</v>
      </c>
      <c r="I14" t="s">
        <v>92</v>
      </c>
      <c r="J14">
        <f t="shared" si="6"/>
        <v>0</v>
      </c>
      <c r="K14">
        <f t="shared" si="2"/>
        <v>0</v>
      </c>
      <c r="L14">
        <f t="shared" si="3"/>
        <v>0</v>
      </c>
      <c r="M14">
        <f t="shared" si="4"/>
        <v>0</v>
      </c>
      <c r="N14" t="s">
        <v>92</v>
      </c>
      <c r="Q14" s="60">
        <f t="shared" si="0"/>
        <v>0</v>
      </c>
      <c r="R14" s="60">
        <f t="shared" si="5"/>
        <v>0</v>
      </c>
      <c r="S14" s="60">
        <f t="shared" si="1"/>
        <v>0</v>
      </c>
      <c r="T14" s="60">
        <f t="shared" si="1"/>
        <v>0</v>
      </c>
    </row>
    <row r="15" spans="1:20">
      <c r="B15" s="51" t="s">
        <v>17</v>
      </c>
      <c r="C15" s="411">
        <v>0</v>
      </c>
      <c r="D15" s="52">
        <v>0</v>
      </c>
      <c r="E15" s="52">
        <v>41</v>
      </c>
      <c r="F15" s="52">
        <v>61</v>
      </c>
      <c r="H15" s="28">
        <f>Weights!Y15</f>
        <v>700</v>
      </c>
      <c r="I15" t="s">
        <v>92</v>
      </c>
      <c r="J15">
        <f t="shared" si="6"/>
        <v>700</v>
      </c>
      <c r="K15">
        <f t="shared" si="2"/>
        <v>700</v>
      </c>
      <c r="L15">
        <f t="shared" si="3"/>
        <v>700</v>
      </c>
      <c r="M15">
        <f t="shared" si="4"/>
        <v>700</v>
      </c>
      <c r="Q15" s="60">
        <f t="shared" si="0"/>
        <v>0</v>
      </c>
      <c r="R15" s="60">
        <f t="shared" si="5"/>
        <v>0</v>
      </c>
      <c r="S15" s="60">
        <f t="shared" si="1"/>
        <v>28700</v>
      </c>
      <c r="T15" s="60">
        <f t="shared" si="1"/>
        <v>42700</v>
      </c>
    </row>
    <row r="16" spans="1:20">
      <c r="B16" s="51" t="s">
        <v>18</v>
      </c>
      <c r="C16" s="411">
        <v>52</v>
      </c>
      <c r="D16" s="52">
        <v>78</v>
      </c>
      <c r="E16" s="52">
        <v>104</v>
      </c>
      <c r="F16" s="52">
        <v>130</v>
      </c>
      <c r="H16" s="28">
        <f>Weights!Y16</f>
        <v>48658</v>
      </c>
      <c r="I16" t="s">
        <v>92</v>
      </c>
      <c r="J16">
        <f t="shared" si="6"/>
        <v>48658</v>
      </c>
      <c r="K16">
        <f t="shared" si="2"/>
        <v>48658</v>
      </c>
      <c r="L16">
        <f t="shared" si="3"/>
        <v>48658</v>
      </c>
      <c r="M16">
        <f t="shared" si="4"/>
        <v>48658</v>
      </c>
      <c r="Q16" s="60">
        <f t="shared" si="0"/>
        <v>2530216</v>
      </c>
      <c r="R16" s="60">
        <f t="shared" si="5"/>
        <v>3795324</v>
      </c>
      <c r="S16" s="60">
        <f t="shared" si="1"/>
        <v>5060432</v>
      </c>
      <c r="T16" s="60">
        <f t="shared" si="1"/>
        <v>6325540</v>
      </c>
    </row>
    <row r="17" spans="2:20">
      <c r="B17" s="51" t="s">
        <v>19</v>
      </c>
      <c r="C17" s="411">
        <v>0</v>
      </c>
      <c r="D17" s="52">
        <v>0</v>
      </c>
      <c r="E17" s="52">
        <v>0</v>
      </c>
      <c r="F17" s="52">
        <v>0</v>
      </c>
      <c r="H17" s="28">
        <f>Weights!Y17</f>
        <v>24349</v>
      </c>
      <c r="I17" t="s">
        <v>92</v>
      </c>
      <c r="J17">
        <f t="shared" si="6"/>
        <v>0</v>
      </c>
      <c r="K17">
        <f t="shared" si="2"/>
        <v>0</v>
      </c>
      <c r="L17">
        <f t="shared" si="3"/>
        <v>0</v>
      </c>
      <c r="M17">
        <f t="shared" si="4"/>
        <v>0</v>
      </c>
      <c r="N17" t="s">
        <v>92</v>
      </c>
      <c r="Q17" s="60">
        <f t="shared" si="0"/>
        <v>0</v>
      </c>
      <c r="R17" s="60">
        <f t="shared" si="5"/>
        <v>0</v>
      </c>
      <c r="S17" s="60">
        <f t="shared" si="1"/>
        <v>0</v>
      </c>
      <c r="T17" s="60">
        <f t="shared" si="1"/>
        <v>0</v>
      </c>
    </row>
    <row r="18" spans="2:20">
      <c r="B18" s="51" t="s">
        <v>20</v>
      </c>
      <c r="C18" s="411">
        <v>0</v>
      </c>
      <c r="D18" s="52">
        <v>0</v>
      </c>
      <c r="E18" s="52">
        <v>0</v>
      </c>
      <c r="F18" s="52">
        <v>0</v>
      </c>
      <c r="H18" s="28">
        <f>Weights!Y18</f>
        <v>287</v>
      </c>
      <c r="I18" s="25" t="s">
        <v>93</v>
      </c>
      <c r="J18">
        <f t="shared" si="6"/>
        <v>287</v>
      </c>
      <c r="K18">
        <f t="shared" si="2"/>
        <v>287</v>
      </c>
      <c r="L18">
        <f t="shared" si="3"/>
        <v>287</v>
      </c>
      <c r="M18">
        <f t="shared" si="4"/>
        <v>287</v>
      </c>
      <c r="Q18" s="60">
        <f t="shared" si="0"/>
        <v>0</v>
      </c>
      <c r="R18" s="60">
        <f t="shared" si="5"/>
        <v>0</v>
      </c>
      <c r="S18" s="60">
        <f t="shared" si="1"/>
        <v>0</v>
      </c>
      <c r="T18" s="60">
        <f t="shared" si="1"/>
        <v>0</v>
      </c>
    </row>
    <row r="19" spans="2:20">
      <c r="B19" s="51" t="s">
        <v>21</v>
      </c>
      <c r="C19" s="411">
        <v>0</v>
      </c>
      <c r="D19" s="52">
        <v>0</v>
      </c>
      <c r="E19" s="52">
        <v>0</v>
      </c>
      <c r="F19" s="52">
        <v>0</v>
      </c>
      <c r="H19" s="28">
        <f>Weights!Y19</f>
        <v>3200</v>
      </c>
      <c r="I19" t="s">
        <v>92</v>
      </c>
      <c r="J19">
        <f t="shared" si="6"/>
        <v>3200</v>
      </c>
      <c r="K19">
        <f t="shared" si="2"/>
        <v>3200</v>
      </c>
      <c r="L19">
        <f t="shared" si="3"/>
        <v>3200</v>
      </c>
      <c r="M19">
        <f t="shared" si="4"/>
        <v>3200</v>
      </c>
      <c r="Q19" s="60">
        <f t="shared" si="0"/>
        <v>0</v>
      </c>
      <c r="R19" s="60">
        <f t="shared" si="5"/>
        <v>0</v>
      </c>
      <c r="S19" s="60">
        <f t="shared" si="1"/>
        <v>0</v>
      </c>
      <c r="T19" s="60">
        <f t="shared" si="1"/>
        <v>0</v>
      </c>
    </row>
    <row r="20" spans="2:20">
      <c r="B20" s="51" t="s">
        <v>22</v>
      </c>
      <c r="C20" s="411">
        <v>40</v>
      </c>
      <c r="D20" s="52">
        <v>40</v>
      </c>
      <c r="E20" s="52">
        <v>50</v>
      </c>
      <c r="F20" s="52">
        <v>150</v>
      </c>
      <c r="H20" s="28">
        <f>Weights!Y20</f>
        <v>3700</v>
      </c>
      <c r="I20" t="s">
        <v>92</v>
      </c>
      <c r="J20">
        <f t="shared" si="6"/>
        <v>3700</v>
      </c>
      <c r="K20">
        <f t="shared" si="2"/>
        <v>3700</v>
      </c>
      <c r="L20">
        <f t="shared" si="3"/>
        <v>3700</v>
      </c>
      <c r="M20">
        <f t="shared" si="4"/>
        <v>3700</v>
      </c>
      <c r="Q20" s="60">
        <f t="shared" si="0"/>
        <v>148000</v>
      </c>
      <c r="R20" s="60">
        <f t="shared" si="5"/>
        <v>148000</v>
      </c>
      <c r="S20" s="60">
        <f t="shared" si="1"/>
        <v>185000</v>
      </c>
      <c r="T20" s="60">
        <f t="shared" si="1"/>
        <v>555000</v>
      </c>
    </row>
    <row r="21" spans="2:20">
      <c r="B21" s="51" t="s">
        <v>23</v>
      </c>
      <c r="C21" s="411">
        <v>1</v>
      </c>
      <c r="D21" s="52">
        <v>1</v>
      </c>
      <c r="E21" s="52">
        <v>20</v>
      </c>
      <c r="F21" s="52">
        <v>104</v>
      </c>
      <c r="H21" s="28">
        <f>Weights!Y21</f>
        <v>35900</v>
      </c>
      <c r="I21" t="s">
        <v>92</v>
      </c>
      <c r="J21">
        <f t="shared" si="6"/>
        <v>35900</v>
      </c>
      <c r="K21">
        <f t="shared" si="2"/>
        <v>35900</v>
      </c>
      <c r="L21">
        <f t="shared" si="3"/>
        <v>35900</v>
      </c>
      <c r="M21">
        <f t="shared" si="4"/>
        <v>35900</v>
      </c>
      <c r="Q21" s="60">
        <f t="shared" si="0"/>
        <v>35900</v>
      </c>
      <c r="R21" s="60">
        <f t="shared" si="5"/>
        <v>35900</v>
      </c>
      <c r="S21" s="60">
        <f t="shared" si="1"/>
        <v>718000</v>
      </c>
      <c r="T21" s="60">
        <f t="shared" si="1"/>
        <v>3733600</v>
      </c>
    </row>
    <row r="22" spans="2:20">
      <c r="B22" s="51" t="s">
        <v>24</v>
      </c>
      <c r="C22" s="411">
        <v>0</v>
      </c>
      <c r="D22" s="52">
        <v>0</v>
      </c>
      <c r="E22" s="52">
        <v>104</v>
      </c>
      <c r="F22" s="87" t="s">
        <v>880</v>
      </c>
      <c r="H22" s="28">
        <f>Weights!Y22</f>
        <v>14200</v>
      </c>
      <c r="I22" t="s">
        <v>92</v>
      </c>
      <c r="J22">
        <f t="shared" si="6"/>
        <v>14200</v>
      </c>
      <c r="K22">
        <f t="shared" si="2"/>
        <v>14200</v>
      </c>
      <c r="L22">
        <f t="shared" si="3"/>
        <v>14200</v>
      </c>
      <c r="M22">
        <f t="shared" si="4"/>
        <v>0</v>
      </c>
      <c r="Q22" s="60">
        <f t="shared" si="0"/>
        <v>0</v>
      </c>
      <c r="R22" s="60">
        <f t="shared" si="5"/>
        <v>0</v>
      </c>
      <c r="S22" s="60">
        <f t="shared" si="1"/>
        <v>1476800</v>
      </c>
      <c r="T22" s="60">
        <f t="shared" si="1"/>
        <v>0</v>
      </c>
    </row>
    <row r="23" spans="2:20">
      <c r="B23" s="51" t="s">
        <v>25</v>
      </c>
      <c r="C23" s="411">
        <v>0</v>
      </c>
      <c r="D23" s="52">
        <v>0</v>
      </c>
      <c r="E23" s="52">
        <v>53</v>
      </c>
      <c r="F23" s="52">
        <v>119</v>
      </c>
      <c r="H23" s="28">
        <f>Weights!Y23</f>
        <v>8400</v>
      </c>
      <c r="I23" t="s">
        <v>92</v>
      </c>
      <c r="J23">
        <f t="shared" si="6"/>
        <v>8400</v>
      </c>
      <c r="K23">
        <f t="shared" si="2"/>
        <v>8400</v>
      </c>
      <c r="L23">
        <f t="shared" si="3"/>
        <v>8400</v>
      </c>
      <c r="M23">
        <f t="shared" si="4"/>
        <v>8400</v>
      </c>
      <c r="Q23" s="60">
        <f t="shared" si="0"/>
        <v>0</v>
      </c>
      <c r="R23" s="60">
        <f t="shared" si="5"/>
        <v>0</v>
      </c>
      <c r="S23" s="60">
        <f t="shared" si="1"/>
        <v>445200</v>
      </c>
      <c r="T23" s="60">
        <f t="shared" si="1"/>
        <v>999600</v>
      </c>
    </row>
    <row r="24" spans="2:20">
      <c r="B24" s="51" t="s">
        <v>26</v>
      </c>
      <c r="C24" s="411">
        <v>0</v>
      </c>
      <c r="D24" s="52">
        <v>0</v>
      </c>
      <c r="E24" s="52">
        <v>58</v>
      </c>
      <c r="F24" s="52">
        <v>75</v>
      </c>
      <c r="H24" s="28">
        <f>Weights!Y24</f>
        <v>6201</v>
      </c>
      <c r="I24" t="s">
        <v>92</v>
      </c>
      <c r="J24">
        <f t="shared" si="6"/>
        <v>6201</v>
      </c>
      <c r="K24">
        <f t="shared" si="2"/>
        <v>6201</v>
      </c>
      <c r="L24">
        <f t="shared" si="3"/>
        <v>6201</v>
      </c>
      <c r="M24">
        <f t="shared" si="4"/>
        <v>6201</v>
      </c>
      <c r="Q24" s="60">
        <f t="shared" si="0"/>
        <v>0</v>
      </c>
      <c r="R24" s="60">
        <f t="shared" si="5"/>
        <v>0</v>
      </c>
      <c r="S24" s="60">
        <f t="shared" si="1"/>
        <v>359658</v>
      </c>
      <c r="T24" s="60">
        <f t="shared" si="1"/>
        <v>465075</v>
      </c>
    </row>
    <row r="25" spans="2:20">
      <c r="B25" s="51" t="s">
        <v>27</v>
      </c>
      <c r="C25" s="411">
        <v>0</v>
      </c>
      <c r="D25" s="52">
        <v>0</v>
      </c>
      <c r="E25" s="52">
        <v>0</v>
      </c>
      <c r="F25" s="52">
        <v>0</v>
      </c>
      <c r="H25" s="28">
        <f>Weights!Y25</f>
        <v>8901</v>
      </c>
      <c r="I25" t="s">
        <v>92</v>
      </c>
      <c r="J25">
        <f t="shared" si="6"/>
        <v>0</v>
      </c>
      <c r="K25">
        <f t="shared" si="2"/>
        <v>0</v>
      </c>
      <c r="L25">
        <f t="shared" si="3"/>
        <v>0</v>
      </c>
      <c r="M25">
        <f t="shared" si="4"/>
        <v>0</v>
      </c>
      <c r="N25" t="s">
        <v>92</v>
      </c>
      <c r="Q25" s="60">
        <f t="shared" si="0"/>
        <v>0</v>
      </c>
      <c r="R25" s="60">
        <f t="shared" si="5"/>
        <v>0</v>
      </c>
      <c r="S25" s="60">
        <f t="shared" si="1"/>
        <v>0</v>
      </c>
      <c r="T25" s="60">
        <f t="shared" si="1"/>
        <v>0</v>
      </c>
    </row>
    <row r="26" spans="2:20">
      <c r="B26" s="51" t="s">
        <v>28</v>
      </c>
      <c r="C26" s="411">
        <v>0</v>
      </c>
      <c r="D26" s="52">
        <v>0</v>
      </c>
      <c r="E26" s="52">
        <v>0</v>
      </c>
      <c r="F26" s="52">
        <v>0</v>
      </c>
      <c r="H26" s="28">
        <f>Weights!Y26</f>
        <v>11549</v>
      </c>
      <c r="I26" t="s">
        <v>92</v>
      </c>
      <c r="J26">
        <f t="shared" si="6"/>
        <v>11549</v>
      </c>
      <c r="K26">
        <f t="shared" si="2"/>
        <v>11549</v>
      </c>
      <c r="L26">
        <f t="shared" si="3"/>
        <v>11549</v>
      </c>
      <c r="M26">
        <f t="shared" si="4"/>
        <v>11549</v>
      </c>
      <c r="Q26" s="60">
        <f t="shared" si="0"/>
        <v>0</v>
      </c>
      <c r="R26" s="60">
        <f t="shared" si="5"/>
        <v>0</v>
      </c>
      <c r="S26" s="60">
        <f t="shared" si="1"/>
        <v>0</v>
      </c>
      <c r="T26" s="60">
        <f t="shared" si="1"/>
        <v>0</v>
      </c>
    </row>
    <row r="27" spans="2:20">
      <c r="B27" s="51" t="s">
        <v>29</v>
      </c>
      <c r="C27" s="411">
        <v>0</v>
      </c>
      <c r="D27" s="52">
        <v>0</v>
      </c>
      <c r="E27" s="52">
        <v>0</v>
      </c>
      <c r="F27" s="52">
        <v>0</v>
      </c>
      <c r="H27" s="28">
        <f>Weights!Y27</f>
        <v>2800</v>
      </c>
      <c r="I27" t="s">
        <v>92</v>
      </c>
      <c r="J27">
        <f t="shared" si="6"/>
        <v>0</v>
      </c>
      <c r="K27">
        <f t="shared" si="2"/>
        <v>0</v>
      </c>
      <c r="L27">
        <f t="shared" si="3"/>
        <v>0</v>
      </c>
      <c r="M27">
        <f t="shared" si="4"/>
        <v>0</v>
      </c>
      <c r="O27" t="s">
        <v>92</v>
      </c>
      <c r="Q27" s="60">
        <f t="shared" si="0"/>
        <v>0</v>
      </c>
      <c r="R27" s="60">
        <f t="shared" si="5"/>
        <v>0</v>
      </c>
      <c r="S27" s="60">
        <f t="shared" si="1"/>
        <v>0</v>
      </c>
      <c r="T27" s="60">
        <f t="shared" si="1"/>
        <v>0</v>
      </c>
    </row>
    <row r="28" spans="2:20">
      <c r="B28" s="51" t="s">
        <v>30</v>
      </c>
      <c r="C28" s="411">
        <v>26</v>
      </c>
      <c r="D28" s="52">
        <v>26</v>
      </c>
      <c r="E28" s="52">
        <v>26</v>
      </c>
      <c r="F28" s="52">
        <v>26</v>
      </c>
      <c r="H28" s="28">
        <f>Weights!Y28</f>
        <v>10299</v>
      </c>
      <c r="I28" t="s">
        <v>92</v>
      </c>
      <c r="J28">
        <f t="shared" si="6"/>
        <v>10299</v>
      </c>
      <c r="K28">
        <f t="shared" si="2"/>
        <v>10299</v>
      </c>
      <c r="L28">
        <f t="shared" si="3"/>
        <v>10299</v>
      </c>
      <c r="M28">
        <f t="shared" si="4"/>
        <v>10299</v>
      </c>
      <c r="Q28" s="60">
        <f t="shared" si="0"/>
        <v>267774</v>
      </c>
      <c r="R28" s="60">
        <f t="shared" si="5"/>
        <v>267774</v>
      </c>
      <c r="S28" s="60">
        <f t="shared" si="1"/>
        <v>267774</v>
      </c>
      <c r="T28" s="60">
        <f t="shared" si="1"/>
        <v>267774</v>
      </c>
    </row>
    <row r="29" spans="2:20">
      <c r="B29" s="51" t="s">
        <v>31</v>
      </c>
      <c r="C29" s="411">
        <v>0</v>
      </c>
      <c r="D29" s="52">
        <v>0</v>
      </c>
      <c r="E29" s="52">
        <v>10</v>
      </c>
      <c r="F29" s="52">
        <v>43</v>
      </c>
      <c r="H29" s="28">
        <f>Weights!Y29</f>
        <v>12193</v>
      </c>
      <c r="I29" t="s">
        <v>92</v>
      </c>
      <c r="J29">
        <f t="shared" si="6"/>
        <v>12193</v>
      </c>
      <c r="K29">
        <f t="shared" si="2"/>
        <v>12193</v>
      </c>
      <c r="L29">
        <f t="shared" si="3"/>
        <v>12193</v>
      </c>
      <c r="M29">
        <f t="shared" si="4"/>
        <v>12193</v>
      </c>
      <c r="Q29" s="60">
        <f t="shared" si="0"/>
        <v>0</v>
      </c>
      <c r="R29" s="60">
        <f t="shared" si="5"/>
        <v>0</v>
      </c>
      <c r="S29" s="60">
        <f t="shared" si="1"/>
        <v>121930</v>
      </c>
      <c r="T29" s="60">
        <f t="shared" si="1"/>
        <v>524299</v>
      </c>
    </row>
    <row r="30" spans="2:20">
      <c r="B30" s="51" t="s">
        <v>32</v>
      </c>
      <c r="C30" s="411">
        <v>0</v>
      </c>
      <c r="D30" s="52">
        <v>0</v>
      </c>
      <c r="E30" s="52">
        <v>0</v>
      </c>
      <c r="F30" s="52">
        <v>0</v>
      </c>
      <c r="H30" s="28">
        <f>Weights!Y30</f>
        <v>12599</v>
      </c>
      <c r="I30" t="s">
        <v>92</v>
      </c>
      <c r="J30">
        <f t="shared" si="6"/>
        <v>0</v>
      </c>
      <c r="K30">
        <f t="shared" si="2"/>
        <v>0</v>
      </c>
      <c r="L30">
        <f t="shared" si="3"/>
        <v>0</v>
      </c>
      <c r="M30">
        <f t="shared" si="4"/>
        <v>0</v>
      </c>
      <c r="N30" t="s">
        <v>92</v>
      </c>
      <c r="Q30" s="60">
        <f t="shared" si="0"/>
        <v>0</v>
      </c>
      <c r="R30" s="60">
        <f t="shared" si="5"/>
        <v>0</v>
      </c>
      <c r="S30" s="60">
        <f t="shared" si="1"/>
        <v>0</v>
      </c>
      <c r="T30" s="60">
        <f t="shared" si="1"/>
        <v>0</v>
      </c>
    </row>
    <row r="31" spans="2:20">
      <c r="B31" s="51" t="s">
        <v>33</v>
      </c>
      <c r="C31" s="411">
        <v>0</v>
      </c>
      <c r="D31" s="52">
        <v>4</v>
      </c>
      <c r="E31" s="52">
        <v>56</v>
      </c>
      <c r="F31" s="52">
        <v>65</v>
      </c>
      <c r="H31" s="28">
        <f>Weights!Y31</f>
        <v>9501</v>
      </c>
      <c r="I31" t="s">
        <v>92</v>
      </c>
      <c r="J31">
        <f t="shared" si="6"/>
        <v>9501</v>
      </c>
      <c r="K31">
        <f t="shared" si="2"/>
        <v>9501</v>
      </c>
      <c r="L31">
        <f t="shared" si="3"/>
        <v>9501</v>
      </c>
      <c r="M31">
        <f t="shared" si="4"/>
        <v>9501</v>
      </c>
      <c r="Q31" s="60">
        <f t="shared" si="0"/>
        <v>0</v>
      </c>
      <c r="R31" s="60">
        <f t="shared" si="5"/>
        <v>38004</v>
      </c>
      <c r="S31" s="60">
        <f t="shared" si="1"/>
        <v>532056</v>
      </c>
      <c r="T31" s="60">
        <f t="shared" si="1"/>
        <v>617565</v>
      </c>
    </row>
    <row r="32" spans="2:20">
      <c r="B32" s="51" t="s">
        <v>34</v>
      </c>
      <c r="C32" s="411">
        <v>0</v>
      </c>
      <c r="D32" s="52">
        <v>0</v>
      </c>
      <c r="E32" s="52">
        <v>0</v>
      </c>
      <c r="F32" s="52">
        <v>0</v>
      </c>
      <c r="H32" s="28">
        <f>Weights!Y32</f>
        <v>13195</v>
      </c>
      <c r="I32" t="s">
        <v>92</v>
      </c>
      <c r="J32">
        <f t="shared" si="6"/>
        <v>0</v>
      </c>
      <c r="K32">
        <f t="shared" si="2"/>
        <v>0</v>
      </c>
      <c r="L32">
        <f t="shared" si="3"/>
        <v>0</v>
      </c>
      <c r="M32">
        <f t="shared" si="4"/>
        <v>0</v>
      </c>
      <c r="N32" t="s">
        <v>92</v>
      </c>
      <c r="Q32" s="60">
        <f t="shared" si="0"/>
        <v>0</v>
      </c>
      <c r="R32" s="60">
        <f t="shared" si="5"/>
        <v>0</v>
      </c>
      <c r="S32" s="60">
        <f t="shared" si="1"/>
        <v>0</v>
      </c>
      <c r="T32" s="60">
        <f t="shared" si="1"/>
        <v>0</v>
      </c>
    </row>
    <row r="33" spans="2:20">
      <c r="B33" s="51" t="s">
        <v>35</v>
      </c>
      <c r="C33" s="269">
        <v>138</v>
      </c>
      <c r="D33" s="52">
        <v>230</v>
      </c>
      <c r="E33" s="52">
        <v>230</v>
      </c>
      <c r="F33" s="52">
        <v>230</v>
      </c>
      <c r="H33" s="28">
        <f>Weights!Y33</f>
        <v>10028</v>
      </c>
      <c r="I33" t="s">
        <v>92</v>
      </c>
      <c r="J33">
        <f t="shared" si="6"/>
        <v>10028</v>
      </c>
      <c r="K33">
        <f t="shared" si="2"/>
        <v>10028</v>
      </c>
      <c r="L33">
        <f t="shared" si="3"/>
        <v>10028</v>
      </c>
      <c r="M33">
        <f t="shared" si="4"/>
        <v>10028</v>
      </c>
      <c r="Q33" s="60">
        <f t="shared" si="0"/>
        <v>1383864</v>
      </c>
      <c r="R33" s="60">
        <f t="shared" si="5"/>
        <v>2306440</v>
      </c>
      <c r="S33" s="60">
        <f t="shared" si="1"/>
        <v>2306440</v>
      </c>
      <c r="T33" s="60">
        <f t="shared" si="1"/>
        <v>2306440</v>
      </c>
    </row>
    <row r="34" spans="2:20">
      <c r="B34" s="51" t="s">
        <v>36</v>
      </c>
      <c r="C34" s="411">
        <v>10</v>
      </c>
      <c r="D34" s="52">
        <v>10</v>
      </c>
      <c r="E34" s="52">
        <v>10</v>
      </c>
      <c r="F34" s="52">
        <v>10</v>
      </c>
      <c r="H34" s="28">
        <f>Weights!Y34</f>
        <v>1175</v>
      </c>
      <c r="I34" t="s">
        <v>92</v>
      </c>
      <c r="J34">
        <f t="shared" si="6"/>
        <v>0</v>
      </c>
      <c r="K34">
        <f t="shared" si="2"/>
        <v>0</v>
      </c>
      <c r="L34">
        <f t="shared" si="3"/>
        <v>0</v>
      </c>
      <c r="M34">
        <f t="shared" si="4"/>
        <v>0</v>
      </c>
      <c r="O34" t="s">
        <v>92</v>
      </c>
      <c r="Q34" s="60">
        <f t="shared" si="0"/>
        <v>11750</v>
      </c>
      <c r="R34" s="60">
        <f t="shared" si="5"/>
        <v>11750</v>
      </c>
      <c r="S34" s="60">
        <f t="shared" si="1"/>
        <v>11750</v>
      </c>
      <c r="T34" s="60">
        <f t="shared" si="1"/>
        <v>11750</v>
      </c>
    </row>
    <row r="35" spans="2:20">
      <c r="B35" s="51" t="s">
        <v>37</v>
      </c>
      <c r="C35" s="411">
        <v>0</v>
      </c>
      <c r="D35" s="52">
        <v>0</v>
      </c>
      <c r="E35" s="52">
        <v>146</v>
      </c>
      <c r="F35" s="52">
        <v>175</v>
      </c>
      <c r="H35" s="28">
        <f>Weights!Y35</f>
        <v>3800</v>
      </c>
      <c r="I35" t="s">
        <v>92</v>
      </c>
      <c r="J35">
        <f t="shared" si="6"/>
        <v>3800</v>
      </c>
      <c r="K35">
        <f t="shared" si="2"/>
        <v>3800</v>
      </c>
      <c r="L35">
        <f t="shared" si="3"/>
        <v>3800</v>
      </c>
      <c r="M35">
        <f t="shared" si="4"/>
        <v>3800</v>
      </c>
      <c r="Q35" s="60">
        <f t="shared" si="0"/>
        <v>0</v>
      </c>
      <c r="R35" s="60">
        <f t="shared" si="5"/>
        <v>0</v>
      </c>
      <c r="S35" s="60">
        <f t="shared" si="1"/>
        <v>554800</v>
      </c>
      <c r="T35" s="60">
        <f t="shared" si="1"/>
        <v>665000</v>
      </c>
    </row>
    <row r="36" spans="2:20">
      <c r="B36" s="51" t="s">
        <v>38</v>
      </c>
      <c r="C36" s="269">
        <v>119</v>
      </c>
      <c r="D36" s="52">
        <v>119</v>
      </c>
      <c r="E36" s="52">
        <v>239</v>
      </c>
      <c r="F36" s="52">
        <v>477</v>
      </c>
      <c r="H36" s="28">
        <f>Weights!Y36</f>
        <v>3025</v>
      </c>
      <c r="I36" t="s">
        <v>92</v>
      </c>
      <c r="J36">
        <f t="shared" si="6"/>
        <v>3025</v>
      </c>
      <c r="K36">
        <f t="shared" si="2"/>
        <v>3025</v>
      </c>
      <c r="L36">
        <f t="shared" si="3"/>
        <v>3025</v>
      </c>
      <c r="M36">
        <f t="shared" si="4"/>
        <v>3025</v>
      </c>
      <c r="O36" t="s">
        <v>1521</v>
      </c>
      <c r="Q36" s="60">
        <f t="shared" si="0"/>
        <v>359975</v>
      </c>
      <c r="R36" s="60">
        <f t="shared" si="5"/>
        <v>359975</v>
      </c>
      <c r="S36" s="60">
        <f t="shared" si="1"/>
        <v>722975</v>
      </c>
      <c r="T36" s="60">
        <f t="shared" si="1"/>
        <v>1442925</v>
      </c>
    </row>
    <row r="37" spans="2:20">
      <c r="B37" s="51" t="s">
        <v>39</v>
      </c>
      <c r="C37" s="411">
        <v>59</v>
      </c>
      <c r="D37" s="52">
        <v>79</v>
      </c>
      <c r="E37" s="52">
        <v>156</v>
      </c>
      <c r="F37" s="52">
        <v>250</v>
      </c>
      <c r="H37" s="28">
        <f>Weights!Y37</f>
        <v>2317</v>
      </c>
      <c r="I37" t="s">
        <v>92</v>
      </c>
      <c r="J37">
        <f t="shared" si="6"/>
        <v>2317</v>
      </c>
      <c r="K37">
        <f t="shared" si="2"/>
        <v>2317</v>
      </c>
      <c r="L37">
        <f t="shared" si="3"/>
        <v>2317</v>
      </c>
      <c r="M37">
        <f t="shared" si="4"/>
        <v>2317</v>
      </c>
      <c r="Q37" s="60">
        <f t="shared" si="0"/>
        <v>136703</v>
      </c>
      <c r="R37" s="60">
        <f t="shared" si="5"/>
        <v>183043</v>
      </c>
      <c r="S37" s="60">
        <f t="shared" si="1"/>
        <v>361452</v>
      </c>
      <c r="T37" s="60">
        <f t="shared" si="1"/>
        <v>579250</v>
      </c>
    </row>
    <row r="38" spans="2:20">
      <c r="B38" s="51" t="s">
        <v>40</v>
      </c>
      <c r="C38" s="411">
        <v>0</v>
      </c>
      <c r="D38" s="52">
        <v>0</v>
      </c>
      <c r="E38" s="52">
        <v>0</v>
      </c>
      <c r="F38" s="52">
        <v>0</v>
      </c>
      <c r="H38" s="28">
        <f>Weights!Y38</f>
        <v>15195</v>
      </c>
      <c r="I38" t="s">
        <v>92</v>
      </c>
      <c r="J38">
        <f t="shared" si="6"/>
        <v>0</v>
      </c>
      <c r="K38">
        <f t="shared" si="2"/>
        <v>0</v>
      </c>
      <c r="L38">
        <f t="shared" si="3"/>
        <v>0</v>
      </c>
      <c r="M38">
        <f t="shared" si="4"/>
        <v>0</v>
      </c>
      <c r="N38" t="s">
        <v>92</v>
      </c>
      <c r="Q38" s="60">
        <f t="shared" ref="Q38:Q61" si="7">$H38*C38</f>
        <v>0</v>
      </c>
      <c r="R38" s="60">
        <f t="shared" si="5"/>
        <v>0</v>
      </c>
      <c r="S38" s="60">
        <f t="shared" si="1"/>
        <v>0</v>
      </c>
      <c r="T38" s="60">
        <f t="shared" si="1"/>
        <v>0</v>
      </c>
    </row>
    <row r="39" spans="2:20">
      <c r="B39" s="51" t="s">
        <v>41</v>
      </c>
      <c r="C39" s="411">
        <v>0</v>
      </c>
      <c r="D39" s="52">
        <v>0</v>
      </c>
      <c r="E39" s="52">
        <v>0</v>
      </c>
      <c r="F39" s="52">
        <v>0</v>
      </c>
      <c r="H39" s="28">
        <f>Weights!Y39</f>
        <v>6101</v>
      </c>
      <c r="I39" t="s">
        <v>92</v>
      </c>
      <c r="J39">
        <f t="shared" si="6"/>
        <v>0</v>
      </c>
      <c r="K39">
        <f t="shared" si="2"/>
        <v>0</v>
      </c>
      <c r="L39">
        <f t="shared" si="3"/>
        <v>0</v>
      </c>
      <c r="M39">
        <f t="shared" si="4"/>
        <v>0</v>
      </c>
      <c r="N39" t="s">
        <v>92</v>
      </c>
      <c r="Q39" s="60">
        <f t="shared" si="7"/>
        <v>0</v>
      </c>
      <c r="R39" s="60">
        <f t="shared" si="5"/>
        <v>0</v>
      </c>
      <c r="S39" s="60">
        <f t="shared" si="1"/>
        <v>0</v>
      </c>
      <c r="T39" s="60">
        <f t="shared" si="1"/>
        <v>0</v>
      </c>
    </row>
    <row r="40" spans="2:20">
      <c r="B40" s="51" t="s">
        <v>42</v>
      </c>
      <c r="C40" s="411">
        <v>4</v>
      </c>
      <c r="D40" s="52">
        <v>4</v>
      </c>
      <c r="E40" s="52">
        <v>4</v>
      </c>
      <c r="F40" s="52">
        <v>4</v>
      </c>
      <c r="H40" s="28">
        <f>Weights!Y40</f>
        <v>32249</v>
      </c>
      <c r="I40" t="s">
        <v>92</v>
      </c>
      <c r="J40">
        <f t="shared" si="6"/>
        <v>32249</v>
      </c>
      <c r="K40">
        <f t="shared" si="2"/>
        <v>32249</v>
      </c>
      <c r="L40">
        <f t="shared" si="3"/>
        <v>32249</v>
      </c>
      <c r="M40">
        <f t="shared" si="4"/>
        <v>32249</v>
      </c>
      <c r="Q40" s="60">
        <f t="shared" si="7"/>
        <v>128996</v>
      </c>
      <c r="R40" s="60">
        <f t="shared" si="5"/>
        <v>128996</v>
      </c>
      <c r="S40" s="60">
        <f t="shared" si="1"/>
        <v>128996</v>
      </c>
      <c r="T40" s="60">
        <f t="shared" si="1"/>
        <v>128996</v>
      </c>
    </row>
    <row r="41" spans="2:20">
      <c r="B41" s="51" t="s">
        <v>43</v>
      </c>
      <c r="C41" s="269">
        <v>125</v>
      </c>
      <c r="D41" s="52">
        <v>167</v>
      </c>
      <c r="E41" s="52">
        <v>208</v>
      </c>
      <c r="F41" s="52">
        <v>250</v>
      </c>
      <c r="H41" s="28">
        <f>Weights!Y41</f>
        <v>27679</v>
      </c>
      <c r="I41" t="s">
        <v>92</v>
      </c>
      <c r="J41">
        <f t="shared" si="6"/>
        <v>27679</v>
      </c>
      <c r="K41">
        <f t="shared" si="2"/>
        <v>27679</v>
      </c>
      <c r="L41">
        <f t="shared" si="3"/>
        <v>27679</v>
      </c>
      <c r="M41">
        <f t="shared" si="4"/>
        <v>27679</v>
      </c>
      <c r="Q41" s="60">
        <f t="shared" si="7"/>
        <v>3459875</v>
      </c>
      <c r="R41" s="60">
        <f t="shared" si="5"/>
        <v>4622393</v>
      </c>
      <c r="S41" s="60">
        <f t="shared" si="1"/>
        <v>5757232</v>
      </c>
      <c r="T41" s="60">
        <f t="shared" si="1"/>
        <v>6919750</v>
      </c>
    </row>
    <row r="42" spans="2:20">
      <c r="B42" s="51" t="s">
        <v>44</v>
      </c>
      <c r="C42" s="411">
        <v>0</v>
      </c>
      <c r="D42" s="52">
        <v>0</v>
      </c>
      <c r="E42" s="52">
        <v>0</v>
      </c>
      <c r="F42" s="52">
        <v>0</v>
      </c>
      <c r="H42" s="28">
        <f>Weights!Y42</f>
        <v>1500</v>
      </c>
      <c r="I42" t="s">
        <v>92</v>
      </c>
      <c r="J42">
        <f t="shared" si="6"/>
        <v>0</v>
      </c>
      <c r="K42">
        <f t="shared" si="2"/>
        <v>0</v>
      </c>
      <c r="L42">
        <f t="shared" si="3"/>
        <v>0</v>
      </c>
      <c r="M42">
        <f t="shared" si="4"/>
        <v>0</v>
      </c>
      <c r="N42" t="s">
        <v>92</v>
      </c>
      <c r="Q42" s="60">
        <f t="shared" si="7"/>
        <v>0</v>
      </c>
      <c r="R42" s="60">
        <f t="shared" si="5"/>
        <v>0</v>
      </c>
      <c r="S42" s="60">
        <f t="shared" si="1"/>
        <v>0</v>
      </c>
      <c r="T42" s="60">
        <f t="shared" si="1"/>
        <v>0</v>
      </c>
    </row>
    <row r="43" spans="2:20" ht="16">
      <c r="B43" s="119" t="s">
        <v>45</v>
      </c>
      <c r="C43" s="410">
        <v>21</v>
      </c>
      <c r="D43" s="83">
        <v>21</v>
      </c>
      <c r="E43" s="83">
        <v>31</v>
      </c>
      <c r="F43" s="120" t="s">
        <v>880</v>
      </c>
      <c r="H43" s="28">
        <f>Weights!Y43</f>
        <v>199</v>
      </c>
      <c r="I43" s="25" t="s">
        <v>93</v>
      </c>
      <c r="J43">
        <f t="shared" si="6"/>
        <v>199</v>
      </c>
      <c r="K43">
        <f t="shared" si="2"/>
        <v>199</v>
      </c>
      <c r="L43">
        <f t="shared" si="3"/>
        <v>199</v>
      </c>
      <c r="M43">
        <f t="shared" si="4"/>
        <v>0</v>
      </c>
      <c r="Q43" s="60">
        <f t="shared" si="7"/>
        <v>4179</v>
      </c>
      <c r="R43" s="60">
        <f t="shared" si="5"/>
        <v>4179</v>
      </c>
      <c r="S43" s="60">
        <f t="shared" si="1"/>
        <v>6169</v>
      </c>
      <c r="T43" s="60">
        <f t="shared" si="1"/>
        <v>0</v>
      </c>
    </row>
    <row r="44" spans="2:20" ht="16">
      <c r="B44" s="124" t="s">
        <v>46</v>
      </c>
      <c r="C44" s="411">
        <v>0</v>
      </c>
      <c r="D44" s="52">
        <v>0</v>
      </c>
      <c r="E44" s="52">
        <v>0</v>
      </c>
      <c r="F44" s="52">
        <v>0</v>
      </c>
      <c r="H44" s="28">
        <f>Weights!Y44</f>
        <v>18000</v>
      </c>
      <c r="I44" t="s">
        <v>92</v>
      </c>
      <c r="J44">
        <f t="shared" si="6"/>
        <v>0</v>
      </c>
      <c r="K44">
        <f t="shared" si="2"/>
        <v>0</v>
      </c>
      <c r="L44">
        <f t="shared" si="3"/>
        <v>0</v>
      </c>
      <c r="M44">
        <f t="shared" si="4"/>
        <v>0</v>
      </c>
      <c r="N44" t="s">
        <v>92</v>
      </c>
      <c r="Q44" s="60">
        <f t="shared" si="7"/>
        <v>0</v>
      </c>
      <c r="R44" s="60">
        <f t="shared" si="5"/>
        <v>0</v>
      </c>
      <c r="S44" s="60">
        <f t="shared" si="1"/>
        <v>0</v>
      </c>
      <c r="T44" s="60">
        <f t="shared" si="1"/>
        <v>0</v>
      </c>
    </row>
    <row r="45" spans="2:20" ht="16">
      <c r="B45" s="124" t="s">
        <v>47</v>
      </c>
      <c r="C45" s="411">
        <v>0</v>
      </c>
      <c r="D45" s="52">
        <v>0</v>
      </c>
      <c r="E45" s="52">
        <v>0</v>
      </c>
      <c r="F45" s="52">
        <v>0</v>
      </c>
      <c r="H45" s="28">
        <f>Weights!Y45</f>
        <v>17699</v>
      </c>
      <c r="I45" t="s">
        <v>92</v>
      </c>
      <c r="J45">
        <f t="shared" si="6"/>
        <v>0</v>
      </c>
      <c r="K45">
        <f t="shared" si="2"/>
        <v>0</v>
      </c>
      <c r="L45">
        <f t="shared" si="3"/>
        <v>0</v>
      </c>
      <c r="M45">
        <f t="shared" si="4"/>
        <v>0</v>
      </c>
      <c r="N45" t="s">
        <v>92</v>
      </c>
      <c r="Q45" s="60">
        <f t="shared" si="7"/>
        <v>0</v>
      </c>
      <c r="R45" s="60">
        <f t="shared" si="5"/>
        <v>0</v>
      </c>
      <c r="S45" s="60">
        <f t="shared" si="1"/>
        <v>0</v>
      </c>
      <c r="T45" s="60">
        <f t="shared" si="1"/>
        <v>0</v>
      </c>
    </row>
    <row r="46" spans="2:20" ht="16">
      <c r="B46" s="124" t="s">
        <v>48</v>
      </c>
      <c r="C46" s="411">
        <v>0</v>
      </c>
      <c r="D46" s="52">
        <v>0</v>
      </c>
      <c r="E46" s="52">
        <v>5</v>
      </c>
      <c r="F46" s="52">
        <v>5</v>
      </c>
      <c r="H46" s="28">
        <f>Weights!Y46</f>
        <v>7500</v>
      </c>
      <c r="I46" t="s">
        <v>92</v>
      </c>
      <c r="J46">
        <f t="shared" si="6"/>
        <v>7500</v>
      </c>
      <c r="K46">
        <f t="shared" si="2"/>
        <v>7500</v>
      </c>
      <c r="L46">
        <f t="shared" si="3"/>
        <v>7500</v>
      </c>
      <c r="M46">
        <f t="shared" si="4"/>
        <v>7500</v>
      </c>
      <c r="Q46" s="60">
        <f t="shared" si="7"/>
        <v>0</v>
      </c>
      <c r="R46" s="60">
        <f t="shared" si="5"/>
        <v>0</v>
      </c>
      <c r="S46" s="60">
        <f t="shared" si="1"/>
        <v>37500</v>
      </c>
      <c r="T46" s="60">
        <f t="shared" si="1"/>
        <v>37500</v>
      </c>
    </row>
    <row r="47" spans="2:20" ht="16">
      <c r="B47" s="124" t="s">
        <v>49</v>
      </c>
      <c r="C47" s="411">
        <v>52</v>
      </c>
      <c r="D47" s="52">
        <v>74</v>
      </c>
      <c r="E47" s="52">
        <v>104</v>
      </c>
      <c r="F47" s="52">
        <v>134</v>
      </c>
      <c r="H47" s="28">
        <f>Weights!Y47</f>
        <v>40601</v>
      </c>
      <c r="I47" t="s">
        <v>92</v>
      </c>
      <c r="J47">
        <f t="shared" si="6"/>
        <v>40601</v>
      </c>
      <c r="K47">
        <f t="shared" si="2"/>
        <v>40601</v>
      </c>
      <c r="L47">
        <f t="shared" si="3"/>
        <v>40601</v>
      </c>
      <c r="M47">
        <f t="shared" si="4"/>
        <v>40601</v>
      </c>
      <c r="Q47" s="60">
        <f t="shared" si="7"/>
        <v>2111252</v>
      </c>
      <c r="R47" s="60">
        <f t="shared" si="5"/>
        <v>3004474</v>
      </c>
      <c r="S47" s="60">
        <f t="shared" si="1"/>
        <v>4222504</v>
      </c>
      <c r="T47" s="60">
        <f t="shared" si="1"/>
        <v>5440534</v>
      </c>
    </row>
    <row r="48" spans="2:20" ht="16">
      <c r="B48" s="124" t="s">
        <v>50</v>
      </c>
      <c r="C48" s="411">
        <v>15</v>
      </c>
      <c r="D48" s="52">
        <v>75</v>
      </c>
      <c r="E48" s="122" t="s">
        <v>880</v>
      </c>
      <c r="F48" s="122" t="s">
        <v>880</v>
      </c>
      <c r="H48" s="28">
        <f>Weights!Y48</f>
        <v>3600</v>
      </c>
      <c r="I48" s="25" t="s">
        <v>93</v>
      </c>
      <c r="J48">
        <f t="shared" si="6"/>
        <v>3600</v>
      </c>
      <c r="K48">
        <f t="shared" si="2"/>
        <v>3600</v>
      </c>
      <c r="L48">
        <f t="shared" si="3"/>
        <v>0</v>
      </c>
      <c r="M48">
        <f t="shared" si="4"/>
        <v>0</v>
      </c>
      <c r="Q48" s="60">
        <f t="shared" si="7"/>
        <v>54000</v>
      </c>
      <c r="R48" s="60">
        <f t="shared" si="5"/>
        <v>270000</v>
      </c>
      <c r="S48" s="60">
        <f t="shared" si="1"/>
        <v>0</v>
      </c>
      <c r="T48" s="60">
        <f t="shared" si="1"/>
        <v>0</v>
      </c>
    </row>
    <row r="49" spans="2:20" ht="16">
      <c r="B49" s="124" t="s">
        <v>51</v>
      </c>
      <c r="C49" s="411">
        <v>0</v>
      </c>
      <c r="D49" s="52">
        <v>0</v>
      </c>
      <c r="E49" s="52">
        <v>42</v>
      </c>
      <c r="F49" s="52">
        <v>125</v>
      </c>
      <c r="H49" s="28">
        <f>Weights!Y49</f>
        <v>1600</v>
      </c>
      <c r="I49" t="s">
        <v>92</v>
      </c>
      <c r="J49">
        <f t="shared" si="6"/>
        <v>1600</v>
      </c>
      <c r="K49">
        <f t="shared" si="2"/>
        <v>1600</v>
      </c>
      <c r="L49">
        <f t="shared" si="3"/>
        <v>1600</v>
      </c>
      <c r="M49">
        <f t="shared" si="4"/>
        <v>1600</v>
      </c>
      <c r="Q49" s="60">
        <f t="shared" si="7"/>
        <v>0</v>
      </c>
      <c r="R49" s="60">
        <f t="shared" si="5"/>
        <v>0</v>
      </c>
      <c r="S49" s="60">
        <f t="shared" si="1"/>
        <v>67200</v>
      </c>
      <c r="T49" s="60">
        <f t="shared" si="1"/>
        <v>200000</v>
      </c>
    </row>
    <row r="50" spans="2:20" ht="16">
      <c r="B50" s="124" t="s">
        <v>52</v>
      </c>
      <c r="C50" s="411">
        <v>0</v>
      </c>
      <c r="D50" s="52">
        <v>0</v>
      </c>
      <c r="E50" s="52">
        <v>0</v>
      </c>
      <c r="F50" s="52">
        <v>0</v>
      </c>
      <c r="H50" s="28">
        <f>Weights!Y50</f>
        <v>8314</v>
      </c>
      <c r="I50" t="s">
        <v>92</v>
      </c>
      <c r="J50">
        <f t="shared" si="6"/>
        <v>0</v>
      </c>
      <c r="K50">
        <f t="shared" si="2"/>
        <v>0</v>
      </c>
      <c r="L50">
        <f t="shared" si="3"/>
        <v>0</v>
      </c>
      <c r="M50">
        <f t="shared" si="4"/>
        <v>0</v>
      </c>
      <c r="N50" t="s">
        <v>92</v>
      </c>
      <c r="Q50" s="60">
        <f t="shared" si="7"/>
        <v>0</v>
      </c>
      <c r="R50" s="60">
        <f t="shared" si="5"/>
        <v>0</v>
      </c>
      <c r="S50" s="60">
        <f t="shared" si="1"/>
        <v>0</v>
      </c>
      <c r="T50" s="60">
        <f t="shared" si="1"/>
        <v>0</v>
      </c>
    </row>
    <row r="51" spans="2:20" ht="16">
      <c r="B51" s="124" t="s">
        <v>53</v>
      </c>
      <c r="C51" s="411">
        <v>0</v>
      </c>
      <c r="D51" s="52">
        <v>0</v>
      </c>
      <c r="E51" s="52">
        <v>0</v>
      </c>
      <c r="F51" s="52">
        <v>0</v>
      </c>
      <c r="H51" s="28">
        <f>Weights!Y51</f>
        <v>1572</v>
      </c>
      <c r="I51" t="s">
        <v>92</v>
      </c>
      <c r="J51">
        <f t="shared" si="6"/>
        <v>0</v>
      </c>
      <c r="K51">
        <f t="shared" si="2"/>
        <v>0</v>
      </c>
      <c r="L51">
        <f t="shared" si="3"/>
        <v>0</v>
      </c>
      <c r="M51">
        <f t="shared" si="4"/>
        <v>0</v>
      </c>
      <c r="N51" t="s">
        <v>92</v>
      </c>
      <c r="Q51" s="60">
        <f t="shared" si="7"/>
        <v>0</v>
      </c>
      <c r="R51" s="60">
        <f t="shared" si="5"/>
        <v>0</v>
      </c>
      <c r="S51" s="60">
        <f t="shared" si="1"/>
        <v>0</v>
      </c>
      <c r="T51" s="60">
        <f t="shared" si="1"/>
        <v>0</v>
      </c>
    </row>
    <row r="52" spans="2:20" ht="16">
      <c r="B52" s="124" t="s">
        <v>54</v>
      </c>
      <c r="C52" s="269">
        <v>159</v>
      </c>
      <c r="D52" s="52">
        <v>211</v>
      </c>
      <c r="E52" s="52">
        <v>262</v>
      </c>
      <c r="F52" s="52">
        <v>301</v>
      </c>
      <c r="H52" s="28">
        <f>Weights!Y52</f>
        <v>43000</v>
      </c>
      <c r="I52" t="s">
        <v>92</v>
      </c>
      <c r="J52">
        <f t="shared" si="6"/>
        <v>43000</v>
      </c>
      <c r="K52">
        <f t="shared" si="2"/>
        <v>43000</v>
      </c>
      <c r="L52">
        <f t="shared" si="3"/>
        <v>43000</v>
      </c>
      <c r="M52">
        <f t="shared" si="4"/>
        <v>43000</v>
      </c>
      <c r="Q52" s="60">
        <f t="shared" si="7"/>
        <v>6837000</v>
      </c>
      <c r="R52" s="60">
        <f t="shared" si="5"/>
        <v>9073000</v>
      </c>
      <c r="S52" s="60">
        <f t="shared" si="1"/>
        <v>11266000</v>
      </c>
      <c r="T52" s="60">
        <f t="shared" si="1"/>
        <v>12943000</v>
      </c>
    </row>
    <row r="53" spans="2:20" ht="16">
      <c r="B53" s="124" t="s">
        <v>55</v>
      </c>
      <c r="C53" s="411">
        <v>85</v>
      </c>
      <c r="D53" s="52">
        <v>160</v>
      </c>
      <c r="E53" s="52">
        <v>225</v>
      </c>
      <c r="F53" s="52">
        <v>290</v>
      </c>
      <c r="H53" s="28">
        <f>Weights!Y53</f>
        <v>63176</v>
      </c>
      <c r="I53" t="s">
        <v>92</v>
      </c>
      <c r="J53">
        <f t="shared" si="6"/>
        <v>63176</v>
      </c>
      <c r="K53">
        <f t="shared" si="2"/>
        <v>63176</v>
      </c>
      <c r="L53">
        <f t="shared" si="3"/>
        <v>63176</v>
      </c>
      <c r="M53">
        <f t="shared" si="4"/>
        <v>63176</v>
      </c>
      <c r="Q53" s="60">
        <f t="shared" si="7"/>
        <v>5369960</v>
      </c>
      <c r="R53" s="60">
        <f t="shared" si="5"/>
        <v>10108160</v>
      </c>
      <c r="S53" s="60">
        <f t="shared" si="1"/>
        <v>14214600</v>
      </c>
      <c r="T53" s="60">
        <f t="shared" si="1"/>
        <v>18321040</v>
      </c>
    </row>
    <row r="54" spans="2:20" ht="16">
      <c r="B54" s="124" t="s">
        <v>56</v>
      </c>
      <c r="C54" s="411">
        <v>0</v>
      </c>
      <c r="D54" s="52">
        <v>0</v>
      </c>
      <c r="E54" s="52">
        <v>0</v>
      </c>
      <c r="F54" s="52">
        <v>0</v>
      </c>
      <c r="H54" s="28">
        <f>Weights!Y54</f>
        <v>6399</v>
      </c>
      <c r="I54" t="s">
        <v>92</v>
      </c>
      <c r="J54">
        <f t="shared" si="6"/>
        <v>0</v>
      </c>
      <c r="K54">
        <f t="shared" si="2"/>
        <v>0</v>
      </c>
      <c r="L54">
        <f t="shared" si="3"/>
        <v>0</v>
      </c>
      <c r="M54">
        <f t="shared" si="4"/>
        <v>0</v>
      </c>
      <c r="N54" t="s">
        <v>92</v>
      </c>
      <c r="Q54" s="60">
        <f t="shared" si="7"/>
        <v>0</v>
      </c>
      <c r="R54" s="60">
        <f t="shared" si="5"/>
        <v>0</v>
      </c>
      <c r="S54" s="60">
        <f t="shared" si="1"/>
        <v>0</v>
      </c>
      <c r="T54" s="60">
        <f t="shared" si="1"/>
        <v>0</v>
      </c>
    </row>
    <row r="55" spans="2:20" ht="16">
      <c r="B55" s="124" t="s">
        <v>57</v>
      </c>
      <c r="C55" s="411">
        <v>0</v>
      </c>
      <c r="D55" s="52">
        <v>0</v>
      </c>
      <c r="E55" s="52">
        <v>0</v>
      </c>
      <c r="F55" s="52">
        <v>0</v>
      </c>
      <c r="H55" s="28">
        <f>Weights!Y55</f>
        <v>1659</v>
      </c>
      <c r="I55" t="s">
        <v>92</v>
      </c>
      <c r="J55">
        <f t="shared" si="6"/>
        <v>1659</v>
      </c>
      <c r="K55">
        <f t="shared" si="2"/>
        <v>1659</v>
      </c>
      <c r="L55">
        <f t="shared" si="3"/>
        <v>1659</v>
      </c>
      <c r="M55">
        <f t="shared" si="4"/>
        <v>1659</v>
      </c>
      <c r="Q55" s="60">
        <f t="shared" si="7"/>
        <v>0</v>
      </c>
      <c r="R55" s="60">
        <f t="shared" si="5"/>
        <v>0</v>
      </c>
      <c r="S55" s="60">
        <f t="shared" si="1"/>
        <v>0</v>
      </c>
      <c r="T55" s="60">
        <f t="shared" si="1"/>
        <v>0</v>
      </c>
    </row>
    <row r="56" spans="2:20" ht="16">
      <c r="B56" s="124" t="s">
        <v>58</v>
      </c>
      <c r="C56" s="411">
        <v>0</v>
      </c>
      <c r="D56" s="52">
        <v>0</v>
      </c>
      <c r="E56" s="52">
        <v>28</v>
      </c>
      <c r="F56" s="52">
        <v>48</v>
      </c>
      <c r="H56" s="28" t="e">
        <f>Weights!Y56</f>
        <v>#VALUE!</v>
      </c>
      <c r="I56" s="25" t="s">
        <v>93</v>
      </c>
      <c r="J56" t="e">
        <f t="shared" si="6"/>
        <v>#VALUE!</v>
      </c>
      <c r="K56" t="e">
        <f t="shared" si="2"/>
        <v>#VALUE!</v>
      </c>
      <c r="L56" t="e">
        <f t="shared" si="3"/>
        <v>#VALUE!</v>
      </c>
      <c r="M56" t="e">
        <f t="shared" si="4"/>
        <v>#VALUE!</v>
      </c>
      <c r="Q56" s="60" t="e">
        <f t="shared" si="7"/>
        <v>#VALUE!</v>
      </c>
      <c r="R56" s="60" t="e">
        <f t="shared" si="5"/>
        <v>#VALUE!</v>
      </c>
      <c r="S56" s="60" t="e">
        <f t="shared" si="1"/>
        <v>#VALUE!</v>
      </c>
      <c r="T56" s="60" t="e">
        <f t="shared" si="1"/>
        <v>#VALUE!</v>
      </c>
    </row>
    <row r="57" spans="2:20" ht="16">
      <c r="B57" s="124" t="s">
        <v>59</v>
      </c>
      <c r="C57" s="411">
        <v>0</v>
      </c>
      <c r="D57" s="52">
        <v>0</v>
      </c>
      <c r="E57" s="52">
        <v>0</v>
      </c>
      <c r="F57" s="52">
        <v>0</v>
      </c>
      <c r="H57" s="28">
        <f>Weights!Y57</f>
        <v>9600</v>
      </c>
      <c r="I57" t="s">
        <v>92</v>
      </c>
      <c r="J57">
        <f t="shared" si="6"/>
        <v>0</v>
      </c>
      <c r="K57">
        <f t="shared" si="2"/>
        <v>0</v>
      </c>
      <c r="L57">
        <f t="shared" si="3"/>
        <v>0</v>
      </c>
      <c r="M57">
        <f t="shared" si="4"/>
        <v>0</v>
      </c>
      <c r="N57" t="s">
        <v>92</v>
      </c>
      <c r="Q57" s="60">
        <f t="shared" si="7"/>
        <v>0</v>
      </c>
      <c r="R57" s="60">
        <f t="shared" si="5"/>
        <v>0</v>
      </c>
      <c r="S57" s="60">
        <f t="shared" si="1"/>
        <v>0</v>
      </c>
      <c r="T57" s="60">
        <f t="shared" si="1"/>
        <v>0</v>
      </c>
    </row>
    <row r="58" spans="2:20" ht="16">
      <c r="B58" s="124" t="s">
        <v>60</v>
      </c>
      <c r="C58" s="411">
        <v>0</v>
      </c>
      <c r="D58" s="52">
        <v>65</v>
      </c>
      <c r="E58" s="52">
        <v>65</v>
      </c>
      <c r="F58" s="52">
        <v>65</v>
      </c>
      <c r="H58" s="28">
        <f>Weights!Y58</f>
        <v>14100</v>
      </c>
      <c r="I58" t="s">
        <v>92</v>
      </c>
      <c r="J58">
        <f t="shared" si="6"/>
        <v>14100</v>
      </c>
      <c r="K58">
        <f t="shared" si="2"/>
        <v>14100</v>
      </c>
      <c r="L58">
        <f t="shared" si="3"/>
        <v>14100</v>
      </c>
      <c r="M58">
        <f t="shared" si="4"/>
        <v>14100</v>
      </c>
      <c r="Q58" s="60">
        <f t="shared" si="7"/>
        <v>0</v>
      </c>
      <c r="R58" s="60">
        <f t="shared" si="5"/>
        <v>916500</v>
      </c>
      <c r="S58" s="60">
        <f t="shared" si="1"/>
        <v>916500</v>
      </c>
      <c r="T58" s="60">
        <f t="shared" si="1"/>
        <v>916500</v>
      </c>
    </row>
    <row r="59" spans="2:20" ht="16">
      <c r="B59" s="124" t="s">
        <v>61</v>
      </c>
      <c r="C59" s="269">
        <v>119</v>
      </c>
      <c r="D59" s="52">
        <v>152</v>
      </c>
      <c r="E59" s="52">
        <v>184</v>
      </c>
      <c r="F59" s="52">
        <v>238</v>
      </c>
      <c r="H59" s="28">
        <f>Weights!Y59</f>
        <v>8000</v>
      </c>
      <c r="I59" t="s">
        <v>92</v>
      </c>
      <c r="J59">
        <f t="shared" si="6"/>
        <v>8000</v>
      </c>
      <c r="K59">
        <f t="shared" si="2"/>
        <v>8000</v>
      </c>
      <c r="L59">
        <f t="shared" si="3"/>
        <v>8000</v>
      </c>
      <c r="M59">
        <f t="shared" si="4"/>
        <v>8000</v>
      </c>
      <c r="Q59" s="60">
        <f t="shared" si="7"/>
        <v>952000</v>
      </c>
      <c r="R59" s="60">
        <f t="shared" si="5"/>
        <v>1216000</v>
      </c>
      <c r="S59" s="60">
        <f t="shared" si="1"/>
        <v>1472000</v>
      </c>
      <c r="T59" s="60">
        <f t="shared" si="1"/>
        <v>1904000</v>
      </c>
    </row>
    <row r="60" spans="2:20" ht="16">
      <c r="B60" s="124" t="s">
        <v>62</v>
      </c>
      <c r="C60" s="411">
        <v>46</v>
      </c>
      <c r="D60" s="52">
        <v>112</v>
      </c>
      <c r="E60" s="52">
        <v>173</v>
      </c>
      <c r="F60" s="52">
        <v>258</v>
      </c>
      <c r="H60" s="28">
        <f>Weights!Y60</f>
        <v>7996</v>
      </c>
      <c r="I60" t="s">
        <v>92</v>
      </c>
      <c r="J60">
        <f t="shared" si="6"/>
        <v>7996</v>
      </c>
      <c r="K60">
        <f t="shared" si="2"/>
        <v>7996</v>
      </c>
      <c r="L60">
        <f t="shared" si="3"/>
        <v>7996</v>
      </c>
      <c r="M60">
        <f t="shared" si="4"/>
        <v>7996</v>
      </c>
      <c r="Q60" s="60">
        <f t="shared" si="7"/>
        <v>367816</v>
      </c>
      <c r="R60" s="60">
        <f t="shared" si="5"/>
        <v>895552</v>
      </c>
      <c r="S60" s="60">
        <f t="shared" si="1"/>
        <v>1383308</v>
      </c>
      <c r="T60" s="60">
        <f t="shared" si="1"/>
        <v>2062968</v>
      </c>
    </row>
    <row r="61" spans="2:20" ht="16">
      <c r="B61" s="125" t="s">
        <v>63</v>
      </c>
      <c r="C61" s="412">
        <v>0</v>
      </c>
      <c r="D61" s="99">
        <v>0</v>
      </c>
      <c r="E61" s="99">
        <v>0</v>
      </c>
      <c r="F61" s="99">
        <v>0</v>
      </c>
      <c r="H61" s="28">
        <f>Weights!Y61</f>
        <v>1500</v>
      </c>
      <c r="I61" t="s">
        <v>92</v>
      </c>
      <c r="J61">
        <f t="shared" si="6"/>
        <v>0</v>
      </c>
      <c r="K61">
        <f t="shared" si="2"/>
        <v>0</v>
      </c>
      <c r="L61">
        <f t="shared" si="3"/>
        <v>0</v>
      </c>
      <c r="M61">
        <f t="shared" si="4"/>
        <v>0</v>
      </c>
      <c r="N61" t="s">
        <v>92</v>
      </c>
      <c r="Q61" s="60">
        <f t="shared" si="7"/>
        <v>0</v>
      </c>
      <c r="R61" s="60">
        <f t="shared" si="5"/>
        <v>0</v>
      </c>
      <c r="S61" s="60">
        <f t="shared" si="1"/>
        <v>0</v>
      </c>
      <c r="T61" s="60">
        <f t="shared" si="1"/>
        <v>0</v>
      </c>
    </row>
    <row r="63" spans="2:20">
      <c r="B63" s="62" t="s">
        <v>242</v>
      </c>
      <c r="H63" s="60">
        <f>SUMIFS(H6:H61,$I$6:$I$61,$I63)</f>
        <v>740090</v>
      </c>
      <c r="I63" t="s">
        <v>92</v>
      </c>
      <c r="J63" s="60">
        <f>SUMIFS(J6:J61,$I$6:$I$61,$I63)</f>
        <v>476593</v>
      </c>
      <c r="K63" s="60">
        <f>SUMIFS(K6:K61,$I$6:$I$61,$I63)</f>
        <v>476593</v>
      </c>
      <c r="L63" s="60">
        <f>SUMIFS(L6:L61,$I$6:$I$61,$I63)</f>
        <v>476593</v>
      </c>
      <c r="M63" s="60">
        <f>SUMIFS(M6:M61,$I$6:$I$61,$I63)</f>
        <v>462393</v>
      </c>
      <c r="N63" s="60"/>
      <c r="Q63" s="61">
        <f t="shared" ref="Q63:T63" si="8">SUMIFS(Q6:Q61,$I$6:$I$61,$I63)</f>
        <v>24934458</v>
      </c>
      <c r="R63" s="61">
        <f t="shared" si="8"/>
        <v>38595486</v>
      </c>
      <c r="S63" s="61">
        <f t="shared" si="8"/>
        <v>55389415</v>
      </c>
      <c r="T63" s="61">
        <f t="shared" si="8"/>
        <v>71812319</v>
      </c>
    </row>
    <row r="64" spans="2:20">
      <c r="B64" s="62" t="s">
        <v>243</v>
      </c>
      <c r="I64" t="s">
        <v>93</v>
      </c>
      <c r="Q64" s="74">
        <f>ROUND(Q63/J63,0)</f>
        <v>52</v>
      </c>
      <c r="R64" s="74">
        <f t="shared" ref="R64:T64" si="9">ROUND(R63/K63,0)</f>
        <v>81</v>
      </c>
      <c r="S64" s="74">
        <f t="shared" si="9"/>
        <v>116</v>
      </c>
      <c r="T64" s="74">
        <f t="shared" si="9"/>
        <v>155</v>
      </c>
    </row>
    <row r="65" spans="1:20">
      <c r="B65" s="62"/>
      <c r="Q65" s="390"/>
      <c r="R65" s="390"/>
      <c r="S65" s="390"/>
      <c r="T65" s="390"/>
    </row>
    <row r="66" spans="1:20">
      <c r="B66" t="s">
        <v>131</v>
      </c>
    </row>
    <row r="68" spans="1:20">
      <c r="B68" s="73" t="s">
        <v>273</v>
      </c>
      <c r="C68" s="73"/>
      <c r="D68" s="73"/>
    </row>
    <row r="70" spans="1:20">
      <c r="B70" s="43" t="s">
        <v>1501</v>
      </c>
      <c r="C70" s="38"/>
      <c r="D70" s="38"/>
    </row>
    <row r="71" spans="1:20">
      <c r="B71" s="100"/>
      <c r="C71" s="38"/>
      <c r="D71" s="38"/>
    </row>
    <row r="72" spans="1:20">
      <c r="B72" s="43" t="s">
        <v>1523</v>
      </c>
      <c r="C72" s="38"/>
      <c r="D72" s="38"/>
    </row>
    <row r="73" spans="1:20">
      <c r="B73" s="100" t="s">
        <v>133</v>
      </c>
      <c r="C73" s="38"/>
      <c r="D73" s="38"/>
    </row>
    <row r="74" spans="1:20">
      <c r="A74" s="413" t="s">
        <v>1526</v>
      </c>
      <c r="B74" s="100" t="s">
        <v>134</v>
      </c>
      <c r="C74" s="38"/>
      <c r="D74" s="38"/>
    </row>
    <row r="75" spans="1:20">
      <c r="A75" s="413" t="s">
        <v>1534</v>
      </c>
      <c r="B75" s="100" t="s">
        <v>1524</v>
      </c>
      <c r="C75" s="38"/>
      <c r="D75" s="38"/>
    </row>
    <row r="76" spans="1:20">
      <c r="A76" t="b">
        <f>B76=Copay1P1C!B74</f>
        <v>1</v>
      </c>
      <c r="B76" s="43" t="s">
        <v>136</v>
      </c>
      <c r="C76" s="38"/>
      <c r="D76" s="38"/>
    </row>
    <row r="77" spans="1:20">
      <c r="A77" t="b">
        <f>B77=Copay1P1C!B75</f>
        <v>1</v>
      </c>
      <c r="B77" s="100" t="s">
        <v>1503</v>
      </c>
      <c r="C77" s="38"/>
      <c r="D77" s="38"/>
    </row>
    <row r="78" spans="1:20">
      <c r="A78" t="b">
        <f>B78=Copay1P1C!B76</f>
        <v>1</v>
      </c>
      <c r="B78" s="43" t="s">
        <v>138</v>
      </c>
      <c r="C78" s="38"/>
      <c r="D78" s="38"/>
    </row>
    <row r="79" spans="1:20">
      <c r="A79" t="b">
        <f>B79=Copay1P1C!B77</f>
        <v>1</v>
      </c>
      <c r="B79" s="100" t="s">
        <v>1503</v>
      </c>
      <c r="C79" s="38"/>
      <c r="D79" s="38"/>
    </row>
    <row r="80" spans="1:20" ht="15">
      <c r="A80" t="b">
        <f>B80=Copay1P1C!B78</f>
        <v>1</v>
      </c>
      <c r="B80" s="48" t="s">
        <v>291</v>
      </c>
      <c r="C80" s="38"/>
    </row>
    <row r="81" spans="1:3">
      <c r="A81" t="b">
        <f>B81=Copay1P1C!B79</f>
        <v>1</v>
      </c>
      <c r="B81" s="47" t="s">
        <v>1532</v>
      </c>
      <c r="C81" s="38"/>
    </row>
    <row r="82" spans="1:3" ht="15">
      <c r="A82" t="b">
        <f>B82=Copay1P1C!B80</f>
        <v>1</v>
      </c>
      <c r="B82" s="48" t="s">
        <v>141</v>
      </c>
      <c r="C82" s="38"/>
    </row>
    <row r="83" spans="1:3">
      <c r="A83" t="b">
        <f>B83=Copay1P1C!B81</f>
        <v>1</v>
      </c>
      <c r="B83" s="47" t="s">
        <v>1504</v>
      </c>
      <c r="C83" s="38"/>
    </row>
    <row r="84" spans="1:3" ht="15">
      <c r="A84" t="b">
        <f>B84=Copay1P1C!B82</f>
        <v>1</v>
      </c>
      <c r="B84" s="48" t="s">
        <v>143</v>
      </c>
      <c r="C84" s="38"/>
    </row>
    <row r="85" spans="1:3">
      <c r="A85" t="b">
        <f>B85=Copay1P1C!B83</f>
        <v>1</v>
      </c>
      <c r="B85" s="47" t="s">
        <v>1503</v>
      </c>
      <c r="C85" s="38"/>
    </row>
    <row r="86" spans="1:3" ht="15">
      <c r="A86" t="b">
        <f>B86=Copay1P1C!B84</f>
        <v>1</v>
      </c>
      <c r="B86" s="48" t="s">
        <v>145</v>
      </c>
      <c r="C86" s="38"/>
    </row>
    <row r="87" spans="1:3">
      <c r="A87" t="b">
        <f>B87=Copay1P1C!B85</f>
        <v>1</v>
      </c>
      <c r="B87" s="47" t="s">
        <v>1506</v>
      </c>
      <c r="C87" s="38"/>
    </row>
    <row r="88" spans="1:3" ht="15">
      <c r="A88" t="b">
        <f>B88=Copay1P1C!B86</f>
        <v>1</v>
      </c>
      <c r="B88" s="48" t="s">
        <v>149</v>
      </c>
      <c r="C88" s="38"/>
    </row>
    <row r="89" spans="1:3">
      <c r="A89" t="b">
        <f>B89=Copay1P1C!B87</f>
        <v>1</v>
      </c>
      <c r="B89" s="47" t="s">
        <v>1503</v>
      </c>
      <c r="C89" s="38"/>
    </row>
    <row r="90" spans="1:3" ht="15">
      <c r="A90" t="b">
        <f>B90=Copay1P1C!B88</f>
        <v>1</v>
      </c>
      <c r="B90" s="48" t="s">
        <v>155</v>
      </c>
      <c r="C90" s="38"/>
    </row>
    <row r="91" spans="1:3">
      <c r="A91" t="b">
        <f>B91=Copay1P1C!B89</f>
        <v>1</v>
      </c>
      <c r="B91" s="47" t="s">
        <v>1503</v>
      </c>
      <c r="C91" s="38"/>
    </row>
    <row r="92" spans="1:3" ht="15">
      <c r="A92" t="b">
        <f>B92=Copay1P1C!B90</f>
        <v>1</v>
      </c>
      <c r="B92" s="48" t="s">
        <v>157</v>
      </c>
      <c r="C92" s="38"/>
    </row>
    <row r="93" spans="1:3">
      <c r="A93" t="b">
        <f>B93=Copay1P1C!B91</f>
        <v>1</v>
      </c>
      <c r="B93" s="47" t="s">
        <v>1507</v>
      </c>
      <c r="C93" s="38"/>
    </row>
    <row r="94" spans="1:3" ht="15">
      <c r="A94" t="b">
        <f>B94=Copay1P1C!B92</f>
        <v>1</v>
      </c>
      <c r="B94" s="48" t="s">
        <v>163</v>
      </c>
      <c r="C94" s="38"/>
    </row>
    <row r="95" spans="1:3">
      <c r="A95" t="b">
        <f>B95=Copay1P1C!B93</f>
        <v>1</v>
      </c>
      <c r="B95" s="47" t="s">
        <v>1508</v>
      </c>
      <c r="C95" s="38"/>
    </row>
    <row r="96" spans="1:3" ht="15">
      <c r="A96" t="b">
        <f>B96=Copay1P1C!B94</f>
        <v>1</v>
      </c>
      <c r="B96" s="48" t="s">
        <v>165</v>
      </c>
      <c r="C96" s="38"/>
    </row>
    <row r="97" spans="1:3">
      <c r="A97" t="b">
        <f>B97=Copay1P1C!B95</f>
        <v>1</v>
      </c>
      <c r="B97" s="47" t="s">
        <v>1509</v>
      </c>
      <c r="C97" s="38"/>
    </row>
    <row r="98" spans="1:3" ht="15">
      <c r="A98" t="b">
        <f>B98=Copay1P1C!B96</f>
        <v>1</v>
      </c>
      <c r="B98" s="48" t="s">
        <v>169</v>
      </c>
      <c r="C98" s="38"/>
    </row>
    <row r="99" spans="1:3">
      <c r="A99" t="b">
        <f>B99=Copay1P1C!B97</f>
        <v>1</v>
      </c>
      <c r="B99" s="47" t="s">
        <v>1503</v>
      </c>
      <c r="C99" s="38"/>
    </row>
    <row r="100" spans="1:3" ht="15">
      <c r="A100" t="b">
        <f>B100=Copay1P1C!B98</f>
        <v>1</v>
      </c>
      <c r="B100" s="48" t="s">
        <v>173</v>
      </c>
      <c r="C100" s="38"/>
    </row>
    <row r="101" spans="1:3">
      <c r="A101" t="b">
        <f>B101=Copay1P1C!B99</f>
        <v>1</v>
      </c>
      <c r="B101" s="47" t="s">
        <v>1510</v>
      </c>
      <c r="C101" s="38"/>
    </row>
    <row r="102" spans="1:3" ht="15">
      <c r="A102" t="b">
        <f>B102=Copay1P1C!B100</f>
        <v>1</v>
      </c>
      <c r="B102" s="48" t="s">
        <v>179</v>
      </c>
      <c r="C102" s="38"/>
    </row>
    <row r="103" spans="1:3">
      <c r="A103" t="b">
        <f>B103=Copay1P1C!B101</f>
        <v>1</v>
      </c>
      <c r="B103" s="47" t="s">
        <v>1503</v>
      </c>
      <c r="C103" s="38"/>
    </row>
    <row r="104" spans="1:3" ht="15">
      <c r="A104" t="b">
        <f>B104=Copay1P1C!B102</f>
        <v>1</v>
      </c>
      <c r="B104" s="48" t="s">
        <v>183</v>
      </c>
      <c r="C104" s="38"/>
    </row>
    <row r="105" spans="1:3">
      <c r="A105" t="b">
        <f>B105=Copay1P1C!B103</f>
        <v>1</v>
      </c>
      <c r="B105" s="47" t="s">
        <v>1503</v>
      </c>
      <c r="C105" s="38"/>
    </row>
    <row r="106" spans="1:3" ht="15">
      <c r="A106" t="b">
        <f>B106=Copay1P1C!B104</f>
        <v>1</v>
      </c>
      <c r="B106" s="48" t="s">
        <v>187</v>
      </c>
      <c r="C106" s="38"/>
    </row>
    <row r="107" spans="1:3">
      <c r="A107" t="b">
        <f>B107=Copay1P1C!B105</f>
        <v>1</v>
      </c>
      <c r="B107" s="47" t="s">
        <v>1511</v>
      </c>
      <c r="C107" s="38"/>
    </row>
    <row r="108" spans="1:3" ht="15">
      <c r="A108" t="b">
        <f>B108=Copay1P1C!B106</f>
        <v>1</v>
      </c>
      <c r="B108" s="48" t="s">
        <v>191</v>
      </c>
      <c r="C108" s="38"/>
    </row>
    <row r="109" spans="1:3">
      <c r="A109" t="b">
        <f>B109=Copay1P1C!B107</f>
        <v>1</v>
      </c>
      <c r="B109" s="47" t="s">
        <v>1512</v>
      </c>
      <c r="C109" s="38"/>
    </row>
    <row r="110" spans="1:3" ht="15">
      <c r="A110" t="b">
        <f>B110=Copay1P1C!B108</f>
        <v>1</v>
      </c>
      <c r="B110" s="48" t="s">
        <v>195</v>
      </c>
      <c r="C110" s="38"/>
    </row>
    <row r="111" spans="1:3">
      <c r="A111" t="b">
        <f>B111=Copay1P1C!B109</f>
        <v>1</v>
      </c>
      <c r="B111" s="47" t="s">
        <v>1503</v>
      </c>
      <c r="C111" s="38"/>
    </row>
    <row r="112" spans="1:3" ht="15">
      <c r="A112" t="b">
        <f>B112=Copay1P1C!B110</f>
        <v>1</v>
      </c>
      <c r="B112" s="48" t="s">
        <v>197</v>
      </c>
      <c r="C112" s="38"/>
    </row>
    <row r="113" spans="1:3">
      <c r="A113" t="b">
        <f>B113=Copay1P1C!B111</f>
        <v>1</v>
      </c>
      <c r="B113" s="47" t="s">
        <v>1503</v>
      </c>
      <c r="C113" s="38"/>
    </row>
    <row r="114" spans="1:3" ht="15">
      <c r="A114" t="b">
        <f>B114=Copay1P1C!B112</f>
        <v>1</v>
      </c>
      <c r="B114" s="48" t="s">
        <v>199</v>
      </c>
      <c r="C114" s="38"/>
    </row>
    <row r="115" spans="1:3">
      <c r="A115" t="b">
        <f>B115=Copay1P1C!B113</f>
        <v>1</v>
      </c>
      <c r="B115" s="47" t="s">
        <v>1513</v>
      </c>
      <c r="C115" s="38"/>
    </row>
    <row r="116" spans="1:3" ht="15">
      <c r="A116" t="b">
        <f>B116=Copay1P1C!B114</f>
        <v>1</v>
      </c>
      <c r="B116" s="48" t="s">
        <v>345</v>
      </c>
      <c r="C116" s="38"/>
    </row>
    <row r="117" spans="1:3">
      <c r="A117" t="b">
        <f>B117=Copay1P1C!B115</f>
        <v>1</v>
      </c>
      <c r="B117" s="47" t="s">
        <v>1503</v>
      </c>
      <c r="C117" s="38"/>
    </row>
    <row r="118" spans="1:3" ht="15">
      <c r="A118" t="b">
        <f>B118=Copay1P1C!B116</f>
        <v>1</v>
      </c>
      <c r="B118" s="48" t="s">
        <v>204</v>
      </c>
      <c r="C118" s="38"/>
    </row>
    <row r="119" spans="1:3">
      <c r="A119" t="b">
        <f>B119=Copay1P1C!B117</f>
        <v>1</v>
      </c>
      <c r="B119" s="47" t="s">
        <v>1503</v>
      </c>
      <c r="C119" s="38"/>
    </row>
    <row r="120" spans="1:3" ht="15">
      <c r="A120" t="b">
        <f>B120=Copay1P1C!B118</f>
        <v>1</v>
      </c>
      <c r="B120" s="48" t="s">
        <v>206</v>
      </c>
      <c r="C120" s="38"/>
    </row>
    <row r="121" spans="1:3">
      <c r="A121" t="b">
        <f>B121=Copay1P1C!B119</f>
        <v>1</v>
      </c>
      <c r="B121" s="47" t="s">
        <v>1503</v>
      </c>
      <c r="C121" s="38"/>
    </row>
    <row r="122" spans="1:3" ht="15">
      <c r="A122" t="b">
        <f>B122=Copay1P1C!B120</f>
        <v>1</v>
      </c>
      <c r="B122" s="48" t="s">
        <v>217</v>
      </c>
      <c r="C122" s="38"/>
    </row>
    <row r="123" spans="1:3">
      <c r="A123" t="b">
        <f>B123=Copay1P1C!B121</f>
        <v>1</v>
      </c>
      <c r="B123" s="47" t="s">
        <v>1503</v>
      </c>
      <c r="C123" s="38"/>
    </row>
    <row r="124" spans="1:3" ht="15">
      <c r="A124" t="b">
        <f>B124=Copay1P1C!B122</f>
        <v>1</v>
      </c>
      <c r="B124" s="48" t="s">
        <v>219</v>
      </c>
      <c r="C124" s="38"/>
    </row>
    <row r="125" spans="1:3">
      <c r="A125" t="b">
        <f>B125=Copay1P1C!B123</f>
        <v>1</v>
      </c>
      <c r="B125" s="47" t="s">
        <v>1514</v>
      </c>
      <c r="C125" s="38"/>
    </row>
    <row r="126" spans="1:3" ht="15">
      <c r="A126" t="b">
        <f>B126=Copay1P1C!B124</f>
        <v>1</v>
      </c>
      <c r="B126" s="48" t="s">
        <v>221</v>
      </c>
      <c r="C126" s="38"/>
    </row>
    <row r="127" spans="1:3">
      <c r="A127" t="b">
        <f>B127=Copay1P1C!B125</f>
        <v>1</v>
      </c>
      <c r="B127" s="47" t="s">
        <v>1515</v>
      </c>
      <c r="C127" s="38"/>
    </row>
    <row r="128" spans="1:3">
      <c r="A128" t="b">
        <f>B128=Copay1P1C!B126</f>
        <v>1</v>
      </c>
      <c r="B128" s="43" t="s">
        <v>358</v>
      </c>
      <c r="C128" s="38"/>
    </row>
    <row r="129" spans="1:3">
      <c r="A129" t="b">
        <f>B129=Copay1P1C!B127</f>
        <v>1</v>
      </c>
      <c r="B129" s="47" t="s">
        <v>1533</v>
      </c>
      <c r="C129" s="38"/>
    </row>
    <row r="130" spans="1:3">
      <c r="A130" t="b">
        <f>B130=Copay1P1C!B128</f>
        <v>1</v>
      </c>
      <c r="B130" s="43" t="s">
        <v>223</v>
      </c>
      <c r="C130" s="38"/>
    </row>
    <row r="131" spans="1:3">
      <c r="A131" t="b">
        <f>B131=Copay1P1C!B129</f>
        <v>1</v>
      </c>
      <c r="B131" s="47" t="s">
        <v>1503</v>
      </c>
      <c r="C131" s="38"/>
    </row>
    <row r="132" spans="1:3">
      <c r="A132" t="b">
        <f>B132=Copay1P1C!B130</f>
        <v>1</v>
      </c>
      <c r="B132" s="43" t="s">
        <v>227</v>
      </c>
      <c r="C132" s="38"/>
    </row>
    <row r="133" spans="1:3">
      <c r="A133" t="b">
        <f>B133=Copay1P1C!B131</f>
        <v>1</v>
      </c>
      <c r="B133" s="47" t="s">
        <v>1503</v>
      </c>
      <c r="C133" s="38"/>
    </row>
    <row r="134" spans="1:3">
      <c r="A134" t="b">
        <f>B134=Copay1P1C!B132</f>
        <v>1</v>
      </c>
      <c r="B134" s="43" t="s">
        <v>232</v>
      </c>
      <c r="C134" s="38"/>
    </row>
    <row r="135" spans="1:3">
      <c r="A135" t="b">
        <f>B135=Copay1P1C!B133</f>
        <v>1</v>
      </c>
      <c r="B135" s="47" t="s">
        <v>1516</v>
      </c>
      <c r="C135" s="38"/>
    </row>
    <row r="136" spans="1:3">
      <c r="A136" t="b">
        <f>B136=Copay1P1C!B134</f>
        <v>1</v>
      </c>
      <c r="B136" s="43" t="s">
        <v>234</v>
      </c>
      <c r="C136" s="38"/>
    </row>
    <row r="137" spans="1:3">
      <c r="A137" t="b">
        <f>B137=Copay1P1C!B135</f>
        <v>1</v>
      </c>
      <c r="B137" s="47" t="s">
        <v>1517</v>
      </c>
      <c r="C137" s="38"/>
    </row>
    <row r="138" spans="1:3">
      <c r="A138" t="b">
        <f>B138=Copay1P1C!B136</f>
        <v>1</v>
      </c>
      <c r="B138" s="43" t="s">
        <v>236</v>
      </c>
      <c r="C138" s="38"/>
    </row>
    <row r="139" spans="1:3">
      <c r="A139" t="b">
        <f>B139=Copay1P1C!B137</f>
        <v>1</v>
      </c>
      <c r="B139" s="47" t="s">
        <v>1503</v>
      </c>
      <c r="C139" s="38"/>
    </row>
    <row r="140" spans="1:3">
      <c r="C140" s="38"/>
    </row>
    <row r="141" spans="1:3">
      <c r="C141" s="38"/>
    </row>
    <row r="142" spans="1:3">
      <c r="C142" s="38"/>
    </row>
    <row r="143" spans="1:3">
      <c r="B143" s="47"/>
      <c r="C143" s="38"/>
    </row>
    <row r="144" spans="1:3" ht="15">
      <c r="B144" s="48"/>
      <c r="C144" s="38"/>
    </row>
    <row r="145" spans="2:3">
      <c r="B145" s="47"/>
      <c r="C145" s="38"/>
    </row>
    <row r="146" spans="2:3" ht="15">
      <c r="B146" s="48"/>
      <c r="C146" s="38"/>
    </row>
    <row r="147" spans="2:3">
      <c r="B147" s="47"/>
      <c r="C147" s="38"/>
    </row>
    <row r="148" spans="2:3" ht="15">
      <c r="B148" s="48"/>
      <c r="C148" s="38"/>
    </row>
    <row r="149" spans="2:3">
      <c r="B149" s="47"/>
      <c r="C149" s="38"/>
    </row>
    <row r="150" spans="2:3">
      <c r="B150" s="47"/>
      <c r="C150" s="38"/>
    </row>
    <row r="151" spans="2:3" ht="15">
      <c r="B151" s="48"/>
      <c r="C151" s="38"/>
    </row>
    <row r="152" spans="2:3">
      <c r="B152" s="47"/>
      <c r="C152" s="38"/>
    </row>
    <row r="153" spans="2:3" ht="15">
      <c r="B153" s="48"/>
      <c r="C153" s="38"/>
    </row>
    <row r="154" spans="2:3">
      <c r="B154" s="47"/>
      <c r="C154" s="38"/>
    </row>
    <row r="155" spans="2:3" ht="15">
      <c r="B155" s="48"/>
      <c r="C155" s="38"/>
    </row>
    <row r="156" spans="2:3">
      <c r="B156" s="47"/>
      <c r="C156" s="38"/>
    </row>
    <row r="157" spans="2:3" ht="15">
      <c r="B157" s="48"/>
      <c r="C157" s="38"/>
    </row>
    <row r="158" spans="2:3">
      <c r="B158" s="47"/>
      <c r="C158" s="38"/>
    </row>
    <row r="159" spans="2:3" ht="15">
      <c r="B159" s="48"/>
      <c r="C159" s="38"/>
    </row>
    <row r="160" spans="2:3">
      <c r="B160" s="47"/>
      <c r="C160" s="38"/>
    </row>
    <row r="161" spans="2:3" ht="15">
      <c r="B161" s="48"/>
      <c r="C161" s="38"/>
    </row>
    <row r="162" spans="2:3">
      <c r="B162" s="47"/>
      <c r="C162" s="38"/>
    </row>
    <row r="163" spans="2:3" ht="15">
      <c r="B163" s="48"/>
      <c r="C163" s="38"/>
    </row>
    <row r="164" spans="2:3">
      <c r="B164" s="47"/>
      <c r="C164" s="38"/>
    </row>
    <row r="165" spans="2:3" ht="15">
      <c r="B165" s="48"/>
      <c r="C165" s="38"/>
    </row>
    <row r="166" spans="2:3">
      <c r="B166" s="47"/>
      <c r="C166" s="38"/>
    </row>
    <row r="167" spans="2:3" ht="15">
      <c r="B167" s="48"/>
      <c r="C167" s="38"/>
    </row>
    <row r="168" spans="2:3">
      <c r="B168" s="47"/>
      <c r="C168" s="38"/>
    </row>
    <row r="169" spans="2:3" ht="15">
      <c r="B169" s="48"/>
      <c r="C169" s="38"/>
    </row>
    <row r="170" spans="2:3">
      <c r="B170" s="47"/>
      <c r="C170" s="38"/>
    </row>
    <row r="171" spans="2:3">
      <c r="B171" s="43"/>
      <c r="C171" s="38"/>
    </row>
    <row r="172" spans="2:3">
      <c r="B172" s="47"/>
      <c r="C172" s="38"/>
    </row>
    <row r="173" spans="2:3">
      <c r="B173" s="47"/>
      <c r="C173" s="38"/>
    </row>
    <row r="174" spans="2:3">
      <c r="B174" s="43"/>
      <c r="C174" s="38"/>
    </row>
    <row r="175" spans="2:3">
      <c r="B175" s="47"/>
      <c r="C175" s="38"/>
    </row>
    <row r="176" spans="2:3">
      <c r="B176" s="43"/>
      <c r="C176" s="38"/>
    </row>
    <row r="177" spans="2:3">
      <c r="B177" s="47"/>
      <c r="C177" s="38"/>
    </row>
    <row r="178" spans="2:3">
      <c r="B178" s="43"/>
      <c r="C178" s="38"/>
    </row>
    <row r="179" spans="2:3">
      <c r="B179" s="47"/>
      <c r="C179" s="3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3A4A7-274E-4ED1-AA16-6CE7664FE5A4}">
  <sheetPr>
    <tabColor theme="9" tint="0.79998168889431442"/>
  </sheetPr>
  <dimension ref="A1:T178"/>
  <sheetViews>
    <sheetView workbookViewId="0">
      <pane xSplit="2" ySplit="5" topLeftCell="E58" activePane="bottomRight" state="frozen"/>
      <selection activeCell="B128" sqref="B128:B137"/>
      <selection pane="topRight" activeCell="B128" sqref="B128:B137"/>
      <selection pane="bottomLeft" activeCell="B128" sqref="B128:B137"/>
      <selection pane="bottomRight" activeCell="B128" sqref="B128:B137"/>
    </sheetView>
  </sheetViews>
  <sheetFormatPr defaultRowHeight="14.5"/>
  <cols>
    <col min="2" max="2" width="25.81640625" customWidth="1"/>
    <col min="3" max="6" width="14.453125" customWidth="1"/>
    <col min="10" max="13" width="17.81640625" customWidth="1"/>
    <col min="14" max="14" width="16.54296875" customWidth="1"/>
    <col min="15" max="15" width="15.7265625" customWidth="1"/>
    <col min="17" max="20" width="13.81640625" customWidth="1"/>
  </cols>
  <sheetData>
    <row r="1" spans="1:20">
      <c r="A1" s="35" t="s">
        <v>123</v>
      </c>
    </row>
    <row r="3" spans="1:20">
      <c r="A3" t="s">
        <v>1528</v>
      </c>
    </row>
    <row r="5" spans="1:20" ht="50">
      <c r="B5" s="194" t="s">
        <v>4</v>
      </c>
      <c r="C5" s="197" t="s">
        <v>1497</v>
      </c>
      <c r="D5" s="197" t="s">
        <v>1498</v>
      </c>
      <c r="E5" s="197" t="s">
        <v>1499</v>
      </c>
      <c r="F5" s="297" t="s">
        <v>1500</v>
      </c>
      <c r="H5" s="59" t="s">
        <v>113</v>
      </c>
      <c r="I5" s="96" t="s">
        <v>1518</v>
      </c>
      <c r="J5" s="197" t="s">
        <v>1497</v>
      </c>
      <c r="K5" s="197" t="s">
        <v>1498</v>
      </c>
      <c r="L5" s="197" t="s">
        <v>1499</v>
      </c>
      <c r="M5" s="297" t="s">
        <v>1500</v>
      </c>
      <c r="N5" s="207" t="s">
        <v>1519</v>
      </c>
      <c r="O5" s="207" t="s">
        <v>1520</v>
      </c>
      <c r="P5" s="207"/>
      <c r="Q5" s="197" t="s">
        <v>1497</v>
      </c>
      <c r="R5" s="197" t="s">
        <v>1498</v>
      </c>
      <c r="S5" s="197" t="s">
        <v>1499</v>
      </c>
      <c r="T5" s="297" t="s">
        <v>1500</v>
      </c>
    </row>
    <row r="6" spans="1:20">
      <c r="B6" s="108" t="s">
        <v>7</v>
      </c>
      <c r="C6" s="410">
        <v>0</v>
      </c>
      <c r="D6" s="83">
        <v>0</v>
      </c>
      <c r="E6" s="83">
        <v>0</v>
      </c>
      <c r="F6" s="83">
        <v>0</v>
      </c>
      <c r="H6" s="28">
        <f>Weights!Y6</f>
        <v>19300</v>
      </c>
      <c r="I6" t="s">
        <v>92</v>
      </c>
      <c r="J6">
        <f>IF(OR(N6="yes",O6="yes"),0,H6)</f>
        <v>0</v>
      </c>
      <c r="K6">
        <f>IF(OR(N6="yes",O6="yes",D6="Not eligible"),0,H6)</f>
        <v>0</v>
      </c>
      <c r="L6">
        <f>IF(OR(N6="yes",O6="yes",E6="Not eligible"),0,H6)</f>
        <v>0</v>
      </c>
      <c r="M6">
        <f>IF(OR(N6="yes",O6="yes",F6="Not eligible"),0,H6)</f>
        <v>0</v>
      </c>
      <c r="N6" t="s">
        <v>92</v>
      </c>
      <c r="Q6" s="60">
        <f t="shared" ref="Q6:Q37" si="0">$H6*C6</f>
        <v>0</v>
      </c>
      <c r="R6" s="60">
        <f>$H6*IF(D6="not eligible",0,D6)</f>
        <v>0</v>
      </c>
      <c r="S6" s="60">
        <f t="shared" ref="S6:T61" si="1">$H6*IF(E6="not eligible",0,E6)</f>
        <v>0</v>
      </c>
      <c r="T6" s="60">
        <f t="shared" si="1"/>
        <v>0</v>
      </c>
    </row>
    <row r="7" spans="1:20">
      <c r="B7" s="51" t="s">
        <v>8</v>
      </c>
      <c r="C7" s="411">
        <v>0</v>
      </c>
      <c r="D7" s="52">
        <v>0</v>
      </c>
      <c r="E7" s="52">
        <v>0</v>
      </c>
      <c r="F7" s="52">
        <v>0</v>
      </c>
      <c r="H7" s="28">
        <f>Weights!Y7</f>
        <v>1312</v>
      </c>
      <c r="I7" t="s">
        <v>92</v>
      </c>
      <c r="J7">
        <f>IF(OR(N7="yes",O7="yes"),0,H7)</f>
        <v>0</v>
      </c>
      <c r="K7">
        <f t="shared" ref="K7:K61" si="2">IF(OR(N7="yes",O7="yes",D7="Not eligible"),0,H7)</f>
        <v>0</v>
      </c>
      <c r="L7">
        <f t="shared" ref="L7:L61" si="3">IF(OR(N7="yes",O7="yes",E7="Not eligible"),0,H7)</f>
        <v>0</v>
      </c>
      <c r="M7">
        <f t="shared" ref="M7:M61" si="4">IF(OR(N7="yes",O7="yes",F7="Not eligible"),0,H7)</f>
        <v>0</v>
      </c>
      <c r="N7" t="s">
        <v>92</v>
      </c>
      <c r="Q7" s="60">
        <f t="shared" si="0"/>
        <v>0</v>
      </c>
      <c r="R7" s="60">
        <f t="shared" ref="R7:R61" si="5">$H7*IF(D7="not eligible",0,D7)</f>
        <v>0</v>
      </c>
      <c r="S7" s="60">
        <f t="shared" si="1"/>
        <v>0</v>
      </c>
      <c r="T7" s="60">
        <f t="shared" si="1"/>
        <v>0</v>
      </c>
    </row>
    <row r="8" spans="1:20">
      <c r="B8" s="51" t="s">
        <v>9</v>
      </c>
      <c r="C8" s="411">
        <v>0</v>
      </c>
      <c r="D8" s="52">
        <v>0</v>
      </c>
      <c r="E8" s="52">
        <v>0</v>
      </c>
      <c r="F8" s="52">
        <v>0</v>
      </c>
      <c r="H8" s="28" t="e">
        <f>Weights!Y8</f>
        <v>#VALUE!</v>
      </c>
      <c r="I8" s="25" t="s">
        <v>93</v>
      </c>
      <c r="J8" t="e">
        <f>IF(OR(N8="yes",O8="yes"),0,H8)</f>
        <v>#VALUE!</v>
      </c>
      <c r="K8" t="e">
        <f t="shared" si="2"/>
        <v>#VALUE!</v>
      </c>
      <c r="L8" t="e">
        <f t="shared" si="3"/>
        <v>#VALUE!</v>
      </c>
      <c r="M8" t="e">
        <f t="shared" si="4"/>
        <v>#VALUE!</v>
      </c>
      <c r="Q8" s="60" t="e">
        <f t="shared" si="0"/>
        <v>#VALUE!</v>
      </c>
      <c r="R8" s="60" t="e">
        <f t="shared" si="5"/>
        <v>#VALUE!</v>
      </c>
      <c r="S8" s="60" t="e">
        <f t="shared" si="1"/>
        <v>#VALUE!</v>
      </c>
      <c r="T8" s="60" t="e">
        <f t="shared" si="1"/>
        <v>#VALUE!</v>
      </c>
    </row>
    <row r="9" spans="1:20">
      <c r="B9" s="51" t="s">
        <v>11</v>
      </c>
      <c r="C9" s="411">
        <v>87</v>
      </c>
      <c r="D9" s="52">
        <v>130</v>
      </c>
      <c r="E9" s="52">
        <v>130</v>
      </c>
      <c r="F9" s="52">
        <v>130</v>
      </c>
      <c r="H9" s="28">
        <f>Weights!Y9</f>
        <v>12655</v>
      </c>
      <c r="I9" t="s">
        <v>92</v>
      </c>
      <c r="J9">
        <f>IF(OR(N9="yes",O9="yes"),0,H9)</f>
        <v>12655</v>
      </c>
      <c r="K9">
        <f t="shared" si="2"/>
        <v>12655</v>
      </c>
      <c r="L9">
        <f t="shared" si="3"/>
        <v>12655</v>
      </c>
      <c r="M9">
        <f t="shared" si="4"/>
        <v>12655</v>
      </c>
      <c r="Q9" s="60">
        <f t="shared" si="0"/>
        <v>1100985</v>
      </c>
      <c r="R9" s="60">
        <f t="shared" si="5"/>
        <v>1645150</v>
      </c>
      <c r="S9" s="60">
        <f t="shared" si="1"/>
        <v>1645150</v>
      </c>
      <c r="T9" s="60">
        <f t="shared" si="1"/>
        <v>1645150</v>
      </c>
    </row>
    <row r="10" spans="1:20">
      <c r="B10" s="51" t="s">
        <v>12</v>
      </c>
      <c r="C10" s="411">
        <v>0</v>
      </c>
      <c r="D10" s="52">
        <v>57</v>
      </c>
      <c r="E10" s="52">
        <v>57</v>
      </c>
      <c r="F10" s="52">
        <v>57</v>
      </c>
      <c r="H10" s="28">
        <f>Weights!Y10</f>
        <v>16406</v>
      </c>
      <c r="I10" t="s">
        <v>92</v>
      </c>
      <c r="J10">
        <f t="shared" ref="J10:J61" si="6">IF(OR(N10="yes",O10="yes"),0,H10)</f>
        <v>16406</v>
      </c>
      <c r="K10">
        <f t="shared" si="2"/>
        <v>16406</v>
      </c>
      <c r="L10">
        <f t="shared" si="3"/>
        <v>16406</v>
      </c>
      <c r="M10">
        <f t="shared" si="4"/>
        <v>16406</v>
      </c>
      <c r="Q10" s="60">
        <f t="shared" si="0"/>
        <v>0</v>
      </c>
      <c r="R10" s="60">
        <f t="shared" si="5"/>
        <v>935142</v>
      </c>
      <c r="S10" s="60">
        <f t="shared" si="1"/>
        <v>935142</v>
      </c>
      <c r="T10" s="60">
        <f t="shared" si="1"/>
        <v>935142</v>
      </c>
    </row>
    <row r="11" spans="1:20">
      <c r="B11" s="51" t="s">
        <v>13</v>
      </c>
      <c r="C11" s="411">
        <v>0</v>
      </c>
      <c r="D11" s="52">
        <v>0</v>
      </c>
      <c r="E11" s="52">
        <v>0</v>
      </c>
      <c r="F11" s="52">
        <v>0</v>
      </c>
      <c r="H11" s="28">
        <f>Weights!Y11</f>
        <v>91086</v>
      </c>
      <c r="I11" t="s">
        <v>92</v>
      </c>
      <c r="J11">
        <f t="shared" si="6"/>
        <v>0</v>
      </c>
      <c r="K11">
        <f t="shared" si="2"/>
        <v>0</v>
      </c>
      <c r="L11">
        <f t="shared" si="3"/>
        <v>0</v>
      </c>
      <c r="M11">
        <f t="shared" si="4"/>
        <v>0</v>
      </c>
      <c r="N11" t="s">
        <v>92</v>
      </c>
      <c r="Q11" s="60">
        <f t="shared" si="0"/>
        <v>0</v>
      </c>
      <c r="R11" s="60">
        <f t="shared" si="5"/>
        <v>0</v>
      </c>
      <c r="S11" s="60">
        <f t="shared" si="1"/>
        <v>0</v>
      </c>
      <c r="T11" s="60">
        <f t="shared" si="1"/>
        <v>0</v>
      </c>
    </row>
    <row r="12" spans="1:20">
      <c r="B12" s="51" t="s">
        <v>14</v>
      </c>
      <c r="C12" s="411">
        <v>20</v>
      </c>
      <c r="D12" s="52">
        <v>66</v>
      </c>
      <c r="E12" s="52">
        <v>128</v>
      </c>
      <c r="F12" s="52">
        <v>191</v>
      </c>
      <c r="H12" s="28">
        <f>Weights!Y12</f>
        <v>9101</v>
      </c>
      <c r="I12" t="s">
        <v>92</v>
      </c>
      <c r="J12">
        <f t="shared" si="6"/>
        <v>9101</v>
      </c>
      <c r="K12">
        <f t="shared" si="2"/>
        <v>9101</v>
      </c>
      <c r="L12">
        <f t="shared" si="3"/>
        <v>9101</v>
      </c>
      <c r="M12">
        <f t="shared" si="4"/>
        <v>9101</v>
      </c>
      <c r="Q12" s="60">
        <f t="shared" si="0"/>
        <v>182020</v>
      </c>
      <c r="R12" s="60">
        <f t="shared" si="5"/>
        <v>600666</v>
      </c>
      <c r="S12" s="60">
        <f t="shared" si="1"/>
        <v>1164928</v>
      </c>
      <c r="T12" s="60">
        <f t="shared" si="1"/>
        <v>1738291</v>
      </c>
    </row>
    <row r="13" spans="1:20">
      <c r="B13" s="51" t="s">
        <v>15</v>
      </c>
      <c r="C13" s="411">
        <v>42</v>
      </c>
      <c r="D13" s="52">
        <v>100</v>
      </c>
      <c r="E13" s="52">
        <v>117</v>
      </c>
      <c r="F13" s="52">
        <v>200</v>
      </c>
      <c r="H13" s="28">
        <f>Weights!Y13</f>
        <v>7200</v>
      </c>
      <c r="I13" t="s">
        <v>92</v>
      </c>
      <c r="J13">
        <f t="shared" si="6"/>
        <v>7200</v>
      </c>
      <c r="K13">
        <f t="shared" si="2"/>
        <v>7200</v>
      </c>
      <c r="L13">
        <f t="shared" si="3"/>
        <v>7200</v>
      </c>
      <c r="M13">
        <f t="shared" si="4"/>
        <v>7200</v>
      </c>
      <c r="Q13" s="60">
        <f t="shared" si="0"/>
        <v>302400</v>
      </c>
      <c r="R13" s="60">
        <f t="shared" si="5"/>
        <v>720000</v>
      </c>
      <c r="S13" s="60">
        <f t="shared" si="1"/>
        <v>842400</v>
      </c>
      <c r="T13" s="60">
        <f t="shared" si="1"/>
        <v>1440000</v>
      </c>
    </row>
    <row r="14" spans="1:20">
      <c r="B14" s="51" t="s">
        <v>16</v>
      </c>
      <c r="C14" s="411">
        <v>0</v>
      </c>
      <c r="D14" s="52">
        <v>0</v>
      </c>
      <c r="E14" s="52">
        <v>0</v>
      </c>
      <c r="F14" s="52">
        <v>0</v>
      </c>
      <c r="H14" s="28">
        <f>Weights!Y14</f>
        <v>2900</v>
      </c>
      <c r="I14" t="s">
        <v>92</v>
      </c>
      <c r="J14">
        <f t="shared" si="6"/>
        <v>0</v>
      </c>
      <c r="K14">
        <f t="shared" si="2"/>
        <v>0</v>
      </c>
      <c r="L14">
        <f t="shared" si="3"/>
        <v>0</v>
      </c>
      <c r="M14">
        <f t="shared" si="4"/>
        <v>0</v>
      </c>
      <c r="N14" t="s">
        <v>92</v>
      </c>
      <c r="Q14" s="60">
        <f t="shared" si="0"/>
        <v>0</v>
      </c>
      <c r="R14" s="60">
        <f t="shared" si="5"/>
        <v>0</v>
      </c>
      <c r="S14" s="60">
        <f t="shared" si="1"/>
        <v>0</v>
      </c>
      <c r="T14" s="60">
        <f t="shared" si="1"/>
        <v>0</v>
      </c>
    </row>
    <row r="15" spans="1:20">
      <c r="B15" s="51" t="s">
        <v>17</v>
      </c>
      <c r="C15" s="411">
        <v>0</v>
      </c>
      <c r="D15" s="52">
        <v>41</v>
      </c>
      <c r="E15" s="52">
        <v>61</v>
      </c>
      <c r="F15" s="52">
        <v>85</v>
      </c>
      <c r="H15" s="28">
        <f>Weights!Y15</f>
        <v>700</v>
      </c>
      <c r="I15" t="s">
        <v>92</v>
      </c>
      <c r="J15">
        <f t="shared" si="6"/>
        <v>700</v>
      </c>
      <c r="K15">
        <f t="shared" si="2"/>
        <v>700</v>
      </c>
      <c r="L15">
        <f t="shared" si="3"/>
        <v>700</v>
      </c>
      <c r="M15">
        <f t="shared" si="4"/>
        <v>700</v>
      </c>
      <c r="Q15" s="60">
        <f t="shared" si="0"/>
        <v>0</v>
      </c>
      <c r="R15" s="60">
        <f t="shared" si="5"/>
        <v>28700</v>
      </c>
      <c r="S15" s="60">
        <f t="shared" si="1"/>
        <v>42700</v>
      </c>
      <c r="T15" s="60">
        <f t="shared" si="1"/>
        <v>59500</v>
      </c>
    </row>
    <row r="16" spans="1:20">
      <c r="B16" s="51" t="s">
        <v>18</v>
      </c>
      <c r="C16" s="411">
        <v>78</v>
      </c>
      <c r="D16" s="52">
        <v>104</v>
      </c>
      <c r="E16" s="52">
        <v>130</v>
      </c>
      <c r="F16" s="52">
        <v>156</v>
      </c>
      <c r="H16" s="28">
        <f>Weights!Y16</f>
        <v>48658</v>
      </c>
      <c r="I16" t="s">
        <v>92</v>
      </c>
      <c r="J16">
        <f t="shared" si="6"/>
        <v>48658</v>
      </c>
      <c r="K16">
        <f t="shared" si="2"/>
        <v>48658</v>
      </c>
      <c r="L16">
        <f t="shared" si="3"/>
        <v>48658</v>
      </c>
      <c r="M16">
        <f t="shared" si="4"/>
        <v>48658</v>
      </c>
      <c r="Q16" s="60">
        <f t="shared" si="0"/>
        <v>3795324</v>
      </c>
      <c r="R16" s="60">
        <f t="shared" si="5"/>
        <v>5060432</v>
      </c>
      <c r="S16" s="60">
        <f t="shared" si="1"/>
        <v>6325540</v>
      </c>
      <c r="T16" s="60">
        <f t="shared" si="1"/>
        <v>7590648</v>
      </c>
    </row>
    <row r="17" spans="2:20">
      <c r="B17" s="51" t="s">
        <v>19</v>
      </c>
      <c r="C17" s="411">
        <v>0</v>
      </c>
      <c r="D17" s="52">
        <v>0</v>
      </c>
      <c r="E17" s="52">
        <v>0</v>
      </c>
      <c r="F17" s="52">
        <v>0</v>
      </c>
      <c r="H17" s="28">
        <f>Weights!Y17</f>
        <v>24349</v>
      </c>
      <c r="I17" t="s">
        <v>92</v>
      </c>
      <c r="J17">
        <f t="shared" si="6"/>
        <v>0</v>
      </c>
      <c r="K17">
        <f t="shared" si="2"/>
        <v>0</v>
      </c>
      <c r="L17">
        <f t="shared" si="3"/>
        <v>0</v>
      </c>
      <c r="M17">
        <f t="shared" si="4"/>
        <v>0</v>
      </c>
      <c r="N17" t="s">
        <v>92</v>
      </c>
      <c r="Q17" s="60">
        <f t="shared" si="0"/>
        <v>0</v>
      </c>
      <c r="R17" s="60">
        <f t="shared" si="5"/>
        <v>0</v>
      </c>
      <c r="S17" s="60">
        <f t="shared" si="1"/>
        <v>0</v>
      </c>
      <c r="T17" s="60">
        <f t="shared" si="1"/>
        <v>0</v>
      </c>
    </row>
    <row r="18" spans="2:20">
      <c r="B18" s="51" t="s">
        <v>20</v>
      </c>
      <c r="C18" s="411">
        <v>0</v>
      </c>
      <c r="D18" s="52">
        <v>0</v>
      </c>
      <c r="E18" s="52">
        <v>0</v>
      </c>
      <c r="F18" s="52">
        <v>0</v>
      </c>
      <c r="H18" s="28">
        <f>Weights!Y18</f>
        <v>287</v>
      </c>
      <c r="I18" s="25" t="s">
        <v>93</v>
      </c>
      <c r="J18">
        <f t="shared" si="6"/>
        <v>287</v>
      </c>
      <c r="K18">
        <f t="shared" si="2"/>
        <v>287</v>
      </c>
      <c r="L18">
        <f t="shared" si="3"/>
        <v>287</v>
      </c>
      <c r="M18">
        <f t="shared" si="4"/>
        <v>287</v>
      </c>
      <c r="Q18" s="60">
        <f t="shared" si="0"/>
        <v>0</v>
      </c>
      <c r="R18" s="60">
        <f t="shared" si="5"/>
        <v>0</v>
      </c>
      <c r="S18" s="60">
        <f t="shared" si="1"/>
        <v>0</v>
      </c>
      <c r="T18" s="60">
        <f t="shared" si="1"/>
        <v>0</v>
      </c>
    </row>
    <row r="19" spans="2:20">
      <c r="B19" s="51" t="s">
        <v>21</v>
      </c>
      <c r="C19" s="411">
        <v>0</v>
      </c>
      <c r="D19" s="52">
        <v>0</v>
      </c>
      <c r="E19" s="52">
        <v>0</v>
      </c>
      <c r="F19" s="52">
        <v>0</v>
      </c>
      <c r="H19" s="28">
        <f>Weights!Y19</f>
        <v>3200</v>
      </c>
      <c r="I19" t="s">
        <v>92</v>
      </c>
      <c r="J19">
        <f t="shared" si="6"/>
        <v>3200</v>
      </c>
      <c r="K19">
        <f t="shared" si="2"/>
        <v>3200</v>
      </c>
      <c r="L19">
        <f t="shared" si="3"/>
        <v>3200</v>
      </c>
      <c r="M19">
        <f t="shared" si="4"/>
        <v>3200</v>
      </c>
      <c r="Q19" s="60">
        <f t="shared" si="0"/>
        <v>0</v>
      </c>
      <c r="R19" s="60">
        <f t="shared" si="5"/>
        <v>0</v>
      </c>
      <c r="S19" s="60">
        <f t="shared" si="1"/>
        <v>0</v>
      </c>
      <c r="T19" s="60">
        <f t="shared" si="1"/>
        <v>0</v>
      </c>
    </row>
    <row r="20" spans="2:20">
      <c r="B20" s="51" t="s">
        <v>22</v>
      </c>
      <c r="C20" s="411">
        <v>40</v>
      </c>
      <c r="D20" s="52">
        <v>50</v>
      </c>
      <c r="E20" s="52">
        <v>150</v>
      </c>
      <c r="F20" s="52">
        <v>150</v>
      </c>
      <c r="H20" s="28">
        <f>Weights!Y20</f>
        <v>3700</v>
      </c>
      <c r="I20" t="s">
        <v>92</v>
      </c>
      <c r="J20">
        <f t="shared" si="6"/>
        <v>3700</v>
      </c>
      <c r="K20">
        <f t="shared" si="2"/>
        <v>3700</v>
      </c>
      <c r="L20">
        <f t="shared" si="3"/>
        <v>3700</v>
      </c>
      <c r="M20">
        <f t="shared" si="4"/>
        <v>3700</v>
      </c>
      <c r="Q20" s="60">
        <f t="shared" si="0"/>
        <v>148000</v>
      </c>
      <c r="R20" s="60">
        <f t="shared" si="5"/>
        <v>185000</v>
      </c>
      <c r="S20" s="60">
        <f t="shared" si="1"/>
        <v>555000</v>
      </c>
      <c r="T20" s="60">
        <f t="shared" si="1"/>
        <v>555000</v>
      </c>
    </row>
    <row r="21" spans="2:20">
      <c r="B21" s="51" t="s">
        <v>23</v>
      </c>
      <c r="C21" s="411">
        <v>1</v>
      </c>
      <c r="D21" s="52">
        <v>24</v>
      </c>
      <c r="E21" s="52">
        <v>87</v>
      </c>
      <c r="F21" s="52">
        <v>168</v>
      </c>
      <c r="H21" s="28">
        <f>Weights!Y21</f>
        <v>35900</v>
      </c>
      <c r="I21" t="s">
        <v>92</v>
      </c>
      <c r="J21">
        <f t="shared" si="6"/>
        <v>35900</v>
      </c>
      <c r="K21">
        <f t="shared" si="2"/>
        <v>35900</v>
      </c>
      <c r="L21">
        <f t="shared" si="3"/>
        <v>35900</v>
      </c>
      <c r="M21">
        <f t="shared" si="4"/>
        <v>35900</v>
      </c>
      <c r="Q21" s="60">
        <f t="shared" si="0"/>
        <v>35900</v>
      </c>
      <c r="R21" s="60">
        <f t="shared" si="5"/>
        <v>861600</v>
      </c>
      <c r="S21" s="60">
        <f t="shared" si="1"/>
        <v>3123300</v>
      </c>
      <c r="T21" s="60">
        <f t="shared" si="1"/>
        <v>6031200</v>
      </c>
    </row>
    <row r="22" spans="2:20">
      <c r="B22" s="51" t="s">
        <v>24</v>
      </c>
      <c r="C22" s="411">
        <v>0</v>
      </c>
      <c r="D22" s="52">
        <v>125</v>
      </c>
      <c r="E22" s="52">
        <v>204</v>
      </c>
      <c r="F22" s="87" t="s">
        <v>880</v>
      </c>
      <c r="H22" s="28">
        <f>Weights!Y22</f>
        <v>14200</v>
      </c>
      <c r="I22" t="s">
        <v>92</v>
      </c>
      <c r="J22">
        <f t="shared" si="6"/>
        <v>14200</v>
      </c>
      <c r="K22">
        <f t="shared" si="2"/>
        <v>14200</v>
      </c>
      <c r="L22">
        <f t="shared" si="3"/>
        <v>14200</v>
      </c>
      <c r="M22">
        <f t="shared" si="4"/>
        <v>0</v>
      </c>
      <c r="Q22" s="60">
        <f t="shared" si="0"/>
        <v>0</v>
      </c>
      <c r="R22" s="60">
        <f t="shared" si="5"/>
        <v>1775000</v>
      </c>
      <c r="S22" s="60">
        <f t="shared" si="1"/>
        <v>2896800</v>
      </c>
      <c r="T22" s="60">
        <f t="shared" si="1"/>
        <v>0</v>
      </c>
    </row>
    <row r="23" spans="2:20">
      <c r="B23" s="51" t="s">
        <v>25</v>
      </c>
      <c r="C23" s="411">
        <v>0</v>
      </c>
      <c r="D23" s="52">
        <v>42</v>
      </c>
      <c r="E23" s="52">
        <v>108</v>
      </c>
      <c r="F23" s="52">
        <v>163</v>
      </c>
      <c r="H23" s="28">
        <f>Weights!Y23</f>
        <v>8400</v>
      </c>
      <c r="I23" t="s">
        <v>92</v>
      </c>
      <c r="J23">
        <f t="shared" si="6"/>
        <v>8400</v>
      </c>
      <c r="K23">
        <f t="shared" si="2"/>
        <v>8400</v>
      </c>
      <c r="L23">
        <f t="shared" si="3"/>
        <v>8400</v>
      </c>
      <c r="M23">
        <f t="shared" si="4"/>
        <v>8400</v>
      </c>
      <c r="Q23" s="60">
        <f t="shared" si="0"/>
        <v>0</v>
      </c>
      <c r="R23" s="60">
        <f t="shared" si="5"/>
        <v>352800</v>
      </c>
      <c r="S23" s="60">
        <f t="shared" si="1"/>
        <v>907200</v>
      </c>
      <c r="T23" s="60">
        <f t="shared" si="1"/>
        <v>1369200</v>
      </c>
    </row>
    <row r="24" spans="2:20">
      <c r="B24" s="51" t="s">
        <v>26</v>
      </c>
      <c r="C24" s="411">
        <v>0</v>
      </c>
      <c r="D24" s="52">
        <v>69</v>
      </c>
      <c r="E24" s="52">
        <v>83</v>
      </c>
      <c r="F24" s="52">
        <v>97</v>
      </c>
      <c r="H24" s="28">
        <f>Weights!Y24</f>
        <v>6201</v>
      </c>
      <c r="I24" t="s">
        <v>92</v>
      </c>
      <c r="J24">
        <f t="shared" si="6"/>
        <v>6201</v>
      </c>
      <c r="K24">
        <f t="shared" si="2"/>
        <v>6201</v>
      </c>
      <c r="L24">
        <f t="shared" si="3"/>
        <v>6201</v>
      </c>
      <c r="M24">
        <f t="shared" si="4"/>
        <v>6201</v>
      </c>
      <c r="Q24" s="60">
        <f t="shared" si="0"/>
        <v>0</v>
      </c>
      <c r="R24" s="60">
        <f t="shared" si="5"/>
        <v>427869</v>
      </c>
      <c r="S24" s="60">
        <f t="shared" si="1"/>
        <v>514683</v>
      </c>
      <c r="T24" s="60">
        <f t="shared" si="1"/>
        <v>601497</v>
      </c>
    </row>
    <row r="25" spans="2:20">
      <c r="B25" s="51" t="s">
        <v>27</v>
      </c>
      <c r="C25" s="411">
        <v>0</v>
      </c>
      <c r="D25" s="52">
        <v>0</v>
      </c>
      <c r="E25" s="52">
        <v>0</v>
      </c>
      <c r="F25" s="52">
        <v>0</v>
      </c>
      <c r="H25" s="28">
        <f>Weights!Y25</f>
        <v>8901</v>
      </c>
      <c r="I25" t="s">
        <v>92</v>
      </c>
      <c r="J25">
        <f t="shared" si="6"/>
        <v>0</v>
      </c>
      <c r="K25">
        <f t="shared" si="2"/>
        <v>0</v>
      </c>
      <c r="L25">
        <f t="shared" si="3"/>
        <v>0</v>
      </c>
      <c r="M25">
        <f t="shared" si="4"/>
        <v>0</v>
      </c>
      <c r="N25" t="s">
        <v>92</v>
      </c>
      <c r="Q25" s="60">
        <f t="shared" si="0"/>
        <v>0</v>
      </c>
      <c r="R25" s="60">
        <f t="shared" si="5"/>
        <v>0</v>
      </c>
      <c r="S25" s="60">
        <f t="shared" si="1"/>
        <v>0</v>
      </c>
      <c r="T25" s="60">
        <f t="shared" si="1"/>
        <v>0</v>
      </c>
    </row>
    <row r="26" spans="2:20">
      <c r="B26" s="51" t="s">
        <v>28</v>
      </c>
      <c r="C26" s="411">
        <v>0</v>
      </c>
      <c r="D26" s="52">
        <v>0</v>
      </c>
      <c r="E26" s="52">
        <v>0</v>
      </c>
      <c r="F26" s="52">
        <v>0</v>
      </c>
      <c r="H26" s="28">
        <f>Weights!Y26</f>
        <v>11549</v>
      </c>
      <c r="I26" t="s">
        <v>92</v>
      </c>
      <c r="J26">
        <f t="shared" si="6"/>
        <v>11549</v>
      </c>
      <c r="K26">
        <f t="shared" si="2"/>
        <v>11549</v>
      </c>
      <c r="L26">
        <f t="shared" si="3"/>
        <v>11549</v>
      </c>
      <c r="M26">
        <f t="shared" si="4"/>
        <v>11549</v>
      </c>
      <c r="Q26" s="60">
        <f t="shared" si="0"/>
        <v>0</v>
      </c>
      <c r="R26" s="60">
        <f t="shared" si="5"/>
        <v>0</v>
      </c>
      <c r="S26" s="60">
        <f t="shared" si="1"/>
        <v>0</v>
      </c>
      <c r="T26" s="60">
        <f t="shared" si="1"/>
        <v>0</v>
      </c>
    </row>
    <row r="27" spans="2:20">
      <c r="B27" s="51" t="s">
        <v>29</v>
      </c>
      <c r="C27" s="411">
        <v>0</v>
      </c>
      <c r="D27" s="52">
        <v>0</v>
      </c>
      <c r="E27" s="52">
        <v>0</v>
      </c>
      <c r="F27" s="52">
        <v>0</v>
      </c>
      <c r="H27" s="28">
        <f>Weights!Y27</f>
        <v>2800</v>
      </c>
      <c r="I27" t="s">
        <v>92</v>
      </c>
      <c r="J27">
        <f t="shared" si="6"/>
        <v>0</v>
      </c>
      <c r="K27">
        <f t="shared" si="2"/>
        <v>0</v>
      </c>
      <c r="L27">
        <f t="shared" si="3"/>
        <v>0</v>
      </c>
      <c r="M27">
        <f t="shared" si="4"/>
        <v>0</v>
      </c>
      <c r="O27" t="s">
        <v>92</v>
      </c>
      <c r="Q27" s="60">
        <f t="shared" si="0"/>
        <v>0</v>
      </c>
      <c r="R27" s="60">
        <f t="shared" si="5"/>
        <v>0</v>
      </c>
      <c r="S27" s="60">
        <f t="shared" si="1"/>
        <v>0</v>
      </c>
      <c r="T27" s="60">
        <f t="shared" si="1"/>
        <v>0</v>
      </c>
    </row>
    <row r="28" spans="2:20">
      <c r="B28" s="51" t="s">
        <v>30</v>
      </c>
      <c r="C28" s="411">
        <v>26</v>
      </c>
      <c r="D28" s="52">
        <v>26</v>
      </c>
      <c r="E28" s="52">
        <v>26</v>
      </c>
      <c r="F28" s="52">
        <v>26</v>
      </c>
      <c r="H28" s="28">
        <f>Weights!Y28</f>
        <v>10299</v>
      </c>
      <c r="I28" t="s">
        <v>92</v>
      </c>
      <c r="J28">
        <f t="shared" si="6"/>
        <v>10299</v>
      </c>
      <c r="K28">
        <f t="shared" si="2"/>
        <v>10299</v>
      </c>
      <c r="L28">
        <f t="shared" si="3"/>
        <v>10299</v>
      </c>
      <c r="M28">
        <f t="shared" si="4"/>
        <v>10299</v>
      </c>
      <c r="Q28" s="60">
        <f t="shared" si="0"/>
        <v>267774</v>
      </c>
      <c r="R28" s="60">
        <f t="shared" si="5"/>
        <v>267774</v>
      </c>
      <c r="S28" s="60">
        <f t="shared" si="1"/>
        <v>267774</v>
      </c>
      <c r="T28" s="60">
        <f t="shared" si="1"/>
        <v>267774</v>
      </c>
    </row>
    <row r="29" spans="2:20">
      <c r="B29" s="51" t="s">
        <v>31</v>
      </c>
      <c r="C29" s="411">
        <v>0</v>
      </c>
      <c r="D29" s="52">
        <v>11</v>
      </c>
      <c r="E29" s="52">
        <v>44</v>
      </c>
      <c r="F29" s="52">
        <v>82</v>
      </c>
      <c r="H29" s="28">
        <f>Weights!Y29</f>
        <v>12193</v>
      </c>
      <c r="I29" t="s">
        <v>92</v>
      </c>
      <c r="J29">
        <f t="shared" si="6"/>
        <v>12193</v>
      </c>
      <c r="K29">
        <f t="shared" si="2"/>
        <v>12193</v>
      </c>
      <c r="L29">
        <f t="shared" si="3"/>
        <v>12193</v>
      </c>
      <c r="M29">
        <f t="shared" si="4"/>
        <v>12193</v>
      </c>
      <c r="Q29" s="60">
        <f t="shared" si="0"/>
        <v>0</v>
      </c>
      <c r="R29" s="60">
        <f t="shared" si="5"/>
        <v>134123</v>
      </c>
      <c r="S29" s="60">
        <f t="shared" si="1"/>
        <v>536492</v>
      </c>
      <c r="T29" s="60">
        <f t="shared" si="1"/>
        <v>999826</v>
      </c>
    </row>
    <row r="30" spans="2:20">
      <c r="B30" s="51" t="s">
        <v>32</v>
      </c>
      <c r="C30" s="411">
        <v>0</v>
      </c>
      <c r="D30" s="52">
        <v>0</v>
      </c>
      <c r="E30" s="52">
        <v>0</v>
      </c>
      <c r="F30" s="52">
        <v>0</v>
      </c>
      <c r="H30" s="28">
        <f>Weights!Y30</f>
        <v>12599</v>
      </c>
      <c r="I30" t="s">
        <v>92</v>
      </c>
      <c r="J30">
        <f t="shared" si="6"/>
        <v>0</v>
      </c>
      <c r="K30">
        <f t="shared" si="2"/>
        <v>0</v>
      </c>
      <c r="L30">
        <f t="shared" si="3"/>
        <v>0</v>
      </c>
      <c r="M30">
        <f t="shared" si="4"/>
        <v>0</v>
      </c>
      <c r="N30" t="s">
        <v>92</v>
      </c>
      <c r="Q30" s="60">
        <f t="shared" si="0"/>
        <v>0</v>
      </c>
      <c r="R30" s="60">
        <f t="shared" si="5"/>
        <v>0</v>
      </c>
      <c r="S30" s="60">
        <f t="shared" si="1"/>
        <v>0</v>
      </c>
      <c r="T30" s="60">
        <f t="shared" si="1"/>
        <v>0</v>
      </c>
    </row>
    <row r="31" spans="2:20">
      <c r="B31" s="51" t="s">
        <v>33</v>
      </c>
      <c r="C31" s="411">
        <v>4</v>
      </c>
      <c r="D31" s="52">
        <v>67</v>
      </c>
      <c r="E31" s="52">
        <v>78</v>
      </c>
      <c r="F31" s="52">
        <v>97</v>
      </c>
      <c r="H31" s="28">
        <f>Weights!Y31</f>
        <v>9501</v>
      </c>
      <c r="I31" t="s">
        <v>92</v>
      </c>
      <c r="J31">
        <f t="shared" si="6"/>
        <v>9501</v>
      </c>
      <c r="K31">
        <f t="shared" si="2"/>
        <v>9501</v>
      </c>
      <c r="L31">
        <f t="shared" si="3"/>
        <v>9501</v>
      </c>
      <c r="M31">
        <f t="shared" si="4"/>
        <v>9501</v>
      </c>
      <c r="Q31" s="60">
        <f t="shared" si="0"/>
        <v>38004</v>
      </c>
      <c r="R31" s="60">
        <f t="shared" si="5"/>
        <v>636567</v>
      </c>
      <c r="S31" s="60">
        <f t="shared" si="1"/>
        <v>741078</v>
      </c>
      <c r="T31" s="60">
        <f t="shared" si="1"/>
        <v>921597</v>
      </c>
    </row>
    <row r="32" spans="2:20">
      <c r="B32" s="51" t="s">
        <v>34</v>
      </c>
      <c r="C32" s="411">
        <v>0</v>
      </c>
      <c r="D32" s="52">
        <v>0</v>
      </c>
      <c r="E32" s="52">
        <v>0</v>
      </c>
      <c r="F32" s="52">
        <v>0</v>
      </c>
      <c r="H32" s="28">
        <f>Weights!Y32</f>
        <v>13195</v>
      </c>
      <c r="I32" t="s">
        <v>92</v>
      </c>
      <c r="J32">
        <f t="shared" si="6"/>
        <v>0</v>
      </c>
      <c r="K32">
        <f t="shared" si="2"/>
        <v>0</v>
      </c>
      <c r="L32">
        <f t="shared" si="3"/>
        <v>0</v>
      </c>
      <c r="M32">
        <f t="shared" si="4"/>
        <v>0</v>
      </c>
      <c r="N32" t="s">
        <v>92</v>
      </c>
      <c r="Q32" s="60">
        <f t="shared" si="0"/>
        <v>0</v>
      </c>
      <c r="R32" s="60">
        <f t="shared" si="5"/>
        <v>0</v>
      </c>
      <c r="S32" s="60">
        <f t="shared" si="1"/>
        <v>0</v>
      </c>
      <c r="T32" s="60">
        <f t="shared" si="1"/>
        <v>0</v>
      </c>
    </row>
    <row r="33" spans="2:20">
      <c r="B33" s="51" t="s">
        <v>35</v>
      </c>
      <c r="C33" s="269">
        <v>230</v>
      </c>
      <c r="D33" s="52">
        <v>230</v>
      </c>
      <c r="E33" s="52">
        <v>230</v>
      </c>
      <c r="F33" s="52">
        <v>230</v>
      </c>
      <c r="H33" s="28">
        <f>Weights!Y33</f>
        <v>10028</v>
      </c>
      <c r="I33" t="s">
        <v>92</v>
      </c>
      <c r="J33">
        <f t="shared" si="6"/>
        <v>10028</v>
      </c>
      <c r="K33">
        <f t="shared" si="2"/>
        <v>10028</v>
      </c>
      <c r="L33">
        <f t="shared" si="3"/>
        <v>10028</v>
      </c>
      <c r="M33">
        <f t="shared" si="4"/>
        <v>10028</v>
      </c>
      <c r="Q33" s="60">
        <f t="shared" si="0"/>
        <v>2306440</v>
      </c>
      <c r="R33" s="60">
        <f t="shared" si="5"/>
        <v>2306440</v>
      </c>
      <c r="S33" s="60">
        <f t="shared" si="1"/>
        <v>2306440</v>
      </c>
      <c r="T33" s="60">
        <f t="shared" si="1"/>
        <v>2306440</v>
      </c>
    </row>
    <row r="34" spans="2:20">
      <c r="B34" s="51" t="s">
        <v>36</v>
      </c>
      <c r="C34" s="411">
        <v>10</v>
      </c>
      <c r="D34" s="52">
        <v>10</v>
      </c>
      <c r="E34" s="52">
        <v>10</v>
      </c>
      <c r="F34" s="52">
        <v>10</v>
      </c>
      <c r="H34" s="28">
        <f>Weights!Y34</f>
        <v>1175</v>
      </c>
      <c r="I34" t="s">
        <v>92</v>
      </c>
      <c r="J34">
        <f t="shared" si="6"/>
        <v>0</v>
      </c>
      <c r="K34">
        <f t="shared" si="2"/>
        <v>0</v>
      </c>
      <c r="L34">
        <f t="shared" si="3"/>
        <v>0</v>
      </c>
      <c r="M34">
        <f t="shared" si="4"/>
        <v>0</v>
      </c>
      <c r="O34" t="s">
        <v>92</v>
      </c>
      <c r="Q34" s="60">
        <f t="shared" si="0"/>
        <v>11750</v>
      </c>
      <c r="R34" s="60">
        <f t="shared" si="5"/>
        <v>11750</v>
      </c>
      <c r="S34" s="60">
        <f t="shared" si="1"/>
        <v>11750</v>
      </c>
      <c r="T34" s="60">
        <f t="shared" si="1"/>
        <v>11750</v>
      </c>
    </row>
    <row r="35" spans="2:20">
      <c r="B35" s="51" t="s">
        <v>37</v>
      </c>
      <c r="C35" s="411">
        <v>0</v>
      </c>
      <c r="D35" s="52">
        <v>175</v>
      </c>
      <c r="E35" s="52">
        <v>204</v>
      </c>
      <c r="F35" s="52">
        <v>233</v>
      </c>
      <c r="H35" s="28">
        <f>Weights!Y35</f>
        <v>3800</v>
      </c>
      <c r="I35" t="s">
        <v>92</v>
      </c>
      <c r="J35">
        <f t="shared" si="6"/>
        <v>3800</v>
      </c>
      <c r="K35">
        <f t="shared" si="2"/>
        <v>3800</v>
      </c>
      <c r="L35">
        <f t="shared" si="3"/>
        <v>3800</v>
      </c>
      <c r="M35">
        <f t="shared" si="4"/>
        <v>3800</v>
      </c>
      <c r="Q35" s="60">
        <f t="shared" si="0"/>
        <v>0</v>
      </c>
      <c r="R35" s="60">
        <f t="shared" si="5"/>
        <v>665000</v>
      </c>
      <c r="S35" s="60">
        <f t="shared" si="1"/>
        <v>775200</v>
      </c>
      <c r="T35" s="60">
        <f t="shared" si="1"/>
        <v>885400</v>
      </c>
    </row>
    <row r="36" spans="2:20">
      <c r="B36" s="51" t="s">
        <v>38</v>
      </c>
      <c r="C36" s="269">
        <v>119</v>
      </c>
      <c r="D36" s="52">
        <v>239</v>
      </c>
      <c r="E36" s="52">
        <v>477</v>
      </c>
      <c r="F36" s="52">
        <v>716</v>
      </c>
      <c r="H36" s="28">
        <f>Weights!Y36</f>
        <v>3025</v>
      </c>
      <c r="I36" t="s">
        <v>92</v>
      </c>
      <c r="J36">
        <f t="shared" si="6"/>
        <v>3025</v>
      </c>
      <c r="K36">
        <f t="shared" si="2"/>
        <v>3025</v>
      </c>
      <c r="L36">
        <f t="shared" si="3"/>
        <v>3025</v>
      </c>
      <c r="M36">
        <f t="shared" si="4"/>
        <v>3025</v>
      </c>
      <c r="O36" t="s">
        <v>1521</v>
      </c>
      <c r="Q36" s="60">
        <f t="shared" si="0"/>
        <v>359975</v>
      </c>
      <c r="R36" s="60">
        <f t="shared" si="5"/>
        <v>722975</v>
      </c>
      <c r="S36" s="60">
        <f t="shared" si="1"/>
        <v>1442925</v>
      </c>
      <c r="T36" s="60">
        <f t="shared" si="1"/>
        <v>2165900</v>
      </c>
    </row>
    <row r="37" spans="2:20">
      <c r="B37" s="51" t="s">
        <v>39</v>
      </c>
      <c r="C37" s="411">
        <v>99</v>
      </c>
      <c r="D37" s="52">
        <v>188</v>
      </c>
      <c r="E37" s="52">
        <v>292</v>
      </c>
      <c r="F37" s="52">
        <v>417</v>
      </c>
      <c r="H37" s="28">
        <f>Weights!Y37</f>
        <v>2317</v>
      </c>
      <c r="I37" t="s">
        <v>92</v>
      </c>
      <c r="J37">
        <f t="shared" si="6"/>
        <v>2317</v>
      </c>
      <c r="K37">
        <f t="shared" si="2"/>
        <v>2317</v>
      </c>
      <c r="L37">
        <f t="shared" si="3"/>
        <v>2317</v>
      </c>
      <c r="M37">
        <f t="shared" si="4"/>
        <v>2317</v>
      </c>
      <c r="Q37" s="60">
        <f t="shared" si="0"/>
        <v>229383</v>
      </c>
      <c r="R37" s="60">
        <f t="shared" si="5"/>
        <v>435596</v>
      </c>
      <c r="S37" s="60">
        <f t="shared" si="1"/>
        <v>676564</v>
      </c>
      <c r="T37" s="60">
        <f t="shared" si="1"/>
        <v>966189</v>
      </c>
    </row>
    <row r="38" spans="2:20">
      <c r="B38" s="51" t="s">
        <v>40</v>
      </c>
      <c r="C38" s="411">
        <v>0</v>
      </c>
      <c r="D38" s="52">
        <v>0</v>
      </c>
      <c r="E38" s="52">
        <v>0</v>
      </c>
      <c r="F38" s="52">
        <v>0</v>
      </c>
      <c r="H38" s="28">
        <f>Weights!Y38</f>
        <v>15195</v>
      </c>
      <c r="I38" t="s">
        <v>92</v>
      </c>
      <c r="J38">
        <f t="shared" si="6"/>
        <v>0</v>
      </c>
      <c r="K38">
        <f t="shared" si="2"/>
        <v>0</v>
      </c>
      <c r="L38">
        <f t="shared" si="3"/>
        <v>0</v>
      </c>
      <c r="M38">
        <f t="shared" si="4"/>
        <v>0</v>
      </c>
      <c r="N38" t="s">
        <v>92</v>
      </c>
      <c r="Q38" s="60">
        <f t="shared" ref="Q38:Q61" si="7">$H38*C38</f>
        <v>0</v>
      </c>
      <c r="R38" s="60">
        <f t="shared" si="5"/>
        <v>0</v>
      </c>
      <c r="S38" s="60">
        <f t="shared" si="1"/>
        <v>0</v>
      </c>
      <c r="T38" s="60">
        <f t="shared" si="1"/>
        <v>0</v>
      </c>
    </row>
    <row r="39" spans="2:20">
      <c r="B39" s="51" t="s">
        <v>41</v>
      </c>
      <c r="C39" s="411">
        <v>0</v>
      </c>
      <c r="D39" s="52">
        <v>0</v>
      </c>
      <c r="E39" s="52">
        <v>0</v>
      </c>
      <c r="F39" s="52">
        <v>0</v>
      </c>
      <c r="H39" s="28">
        <f>Weights!Y39</f>
        <v>6101</v>
      </c>
      <c r="I39" t="s">
        <v>92</v>
      </c>
      <c r="J39">
        <f t="shared" si="6"/>
        <v>0</v>
      </c>
      <c r="K39">
        <f t="shared" si="2"/>
        <v>0</v>
      </c>
      <c r="L39">
        <f t="shared" si="3"/>
        <v>0</v>
      </c>
      <c r="M39">
        <f t="shared" si="4"/>
        <v>0</v>
      </c>
      <c r="N39" t="s">
        <v>92</v>
      </c>
      <c r="Q39" s="60">
        <f t="shared" si="7"/>
        <v>0</v>
      </c>
      <c r="R39" s="60">
        <f t="shared" si="5"/>
        <v>0</v>
      </c>
      <c r="S39" s="60">
        <f t="shared" si="1"/>
        <v>0</v>
      </c>
      <c r="T39" s="60">
        <f t="shared" si="1"/>
        <v>0</v>
      </c>
    </row>
    <row r="40" spans="2:20">
      <c r="B40" s="51" t="s">
        <v>42</v>
      </c>
      <c r="C40" s="411">
        <v>4</v>
      </c>
      <c r="D40" s="52">
        <v>4</v>
      </c>
      <c r="E40" s="52">
        <v>4</v>
      </c>
      <c r="F40" s="52">
        <v>9</v>
      </c>
      <c r="H40" s="28">
        <f>Weights!Y40</f>
        <v>32249</v>
      </c>
      <c r="I40" t="s">
        <v>92</v>
      </c>
      <c r="J40">
        <f t="shared" si="6"/>
        <v>32249</v>
      </c>
      <c r="K40">
        <f t="shared" si="2"/>
        <v>32249</v>
      </c>
      <c r="L40">
        <f t="shared" si="3"/>
        <v>32249</v>
      </c>
      <c r="M40">
        <f t="shared" si="4"/>
        <v>32249</v>
      </c>
      <c r="Q40" s="60">
        <f t="shared" si="7"/>
        <v>128996</v>
      </c>
      <c r="R40" s="60">
        <f t="shared" si="5"/>
        <v>128996</v>
      </c>
      <c r="S40" s="60">
        <f t="shared" si="1"/>
        <v>128996</v>
      </c>
      <c r="T40" s="60">
        <f t="shared" si="1"/>
        <v>290241</v>
      </c>
    </row>
    <row r="41" spans="2:20">
      <c r="B41" s="51" t="s">
        <v>43</v>
      </c>
      <c r="C41" s="269">
        <v>208</v>
      </c>
      <c r="D41" s="52">
        <v>250</v>
      </c>
      <c r="E41" s="52">
        <v>292</v>
      </c>
      <c r="F41" s="52">
        <v>333</v>
      </c>
      <c r="H41" s="28">
        <f>Weights!Y41</f>
        <v>27679</v>
      </c>
      <c r="I41" t="s">
        <v>92</v>
      </c>
      <c r="J41">
        <f t="shared" si="6"/>
        <v>27679</v>
      </c>
      <c r="K41">
        <f t="shared" si="2"/>
        <v>27679</v>
      </c>
      <c r="L41">
        <f t="shared" si="3"/>
        <v>27679</v>
      </c>
      <c r="M41">
        <f t="shared" si="4"/>
        <v>27679</v>
      </c>
      <c r="Q41" s="60">
        <f t="shared" si="7"/>
        <v>5757232</v>
      </c>
      <c r="R41" s="60">
        <f t="shared" si="5"/>
        <v>6919750</v>
      </c>
      <c r="S41" s="60">
        <f t="shared" si="1"/>
        <v>8082268</v>
      </c>
      <c r="T41" s="60">
        <f t="shared" si="1"/>
        <v>9217107</v>
      </c>
    </row>
    <row r="42" spans="2:20">
      <c r="B42" s="51" t="s">
        <v>44</v>
      </c>
      <c r="C42" s="411">
        <v>0</v>
      </c>
      <c r="D42" s="52">
        <v>0</v>
      </c>
      <c r="E42" s="52">
        <v>0</v>
      </c>
      <c r="F42" s="52">
        <v>0</v>
      </c>
      <c r="H42" s="28">
        <f>Weights!Y42</f>
        <v>1500</v>
      </c>
      <c r="I42" t="s">
        <v>92</v>
      </c>
      <c r="J42">
        <f t="shared" si="6"/>
        <v>0</v>
      </c>
      <c r="K42">
        <f t="shared" si="2"/>
        <v>0</v>
      </c>
      <c r="L42">
        <f t="shared" si="3"/>
        <v>0</v>
      </c>
      <c r="M42">
        <f t="shared" si="4"/>
        <v>0</v>
      </c>
      <c r="N42" t="s">
        <v>92</v>
      </c>
      <c r="Q42" s="60">
        <f t="shared" si="7"/>
        <v>0</v>
      </c>
      <c r="R42" s="60">
        <f t="shared" si="5"/>
        <v>0</v>
      </c>
      <c r="S42" s="60">
        <f t="shared" si="1"/>
        <v>0</v>
      </c>
      <c r="T42" s="60">
        <f t="shared" si="1"/>
        <v>0</v>
      </c>
    </row>
    <row r="43" spans="2:20" ht="16">
      <c r="B43" s="119" t="s">
        <v>45</v>
      </c>
      <c r="C43" s="83">
        <v>38</v>
      </c>
      <c r="D43" s="83">
        <v>43</v>
      </c>
      <c r="E43" s="83">
        <v>43</v>
      </c>
      <c r="F43" s="83">
        <v>43</v>
      </c>
      <c r="H43" s="28">
        <f>Weights!Y43</f>
        <v>199</v>
      </c>
      <c r="I43" s="25" t="s">
        <v>93</v>
      </c>
      <c r="J43">
        <f t="shared" si="6"/>
        <v>199</v>
      </c>
      <c r="K43">
        <f t="shared" si="2"/>
        <v>199</v>
      </c>
      <c r="L43">
        <f t="shared" si="3"/>
        <v>199</v>
      </c>
      <c r="M43">
        <f t="shared" si="4"/>
        <v>199</v>
      </c>
      <c r="Q43" s="60">
        <f t="shared" si="7"/>
        <v>7562</v>
      </c>
      <c r="R43" s="60">
        <f t="shared" si="5"/>
        <v>8557</v>
      </c>
      <c r="S43" s="60">
        <f t="shared" si="1"/>
        <v>8557</v>
      </c>
      <c r="T43" s="60">
        <f t="shared" si="1"/>
        <v>8557</v>
      </c>
    </row>
    <row r="44" spans="2:20" ht="16">
      <c r="B44" s="124" t="s">
        <v>46</v>
      </c>
      <c r="C44" s="52">
        <v>0</v>
      </c>
      <c r="D44" s="52">
        <v>0</v>
      </c>
      <c r="E44" s="52">
        <v>0</v>
      </c>
      <c r="F44" s="122" t="s">
        <v>880</v>
      </c>
      <c r="H44" s="28">
        <f>Weights!Y44</f>
        <v>18000</v>
      </c>
      <c r="I44" t="s">
        <v>92</v>
      </c>
      <c r="J44">
        <f t="shared" si="6"/>
        <v>0</v>
      </c>
      <c r="K44">
        <f t="shared" si="2"/>
        <v>0</v>
      </c>
      <c r="L44">
        <f t="shared" si="3"/>
        <v>0</v>
      </c>
      <c r="M44">
        <f t="shared" si="4"/>
        <v>0</v>
      </c>
      <c r="N44" t="s">
        <v>92</v>
      </c>
      <c r="Q44" s="60">
        <f t="shared" si="7"/>
        <v>0</v>
      </c>
      <c r="R44" s="60">
        <f t="shared" si="5"/>
        <v>0</v>
      </c>
      <c r="S44" s="60">
        <f t="shared" si="1"/>
        <v>0</v>
      </c>
      <c r="T44" s="60">
        <f t="shared" si="1"/>
        <v>0</v>
      </c>
    </row>
    <row r="45" spans="2:20" ht="16">
      <c r="B45" s="124" t="s">
        <v>47</v>
      </c>
      <c r="C45" s="52">
        <v>0</v>
      </c>
      <c r="D45" s="52">
        <v>0</v>
      </c>
      <c r="E45" s="52">
        <v>0</v>
      </c>
      <c r="F45" s="52">
        <v>0</v>
      </c>
      <c r="H45" s="28">
        <f>Weights!Y45</f>
        <v>17699</v>
      </c>
      <c r="I45" t="s">
        <v>92</v>
      </c>
      <c r="J45">
        <f t="shared" si="6"/>
        <v>0</v>
      </c>
      <c r="K45">
        <f t="shared" si="2"/>
        <v>0</v>
      </c>
      <c r="L45">
        <f t="shared" si="3"/>
        <v>0</v>
      </c>
      <c r="M45">
        <f t="shared" si="4"/>
        <v>0</v>
      </c>
      <c r="N45" t="s">
        <v>92</v>
      </c>
      <c r="Q45" s="60">
        <f t="shared" si="7"/>
        <v>0</v>
      </c>
      <c r="R45" s="60">
        <f t="shared" si="5"/>
        <v>0</v>
      </c>
      <c r="S45" s="60">
        <f t="shared" si="1"/>
        <v>0</v>
      </c>
      <c r="T45" s="60">
        <f t="shared" si="1"/>
        <v>0</v>
      </c>
    </row>
    <row r="46" spans="2:20" ht="16">
      <c r="B46" s="124" t="s">
        <v>48</v>
      </c>
      <c r="C46" s="52">
        <v>0</v>
      </c>
      <c r="D46" s="52">
        <v>5</v>
      </c>
      <c r="E46" s="52">
        <v>5</v>
      </c>
      <c r="F46" s="52">
        <v>5</v>
      </c>
      <c r="H46" s="28">
        <f>Weights!Y46</f>
        <v>7500</v>
      </c>
      <c r="I46" t="s">
        <v>92</v>
      </c>
      <c r="J46">
        <f t="shared" si="6"/>
        <v>7500</v>
      </c>
      <c r="K46">
        <f t="shared" si="2"/>
        <v>7500</v>
      </c>
      <c r="L46">
        <f t="shared" si="3"/>
        <v>7500</v>
      </c>
      <c r="M46">
        <f t="shared" si="4"/>
        <v>7500</v>
      </c>
      <c r="Q46" s="60">
        <f t="shared" si="7"/>
        <v>0</v>
      </c>
      <c r="R46" s="60">
        <f t="shared" si="5"/>
        <v>37500</v>
      </c>
      <c r="S46" s="60">
        <f t="shared" si="1"/>
        <v>37500</v>
      </c>
      <c r="T46" s="60">
        <f t="shared" si="1"/>
        <v>37500</v>
      </c>
    </row>
    <row r="47" spans="2:20" ht="16">
      <c r="B47" s="124" t="s">
        <v>49</v>
      </c>
      <c r="C47" s="52">
        <v>95</v>
      </c>
      <c r="D47" s="52">
        <v>126</v>
      </c>
      <c r="E47" s="52">
        <v>152</v>
      </c>
      <c r="F47" s="52">
        <v>182</v>
      </c>
      <c r="H47" s="28">
        <f>Weights!Y47</f>
        <v>40601</v>
      </c>
      <c r="I47" t="s">
        <v>92</v>
      </c>
      <c r="J47">
        <f t="shared" si="6"/>
        <v>40601</v>
      </c>
      <c r="K47">
        <f t="shared" si="2"/>
        <v>40601</v>
      </c>
      <c r="L47">
        <f t="shared" si="3"/>
        <v>40601</v>
      </c>
      <c r="M47">
        <f t="shared" si="4"/>
        <v>40601</v>
      </c>
      <c r="Q47" s="60">
        <f t="shared" si="7"/>
        <v>3857095</v>
      </c>
      <c r="R47" s="60">
        <f t="shared" si="5"/>
        <v>5115726</v>
      </c>
      <c r="S47" s="60">
        <f t="shared" si="1"/>
        <v>6171352</v>
      </c>
      <c r="T47" s="60">
        <f t="shared" si="1"/>
        <v>7389382</v>
      </c>
    </row>
    <row r="48" spans="2:20" ht="16">
      <c r="B48" s="124" t="s">
        <v>50</v>
      </c>
      <c r="C48" s="52">
        <v>90</v>
      </c>
      <c r="D48" s="122" t="s">
        <v>880</v>
      </c>
      <c r="E48" s="122" t="s">
        <v>880</v>
      </c>
      <c r="F48" s="122" t="s">
        <v>880</v>
      </c>
      <c r="H48" s="28">
        <f>Weights!Y48</f>
        <v>3600</v>
      </c>
      <c r="I48" s="25" t="s">
        <v>93</v>
      </c>
      <c r="J48">
        <f t="shared" si="6"/>
        <v>3600</v>
      </c>
      <c r="K48">
        <f t="shared" si="2"/>
        <v>0</v>
      </c>
      <c r="L48">
        <f t="shared" si="3"/>
        <v>0</v>
      </c>
      <c r="M48">
        <f t="shared" si="4"/>
        <v>0</v>
      </c>
      <c r="Q48" s="60">
        <f t="shared" si="7"/>
        <v>324000</v>
      </c>
      <c r="R48" s="60">
        <f t="shared" si="5"/>
        <v>0</v>
      </c>
      <c r="S48" s="60">
        <f t="shared" si="1"/>
        <v>0</v>
      </c>
      <c r="T48" s="60">
        <f t="shared" si="1"/>
        <v>0</v>
      </c>
    </row>
    <row r="49" spans="2:20" ht="16">
      <c r="B49" s="124" t="s">
        <v>51</v>
      </c>
      <c r="C49" s="52">
        <v>0</v>
      </c>
      <c r="D49" s="52">
        <v>50</v>
      </c>
      <c r="E49" s="52">
        <v>146</v>
      </c>
      <c r="F49" s="52">
        <v>167</v>
      </c>
      <c r="H49" s="28">
        <f>Weights!Y49</f>
        <v>1600</v>
      </c>
      <c r="I49" t="s">
        <v>92</v>
      </c>
      <c r="J49">
        <f t="shared" si="6"/>
        <v>1600</v>
      </c>
      <c r="K49">
        <f t="shared" si="2"/>
        <v>1600</v>
      </c>
      <c r="L49">
        <f t="shared" si="3"/>
        <v>1600</v>
      </c>
      <c r="M49">
        <f t="shared" si="4"/>
        <v>1600</v>
      </c>
      <c r="Q49" s="60">
        <f t="shared" si="7"/>
        <v>0</v>
      </c>
      <c r="R49" s="60">
        <f t="shared" si="5"/>
        <v>80000</v>
      </c>
      <c r="S49" s="60">
        <f t="shared" si="1"/>
        <v>233600</v>
      </c>
      <c r="T49" s="60">
        <f t="shared" si="1"/>
        <v>267200</v>
      </c>
    </row>
    <row r="50" spans="2:20" ht="16">
      <c r="B50" s="124" t="s">
        <v>52</v>
      </c>
      <c r="C50" s="52">
        <v>0</v>
      </c>
      <c r="D50" s="52">
        <v>0</v>
      </c>
      <c r="E50" s="52">
        <v>0</v>
      </c>
      <c r="F50" s="52">
        <v>0</v>
      </c>
      <c r="H50" s="28">
        <f>Weights!Y50</f>
        <v>8314</v>
      </c>
      <c r="I50" t="s">
        <v>92</v>
      </c>
      <c r="J50">
        <f t="shared" si="6"/>
        <v>0</v>
      </c>
      <c r="K50">
        <f t="shared" si="2"/>
        <v>0</v>
      </c>
      <c r="L50">
        <f t="shared" si="3"/>
        <v>0</v>
      </c>
      <c r="M50">
        <f t="shared" si="4"/>
        <v>0</v>
      </c>
      <c r="N50" t="s">
        <v>92</v>
      </c>
      <c r="Q50" s="60">
        <f t="shared" si="7"/>
        <v>0</v>
      </c>
      <c r="R50" s="60">
        <f t="shared" si="5"/>
        <v>0</v>
      </c>
      <c r="S50" s="60">
        <f t="shared" si="1"/>
        <v>0</v>
      </c>
      <c r="T50" s="60">
        <f t="shared" si="1"/>
        <v>0</v>
      </c>
    </row>
    <row r="51" spans="2:20" ht="16">
      <c r="B51" s="124" t="s">
        <v>53</v>
      </c>
      <c r="C51" s="52">
        <v>0</v>
      </c>
      <c r="D51" s="52">
        <v>0</v>
      </c>
      <c r="E51" s="52">
        <v>0</v>
      </c>
      <c r="F51" s="52">
        <v>0</v>
      </c>
      <c r="H51" s="28">
        <f>Weights!Y51</f>
        <v>1572</v>
      </c>
      <c r="I51" t="s">
        <v>92</v>
      </c>
      <c r="J51">
        <f t="shared" si="6"/>
        <v>0</v>
      </c>
      <c r="K51">
        <f t="shared" si="2"/>
        <v>0</v>
      </c>
      <c r="L51">
        <f t="shared" si="3"/>
        <v>0</v>
      </c>
      <c r="M51">
        <f t="shared" si="4"/>
        <v>0</v>
      </c>
      <c r="N51" t="s">
        <v>92</v>
      </c>
      <c r="Q51" s="60">
        <f t="shared" si="7"/>
        <v>0</v>
      </c>
      <c r="R51" s="60">
        <f t="shared" si="5"/>
        <v>0</v>
      </c>
      <c r="S51" s="60">
        <f t="shared" si="1"/>
        <v>0</v>
      </c>
      <c r="T51" s="60">
        <f t="shared" si="1"/>
        <v>0</v>
      </c>
    </row>
    <row r="52" spans="2:20" ht="16">
      <c r="B52" s="124" t="s">
        <v>54</v>
      </c>
      <c r="C52" s="52">
        <v>249</v>
      </c>
      <c r="D52" s="52">
        <v>318</v>
      </c>
      <c r="E52" s="52">
        <v>353</v>
      </c>
      <c r="F52" s="52">
        <v>400</v>
      </c>
      <c r="H52" s="28">
        <f>Weights!Y52</f>
        <v>43000</v>
      </c>
      <c r="I52" t="s">
        <v>92</v>
      </c>
      <c r="J52">
        <f t="shared" si="6"/>
        <v>43000</v>
      </c>
      <c r="K52">
        <f t="shared" si="2"/>
        <v>43000</v>
      </c>
      <c r="L52">
        <f t="shared" si="3"/>
        <v>43000</v>
      </c>
      <c r="M52">
        <f t="shared" si="4"/>
        <v>43000</v>
      </c>
      <c r="Q52" s="60">
        <f t="shared" si="7"/>
        <v>10707000</v>
      </c>
      <c r="R52" s="60">
        <f t="shared" si="5"/>
        <v>13674000</v>
      </c>
      <c r="S52" s="60">
        <f t="shared" si="1"/>
        <v>15179000</v>
      </c>
      <c r="T52" s="60">
        <f t="shared" si="1"/>
        <v>17200000</v>
      </c>
    </row>
    <row r="53" spans="2:20" ht="16">
      <c r="B53" s="124" t="s">
        <v>55</v>
      </c>
      <c r="C53" s="52">
        <v>160</v>
      </c>
      <c r="D53" s="52">
        <v>225</v>
      </c>
      <c r="E53" s="52">
        <v>290</v>
      </c>
      <c r="F53" s="52">
        <v>290</v>
      </c>
      <c r="H53" s="28">
        <f>Weights!Y53</f>
        <v>63176</v>
      </c>
      <c r="I53" t="s">
        <v>92</v>
      </c>
      <c r="J53">
        <f t="shared" si="6"/>
        <v>63176</v>
      </c>
      <c r="K53">
        <f t="shared" si="2"/>
        <v>63176</v>
      </c>
      <c r="L53">
        <f t="shared" si="3"/>
        <v>63176</v>
      </c>
      <c r="M53">
        <f t="shared" si="4"/>
        <v>63176</v>
      </c>
      <c r="Q53" s="60">
        <f t="shared" si="7"/>
        <v>10108160</v>
      </c>
      <c r="R53" s="60">
        <f t="shared" si="5"/>
        <v>14214600</v>
      </c>
      <c r="S53" s="60">
        <f t="shared" si="1"/>
        <v>18321040</v>
      </c>
      <c r="T53" s="60">
        <f t="shared" si="1"/>
        <v>18321040</v>
      </c>
    </row>
    <row r="54" spans="2:20" ht="16">
      <c r="B54" s="124" t="s">
        <v>56</v>
      </c>
      <c r="C54" s="52">
        <v>0</v>
      </c>
      <c r="D54" s="52">
        <v>0</v>
      </c>
      <c r="E54" s="52">
        <v>0</v>
      </c>
      <c r="F54" s="52">
        <v>0</v>
      </c>
      <c r="H54" s="28">
        <f>Weights!Y54</f>
        <v>6399</v>
      </c>
      <c r="I54" t="s">
        <v>92</v>
      </c>
      <c r="J54">
        <f t="shared" si="6"/>
        <v>0</v>
      </c>
      <c r="K54">
        <f t="shared" si="2"/>
        <v>0</v>
      </c>
      <c r="L54">
        <f t="shared" si="3"/>
        <v>0</v>
      </c>
      <c r="M54">
        <f t="shared" si="4"/>
        <v>0</v>
      </c>
      <c r="N54" t="s">
        <v>92</v>
      </c>
      <c r="Q54" s="60">
        <f t="shared" si="7"/>
        <v>0</v>
      </c>
      <c r="R54" s="60">
        <f t="shared" si="5"/>
        <v>0</v>
      </c>
      <c r="S54" s="60">
        <f t="shared" si="1"/>
        <v>0</v>
      </c>
      <c r="T54" s="60">
        <f t="shared" si="1"/>
        <v>0</v>
      </c>
    </row>
    <row r="55" spans="2:20" ht="16">
      <c r="B55" s="124" t="s">
        <v>57</v>
      </c>
      <c r="C55" s="52">
        <v>0</v>
      </c>
      <c r="D55" s="52">
        <v>0</v>
      </c>
      <c r="E55" s="52">
        <v>0</v>
      </c>
      <c r="F55" s="52">
        <v>0</v>
      </c>
      <c r="H55" s="28">
        <f>Weights!Y55</f>
        <v>1659</v>
      </c>
      <c r="I55" t="s">
        <v>92</v>
      </c>
      <c r="J55">
        <f t="shared" si="6"/>
        <v>1659</v>
      </c>
      <c r="K55">
        <f t="shared" si="2"/>
        <v>1659</v>
      </c>
      <c r="L55">
        <f t="shared" si="3"/>
        <v>1659</v>
      </c>
      <c r="M55">
        <f t="shared" si="4"/>
        <v>1659</v>
      </c>
      <c r="Q55" s="60">
        <f t="shared" si="7"/>
        <v>0</v>
      </c>
      <c r="R55" s="60">
        <f t="shared" si="5"/>
        <v>0</v>
      </c>
      <c r="S55" s="60">
        <f t="shared" si="1"/>
        <v>0</v>
      </c>
      <c r="T55" s="60">
        <f t="shared" si="1"/>
        <v>0</v>
      </c>
    </row>
    <row r="56" spans="2:20" ht="16">
      <c r="B56" s="124" t="s">
        <v>58</v>
      </c>
      <c r="C56" s="52">
        <v>0</v>
      </c>
      <c r="D56" s="52">
        <v>44</v>
      </c>
      <c r="E56" s="122" t="s">
        <v>880</v>
      </c>
      <c r="F56" s="122" t="s">
        <v>880</v>
      </c>
      <c r="H56" s="28" t="e">
        <f>Weights!Y56</f>
        <v>#VALUE!</v>
      </c>
      <c r="I56" s="25" t="s">
        <v>93</v>
      </c>
      <c r="J56" t="e">
        <f t="shared" si="6"/>
        <v>#VALUE!</v>
      </c>
      <c r="K56" t="e">
        <f t="shared" si="2"/>
        <v>#VALUE!</v>
      </c>
      <c r="L56">
        <f t="shared" si="3"/>
        <v>0</v>
      </c>
      <c r="M56">
        <f t="shared" si="4"/>
        <v>0</v>
      </c>
      <c r="Q56" s="60" t="e">
        <f t="shared" si="7"/>
        <v>#VALUE!</v>
      </c>
      <c r="R56" s="60" t="e">
        <f t="shared" si="5"/>
        <v>#VALUE!</v>
      </c>
      <c r="S56" s="60" t="e">
        <f t="shared" si="1"/>
        <v>#VALUE!</v>
      </c>
      <c r="T56" s="60" t="e">
        <f t="shared" si="1"/>
        <v>#VALUE!</v>
      </c>
    </row>
    <row r="57" spans="2:20" ht="16">
      <c r="B57" s="124" t="s">
        <v>59</v>
      </c>
      <c r="C57" s="52">
        <v>0</v>
      </c>
      <c r="D57" s="52">
        <v>0</v>
      </c>
      <c r="E57" s="52">
        <v>0</v>
      </c>
      <c r="F57" s="52">
        <v>0</v>
      </c>
      <c r="H57" s="28">
        <f>Weights!Y57</f>
        <v>9600</v>
      </c>
      <c r="I57" t="s">
        <v>92</v>
      </c>
      <c r="J57">
        <f t="shared" si="6"/>
        <v>0</v>
      </c>
      <c r="K57">
        <f t="shared" si="2"/>
        <v>0</v>
      </c>
      <c r="L57">
        <f t="shared" si="3"/>
        <v>0</v>
      </c>
      <c r="M57">
        <f t="shared" si="4"/>
        <v>0</v>
      </c>
      <c r="N57" t="s">
        <v>92</v>
      </c>
      <c r="Q57" s="60">
        <f t="shared" si="7"/>
        <v>0</v>
      </c>
      <c r="R57" s="60">
        <f t="shared" si="5"/>
        <v>0</v>
      </c>
      <c r="S57" s="60">
        <f t="shared" si="1"/>
        <v>0</v>
      </c>
      <c r="T57" s="60">
        <f t="shared" si="1"/>
        <v>0</v>
      </c>
    </row>
    <row r="58" spans="2:20" ht="16">
      <c r="B58" s="124" t="s">
        <v>60</v>
      </c>
      <c r="C58" s="52">
        <v>65</v>
      </c>
      <c r="D58" s="52">
        <v>65</v>
      </c>
      <c r="E58" s="52">
        <v>65</v>
      </c>
      <c r="F58" s="52">
        <v>90</v>
      </c>
      <c r="H58" s="28">
        <f>Weights!Y58</f>
        <v>14100</v>
      </c>
      <c r="I58" t="s">
        <v>92</v>
      </c>
      <c r="J58">
        <f t="shared" si="6"/>
        <v>14100</v>
      </c>
      <c r="K58">
        <f t="shared" si="2"/>
        <v>14100</v>
      </c>
      <c r="L58">
        <f t="shared" si="3"/>
        <v>14100</v>
      </c>
      <c r="M58">
        <f t="shared" si="4"/>
        <v>14100</v>
      </c>
      <c r="Q58" s="60">
        <f t="shared" si="7"/>
        <v>916500</v>
      </c>
      <c r="R58" s="60">
        <f t="shared" si="5"/>
        <v>916500</v>
      </c>
      <c r="S58" s="60">
        <f t="shared" si="1"/>
        <v>916500</v>
      </c>
      <c r="T58" s="60">
        <f t="shared" si="1"/>
        <v>1269000</v>
      </c>
    </row>
    <row r="59" spans="2:20" ht="16">
      <c r="B59" s="124" t="s">
        <v>61</v>
      </c>
      <c r="C59" s="52">
        <v>119</v>
      </c>
      <c r="D59" s="52">
        <v>152</v>
      </c>
      <c r="E59" s="52">
        <v>173</v>
      </c>
      <c r="F59" s="122" t="s">
        <v>880</v>
      </c>
      <c r="H59" s="28">
        <f>Weights!Y59</f>
        <v>8000</v>
      </c>
      <c r="I59" t="s">
        <v>92</v>
      </c>
      <c r="J59">
        <f t="shared" si="6"/>
        <v>8000</v>
      </c>
      <c r="K59">
        <f t="shared" si="2"/>
        <v>8000</v>
      </c>
      <c r="L59">
        <f t="shared" si="3"/>
        <v>8000</v>
      </c>
      <c r="M59">
        <f t="shared" si="4"/>
        <v>0</v>
      </c>
      <c r="Q59" s="60">
        <f t="shared" si="7"/>
        <v>952000</v>
      </c>
      <c r="R59" s="60">
        <f t="shared" si="5"/>
        <v>1216000</v>
      </c>
      <c r="S59" s="60">
        <f t="shared" si="1"/>
        <v>1384000</v>
      </c>
      <c r="T59" s="60">
        <f t="shared" si="1"/>
        <v>0</v>
      </c>
    </row>
    <row r="60" spans="2:20" ht="16">
      <c r="B60" s="124" t="s">
        <v>62</v>
      </c>
      <c r="C60" s="52">
        <v>137</v>
      </c>
      <c r="D60" s="52">
        <v>173</v>
      </c>
      <c r="E60" s="52">
        <v>231</v>
      </c>
      <c r="F60" s="52">
        <v>283</v>
      </c>
      <c r="H60" s="28">
        <f>Weights!Y60</f>
        <v>7996</v>
      </c>
      <c r="I60" t="s">
        <v>92</v>
      </c>
      <c r="J60">
        <f t="shared" si="6"/>
        <v>7996</v>
      </c>
      <c r="K60">
        <f t="shared" si="2"/>
        <v>7996</v>
      </c>
      <c r="L60">
        <f t="shared" si="3"/>
        <v>7996</v>
      </c>
      <c r="M60">
        <f t="shared" si="4"/>
        <v>7996</v>
      </c>
      <c r="Q60" s="60">
        <f t="shared" si="7"/>
        <v>1095452</v>
      </c>
      <c r="R60" s="60">
        <f t="shared" si="5"/>
        <v>1383308</v>
      </c>
      <c r="S60" s="60">
        <f t="shared" si="1"/>
        <v>1847076</v>
      </c>
      <c r="T60" s="60">
        <f t="shared" si="1"/>
        <v>2262868</v>
      </c>
    </row>
    <row r="61" spans="2:20" ht="16">
      <c r="B61" s="125" t="s">
        <v>63</v>
      </c>
      <c r="C61" s="99">
        <v>0</v>
      </c>
      <c r="D61" s="99">
        <v>0</v>
      </c>
      <c r="E61" s="99">
        <v>0</v>
      </c>
      <c r="F61" s="99">
        <v>0</v>
      </c>
      <c r="H61" s="28">
        <f>Weights!Y61</f>
        <v>1500</v>
      </c>
      <c r="I61" t="s">
        <v>92</v>
      </c>
      <c r="J61">
        <f t="shared" si="6"/>
        <v>0</v>
      </c>
      <c r="K61">
        <f t="shared" si="2"/>
        <v>0</v>
      </c>
      <c r="L61">
        <f t="shared" si="3"/>
        <v>0</v>
      </c>
      <c r="M61">
        <f t="shared" si="4"/>
        <v>0</v>
      </c>
      <c r="N61" t="s">
        <v>92</v>
      </c>
      <c r="Q61" s="60">
        <f t="shared" si="7"/>
        <v>0</v>
      </c>
      <c r="R61" s="60">
        <f t="shared" si="5"/>
        <v>0</v>
      </c>
      <c r="S61" s="60">
        <f t="shared" si="1"/>
        <v>0</v>
      </c>
      <c r="T61" s="60">
        <f t="shared" si="1"/>
        <v>0</v>
      </c>
    </row>
    <row r="63" spans="2:20">
      <c r="B63" s="62" t="s">
        <v>242</v>
      </c>
      <c r="H63" s="60">
        <f>SUMIFS(H6:H61,$I$6:$I$61,$I63)</f>
        <v>740090</v>
      </c>
      <c r="I63" t="s">
        <v>92</v>
      </c>
      <c r="J63" s="60">
        <f>SUMIFS(J6:J61,$I$6:$I$61,$I63)</f>
        <v>476593</v>
      </c>
      <c r="K63" s="60">
        <f>SUMIFS(K6:K61,$I$6:$I$61,$I63)</f>
        <v>476593</v>
      </c>
      <c r="L63" s="60">
        <f>SUMIFS(L6:L61,$I$6:$I$61,$I63)</f>
        <v>476593</v>
      </c>
      <c r="M63" s="60">
        <f>SUMIFS(M6:M61,$I$6:$I$61,$I63)</f>
        <v>454393</v>
      </c>
      <c r="N63" s="60"/>
      <c r="Q63" s="61">
        <f t="shared" ref="Q63:T63" si="8">SUMIFS(Q6:Q61,$I$6:$I$61,$I63)</f>
        <v>42300390</v>
      </c>
      <c r="R63" s="61">
        <f t="shared" si="8"/>
        <v>61458964</v>
      </c>
      <c r="S63" s="61">
        <f t="shared" si="8"/>
        <v>78012398</v>
      </c>
      <c r="T63" s="61">
        <f t="shared" si="8"/>
        <v>86744842</v>
      </c>
    </row>
    <row r="64" spans="2:20">
      <c r="B64" s="62" t="s">
        <v>243</v>
      </c>
      <c r="I64" t="s">
        <v>93</v>
      </c>
      <c r="Q64" s="74">
        <f>ROUND(Q63/J63,0)</f>
        <v>89</v>
      </c>
      <c r="R64" s="74">
        <f t="shared" ref="R64:T64" si="9">ROUND(R63/K63,0)</f>
        <v>129</v>
      </c>
      <c r="S64" s="74">
        <f t="shared" si="9"/>
        <v>164</v>
      </c>
      <c r="T64" s="74">
        <f t="shared" si="9"/>
        <v>191</v>
      </c>
    </row>
    <row r="65" spans="1:20">
      <c r="B65" s="62"/>
      <c r="Q65" s="390"/>
      <c r="R65" s="390"/>
      <c r="S65" s="390"/>
      <c r="T65" s="390"/>
    </row>
    <row r="66" spans="1:20">
      <c r="B66" t="s">
        <v>131</v>
      </c>
    </row>
    <row r="68" spans="1:20">
      <c r="B68" s="73" t="s">
        <v>273</v>
      </c>
      <c r="C68" s="73"/>
      <c r="D68" s="73"/>
    </row>
    <row r="70" spans="1:20">
      <c r="B70" s="43" t="s">
        <v>1530</v>
      </c>
      <c r="C70" s="38"/>
      <c r="D70" s="38"/>
      <c r="E70" s="38"/>
    </row>
    <row r="71" spans="1:20">
      <c r="B71" s="100" t="s">
        <v>133</v>
      </c>
      <c r="C71" s="38"/>
      <c r="D71" s="38"/>
      <c r="E71" s="38"/>
    </row>
    <row r="72" spans="1:20">
      <c r="B72" s="100" t="s">
        <v>134</v>
      </c>
      <c r="C72" s="38"/>
      <c r="D72" s="38"/>
      <c r="E72" s="38"/>
    </row>
    <row r="73" spans="1:20">
      <c r="A73" t="s">
        <v>1529</v>
      </c>
      <c r="B73" s="100" t="s">
        <v>1531</v>
      </c>
      <c r="C73" s="38"/>
      <c r="D73" s="38"/>
      <c r="E73" s="38"/>
    </row>
    <row r="74" spans="1:20">
      <c r="A74" t="b">
        <f>B74=Copay1P1C!B74</f>
        <v>1</v>
      </c>
      <c r="B74" s="43" t="s">
        <v>136</v>
      </c>
      <c r="C74" s="38"/>
      <c r="D74" s="38"/>
      <c r="E74" s="38"/>
    </row>
    <row r="75" spans="1:20">
      <c r="A75" t="b">
        <f>B75=Copay1P1C!B75</f>
        <v>1</v>
      </c>
      <c r="B75" s="100" t="s">
        <v>1503</v>
      </c>
      <c r="C75" s="38"/>
      <c r="D75" s="38"/>
      <c r="E75" s="38"/>
    </row>
    <row r="76" spans="1:20" ht="15">
      <c r="A76" t="b">
        <f>B76=Copay1P1C!B76</f>
        <v>1</v>
      </c>
      <c r="B76" s="48" t="s">
        <v>138</v>
      </c>
      <c r="C76" s="38"/>
      <c r="D76" s="38"/>
      <c r="E76" s="38"/>
    </row>
    <row r="77" spans="1:20">
      <c r="A77" t="b">
        <f>B77=Copay1P1C!B77</f>
        <v>1</v>
      </c>
      <c r="B77" s="47" t="s">
        <v>1503</v>
      </c>
      <c r="C77" s="38"/>
      <c r="D77" s="38"/>
    </row>
    <row r="78" spans="1:20" ht="15">
      <c r="A78" t="b">
        <f>B78=Copay1P1C!B78</f>
        <v>1</v>
      </c>
      <c r="B78" s="48" t="s">
        <v>291</v>
      </c>
      <c r="C78" s="38"/>
    </row>
    <row r="79" spans="1:20">
      <c r="A79" t="b">
        <f>B79=Copay1P1C!B79</f>
        <v>1</v>
      </c>
      <c r="B79" s="47" t="s">
        <v>1532</v>
      </c>
      <c r="C79" s="38"/>
    </row>
    <row r="80" spans="1:20" ht="15">
      <c r="A80" t="b">
        <f>B80=Copay1P1C!B80</f>
        <v>1</v>
      </c>
      <c r="B80" s="48" t="s">
        <v>141</v>
      </c>
      <c r="C80" s="38"/>
    </row>
    <row r="81" spans="1:3">
      <c r="A81" t="b">
        <f>B81=Copay1P1C!B81</f>
        <v>1</v>
      </c>
      <c r="B81" s="47" t="s">
        <v>1504</v>
      </c>
      <c r="C81" s="38"/>
    </row>
    <row r="82" spans="1:3" ht="15">
      <c r="A82" t="b">
        <f>B82=Copay1P1C!B82</f>
        <v>1</v>
      </c>
      <c r="B82" s="48" t="s">
        <v>143</v>
      </c>
      <c r="C82" s="38"/>
    </row>
    <row r="83" spans="1:3">
      <c r="A83" t="b">
        <f>B83=Copay1P1C!B83</f>
        <v>1</v>
      </c>
      <c r="B83" s="47" t="s">
        <v>1503</v>
      </c>
      <c r="C83" s="38"/>
    </row>
    <row r="84" spans="1:3" ht="15">
      <c r="A84" t="b">
        <f>B84=Copay1P1C!B84</f>
        <v>1</v>
      </c>
      <c r="B84" s="48" t="s">
        <v>145</v>
      </c>
      <c r="C84" s="38"/>
    </row>
    <row r="85" spans="1:3">
      <c r="A85" t="b">
        <f>B85=Copay1P1C!B85</f>
        <v>1</v>
      </c>
      <c r="B85" s="47" t="s">
        <v>1506</v>
      </c>
      <c r="C85" s="38"/>
    </row>
    <row r="86" spans="1:3" ht="15">
      <c r="A86" t="b">
        <f>B86=Copay1P1C!B86</f>
        <v>1</v>
      </c>
      <c r="B86" s="48" t="s">
        <v>149</v>
      </c>
      <c r="C86" s="38"/>
    </row>
    <row r="87" spans="1:3">
      <c r="A87" t="b">
        <f>B87=Copay1P1C!B87</f>
        <v>1</v>
      </c>
      <c r="B87" s="47" t="s">
        <v>1503</v>
      </c>
      <c r="C87" s="38"/>
    </row>
    <row r="88" spans="1:3" ht="15">
      <c r="A88" t="b">
        <f>B88=Copay1P1C!B88</f>
        <v>1</v>
      </c>
      <c r="B88" s="48" t="s">
        <v>155</v>
      </c>
      <c r="C88" s="38"/>
    </row>
    <row r="89" spans="1:3">
      <c r="A89" t="b">
        <f>B89=Copay1P1C!B89</f>
        <v>1</v>
      </c>
      <c r="B89" s="47" t="s">
        <v>1503</v>
      </c>
      <c r="C89" s="38"/>
    </row>
    <row r="90" spans="1:3" ht="15">
      <c r="A90" t="b">
        <f>B90=Copay1P1C!B90</f>
        <v>1</v>
      </c>
      <c r="B90" s="48" t="s">
        <v>157</v>
      </c>
      <c r="C90" s="38"/>
    </row>
    <row r="91" spans="1:3">
      <c r="A91" t="b">
        <f>B91=Copay1P1C!B91</f>
        <v>1</v>
      </c>
      <c r="B91" s="47" t="s">
        <v>1507</v>
      </c>
      <c r="C91" s="38"/>
    </row>
    <row r="92" spans="1:3" ht="15">
      <c r="A92" t="b">
        <f>B92=Copay1P1C!B92</f>
        <v>1</v>
      </c>
      <c r="B92" s="48" t="s">
        <v>163</v>
      </c>
      <c r="C92" s="38"/>
    </row>
    <row r="93" spans="1:3">
      <c r="A93" t="b">
        <f>B93=Copay1P1C!B93</f>
        <v>1</v>
      </c>
      <c r="B93" s="47" t="s">
        <v>1508</v>
      </c>
      <c r="C93" s="38"/>
    </row>
    <row r="94" spans="1:3" ht="15">
      <c r="A94" t="b">
        <f>B94=Copay1P1C!B94</f>
        <v>1</v>
      </c>
      <c r="B94" s="48" t="s">
        <v>165</v>
      </c>
      <c r="C94" s="38"/>
    </row>
    <row r="95" spans="1:3">
      <c r="A95" t="b">
        <f>B95=Copay1P1C!B95</f>
        <v>1</v>
      </c>
      <c r="B95" s="47" t="s">
        <v>1509</v>
      </c>
      <c r="C95" s="38"/>
    </row>
    <row r="96" spans="1:3" ht="15">
      <c r="A96" t="b">
        <f>B96=Copay1P1C!B96</f>
        <v>1</v>
      </c>
      <c r="B96" s="48" t="s">
        <v>169</v>
      </c>
      <c r="C96" s="38"/>
    </row>
    <row r="97" spans="1:3">
      <c r="A97" t="b">
        <f>B97=Copay1P1C!B97</f>
        <v>1</v>
      </c>
      <c r="B97" s="47" t="s">
        <v>1503</v>
      </c>
      <c r="C97" s="38"/>
    </row>
    <row r="98" spans="1:3" ht="15">
      <c r="A98" t="b">
        <f>B98=Copay1P1C!B98</f>
        <v>1</v>
      </c>
      <c r="B98" s="48" t="s">
        <v>173</v>
      </c>
      <c r="C98" s="38"/>
    </row>
    <row r="99" spans="1:3">
      <c r="A99" t="b">
        <f>B99=Copay1P1C!B99</f>
        <v>1</v>
      </c>
      <c r="B99" s="47" t="s">
        <v>1510</v>
      </c>
      <c r="C99" s="38"/>
    </row>
    <row r="100" spans="1:3" ht="15">
      <c r="A100" t="b">
        <f>B100=Copay1P1C!B100</f>
        <v>1</v>
      </c>
      <c r="B100" s="48" t="s">
        <v>179</v>
      </c>
      <c r="C100" s="38"/>
    </row>
    <row r="101" spans="1:3">
      <c r="A101" t="b">
        <f>B101=Copay1P1C!B101</f>
        <v>1</v>
      </c>
      <c r="B101" s="47" t="s">
        <v>1503</v>
      </c>
      <c r="C101" s="38"/>
    </row>
    <row r="102" spans="1:3" ht="15">
      <c r="A102" t="b">
        <f>B102=Copay1P1C!B102</f>
        <v>1</v>
      </c>
      <c r="B102" s="48" t="s">
        <v>183</v>
      </c>
      <c r="C102" s="38"/>
    </row>
    <row r="103" spans="1:3">
      <c r="A103" t="b">
        <f>B103=Copay1P1C!B103</f>
        <v>1</v>
      </c>
      <c r="B103" s="47" t="s">
        <v>1503</v>
      </c>
      <c r="C103" s="38"/>
    </row>
    <row r="104" spans="1:3" ht="15">
      <c r="A104" t="b">
        <f>B104=Copay1P1C!B104</f>
        <v>1</v>
      </c>
      <c r="B104" s="48" t="s">
        <v>187</v>
      </c>
      <c r="C104" s="38"/>
    </row>
    <row r="105" spans="1:3">
      <c r="A105" t="b">
        <f>B105=Copay1P1C!B105</f>
        <v>1</v>
      </c>
      <c r="B105" s="47" t="s">
        <v>1511</v>
      </c>
      <c r="C105" s="38"/>
    </row>
    <row r="106" spans="1:3" ht="15">
      <c r="A106" t="b">
        <f>B106=Copay1P1C!B106</f>
        <v>1</v>
      </c>
      <c r="B106" s="48" t="s">
        <v>191</v>
      </c>
      <c r="C106" s="38"/>
    </row>
    <row r="107" spans="1:3">
      <c r="A107" t="b">
        <f>B107=Copay1P1C!B107</f>
        <v>1</v>
      </c>
      <c r="B107" s="47" t="s">
        <v>1512</v>
      </c>
      <c r="C107" s="38"/>
    </row>
    <row r="108" spans="1:3" ht="15">
      <c r="A108" t="b">
        <f>B108=Copay1P1C!B108</f>
        <v>1</v>
      </c>
      <c r="B108" s="48" t="s">
        <v>195</v>
      </c>
      <c r="C108" s="38"/>
    </row>
    <row r="109" spans="1:3">
      <c r="A109" t="b">
        <f>B109=Copay1P1C!B109</f>
        <v>1</v>
      </c>
      <c r="B109" s="47" t="s">
        <v>1503</v>
      </c>
      <c r="C109" s="38"/>
    </row>
    <row r="110" spans="1:3" ht="15">
      <c r="A110" t="b">
        <f>B110=Copay1P1C!B110</f>
        <v>1</v>
      </c>
      <c r="B110" s="48" t="s">
        <v>197</v>
      </c>
      <c r="C110" s="38"/>
    </row>
    <row r="111" spans="1:3">
      <c r="A111" t="b">
        <f>B111=Copay1P1C!B111</f>
        <v>1</v>
      </c>
      <c r="B111" s="47" t="s">
        <v>1503</v>
      </c>
      <c r="C111" s="38"/>
    </row>
    <row r="112" spans="1:3" ht="15">
      <c r="A112" t="b">
        <f>B112=Copay1P1C!B112</f>
        <v>1</v>
      </c>
      <c r="B112" s="48" t="s">
        <v>199</v>
      </c>
      <c r="C112" s="38"/>
    </row>
    <row r="113" spans="1:3">
      <c r="A113" t="b">
        <f>B113=Copay1P1C!B113</f>
        <v>1</v>
      </c>
      <c r="B113" s="47" t="s">
        <v>1513</v>
      </c>
      <c r="C113" s="38"/>
    </row>
    <row r="114" spans="1:3" ht="15">
      <c r="A114" t="b">
        <f>B114=Copay1P1C!B114</f>
        <v>1</v>
      </c>
      <c r="B114" s="48" t="s">
        <v>345</v>
      </c>
      <c r="C114" s="38"/>
    </row>
    <row r="115" spans="1:3">
      <c r="A115" t="b">
        <f>B115=Copay1P1C!B115</f>
        <v>1</v>
      </c>
      <c r="B115" s="47" t="s">
        <v>1503</v>
      </c>
      <c r="C115" s="38"/>
    </row>
    <row r="116" spans="1:3" ht="15">
      <c r="A116" t="b">
        <f>B116=Copay1P1C!B116</f>
        <v>1</v>
      </c>
      <c r="B116" s="48" t="s">
        <v>204</v>
      </c>
      <c r="C116" s="38"/>
    </row>
    <row r="117" spans="1:3">
      <c r="A117" t="b">
        <f>B117=Copay1P1C!B117</f>
        <v>1</v>
      </c>
      <c r="B117" s="47" t="s">
        <v>1503</v>
      </c>
      <c r="C117" s="38"/>
    </row>
    <row r="118" spans="1:3" ht="15">
      <c r="A118" t="b">
        <f>B118=Copay1P1C!B118</f>
        <v>1</v>
      </c>
      <c r="B118" s="48" t="s">
        <v>206</v>
      </c>
      <c r="C118" s="38"/>
    </row>
    <row r="119" spans="1:3">
      <c r="A119" t="b">
        <f>B119=Copay1P1C!B119</f>
        <v>1</v>
      </c>
      <c r="B119" s="47" t="s">
        <v>1503</v>
      </c>
      <c r="C119" s="38"/>
    </row>
    <row r="120" spans="1:3" ht="15">
      <c r="A120" t="b">
        <f>B120=Copay1P1C!B120</f>
        <v>1</v>
      </c>
      <c r="B120" s="48" t="s">
        <v>217</v>
      </c>
      <c r="C120" s="38"/>
    </row>
    <row r="121" spans="1:3">
      <c r="A121" t="b">
        <f>B121=Copay1P1C!B121</f>
        <v>1</v>
      </c>
      <c r="B121" s="47" t="s">
        <v>1503</v>
      </c>
      <c r="C121" s="38"/>
    </row>
    <row r="122" spans="1:3">
      <c r="A122" t="b">
        <f>B122=Copay1P1C!B122</f>
        <v>1</v>
      </c>
      <c r="B122" s="43" t="s">
        <v>219</v>
      </c>
      <c r="C122" s="38"/>
    </row>
    <row r="123" spans="1:3">
      <c r="A123" t="b">
        <f>B123=Copay1P1C!B123</f>
        <v>1</v>
      </c>
      <c r="B123" s="47" t="s">
        <v>1514</v>
      </c>
      <c r="C123" s="38"/>
    </row>
    <row r="124" spans="1:3">
      <c r="A124" t="b">
        <f>B124=Copay1P1C!B124</f>
        <v>1</v>
      </c>
      <c r="B124" s="43" t="s">
        <v>221</v>
      </c>
      <c r="C124" s="38"/>
    </row>
    <row r="125" spans="1:3">
      <c r="A125" t="b">
        <f>B125=Copay1P1C!B125</f>
        <v>1</v>
      </c>
      <c r="B125" s="47" t="s">
        <v>1515</v>
      </c>
      <c r="C125" s="38"/>
    </row>
    <row r="126" spans="1:3">
      <c r="A126" t="b">
        <f>B126=Copay1P1C!B126</f>
        <v>1</v>
      </c>
      <c r="B126" s="43" t="s">
        <v>358</v>
      </c>
      <c r="C126" s="38"/>
    </row>
    <row r="127" spans="1:3">
      <c r="A127" t="b">
        <f>B127=Copay1P1C!B127</f>
        <v>1</v>
      </c>
      <c r="B127" s="47" t="s">
        <v>1533</v>
      </c>
      <c r="C127" s="38"/>
    </row>
    <row r="128" spans="1:3">
      <c r="A128" t="b">
        <f>B128=Copay1P1C!B128</f>
        <v>1</v>
      </c>
      <c r="B128" s="43" t="s">
        <v>223</v>
      </c>
      <c r="C128" s="38"/>
    </row>
    <row r="129" spans="1:3">
      <c r="A129" t="b">
        <f>B129=Copay1P1C!B129</f>
        <v>1</v>
      </c>
      <c r="B129" s="47" t="s">
        <v>1503</v>
      </c>
      <c r="C129" s="38"/>
    </row>
    <row r="130" spans="1:3">
      <c r="A130" t="b">
        <f>B130=Copay1P1C!B130</f>
        <v>1</v>
      </c>
      <c r="B130" s="43" t="s">
        <v>227</v>
      </c>
      <c r="C130" s="38"/>
    </row>
    <row r="131" spans="1:3">
      <c r="A131" t="b">
        <f>B131=Copay1P1C!B131</f>
        <v>1</v>
      </c>
      <c r="B131" s="47" t="s">
        <v>1503</v>
      </c>
      <c r="C131" s="38"/>
    </row>
    <row r="132" spans="1:3">
      <c r="A132" t="b">
        <f>B132=Copay1P1C!B132</f>
        <v>1</v>
      </c>
      <c r="B132" s="43" t="s">
        <v>232</v>
      </c>
      <c r="C132" s="38"/>
    </row>
    <row r="133" spans="1:3">
      <c r="A133" t="b">
        <f>B133=Copay1P1C!B133</f>
        <v>1</v>
      </c>
      <c r="B133" s="47" t="s">
        <v>1516</v>
      </c>
      <c r="C133" s="38"/>
    </row>
    <row r="134" spans="1:3">
      <c r="A134" t="b">
        <f>B134=Copay1P1C!B134</f>
        <v>1</v>
      </c>
      <c r="B134" s="43" t="s">
        <v>234</v>
      </c>
      <c r="C134" s="38"/>
    </row>
    <row r="135" spans="1:3">
      <c r="A135" t="b">
        <f>B135=Copay1P1C!B135</f>
        <v>1</v>
      </c>
      <c r="B135" s="47" t="s">
        <v>1517</v>
      </c>
      <c r="C135" s="38"/>
    </row>
    <row r="136" spans="1:3">
      <c r="A136" t="b">
        <f>B136=Copay1P1C!B136</f>
        <v>1</v>
      </c>
      <c r="B136" s="43" t="s">
        <v>236</v>
      </c>
      <c r="C136" s="38"/>
    </row>
    <row r="137" spans="1:3">
      <c r="A137" t="b">
        <f>B137=Copay1P1C!B137</f>
        <v>1</v>
      </c>
      <c r="B137" s="47" t="s">
        <v>1503</v>
      </c>
      <c r="C137" s="38"/>
    </row>
    <row r="138" spans="1:3">
      <c r="C138" s="38"/>
    </row>
    <row r="139" spans="1:3">
      <c r="B139" s="47"/>
      <c r="C139" s="38"/>
    </row>
    <row r="140" spans="1:3">
      <c r="B140" s="49"/>
      <c r="C140" s="38"/>
    </row>
    <row r="141" spans="1:3" ht="15">
      <c r="B141" s="48"/>
      <c r="C141" s="38"/>
    </row>
    <row r="142" spans="1:3">
      <c r="B142" s="47"/>
      <c r="C142" s="38"/>
    </row>
    <row r="143" spans="1:3" ht="15">
      <c r="B143" s="48"/>
      <c r="C143" s="38"/>
    </row>
    <row r="144" spans="1:3">
      <c r="B144" s="47"/>
      <c r="C144" s="38"/>
    </row>
    <row r="145" spans="2:3" ht="15">
      <c r="B145" s="48"/>
      <c r="C145" s="38"/>
    </row>
    <row r="146" spans="2:3">
      <c r="B146" s="47"/>
      <c r="C146" s="38"/>
    </row>
    <row r="147" spans="2:3" ht="15">
      <c r="B147" s="48"/>
      <c r="C147" s="38"/>
    </row>
    <row r="148" spans="2:3">
      <c r="B148" s="47"/>
      <c r="C148" s="38"/>
    </row>
    <row r="149" spans="2:3">
      <c r="B149" s="47"/>
      <c r="C149" s="38"/>
    </row>
    <row r="150" spans="2:3" ht="15">
      <c r="B150" s="48"/>
      <c r="C150" s="38"/>
    </row>
    <row r="151" spans="2:3">
      <c r="B151" s="47"/>
      <c r="C151" s="38"/>
    </row>
    <row r="152" spans="2:3" ht="15">
      <c r="B152" s="48"/>
      <c r="C152" s="38"/>
    </row>
    <row r="153" spans="2:3">
      <c r="B153" s="47"/>
      <c r="C153" s="38"/>
    </row>
    <row r="154" spans="2:3" ht="15">
      <c r="B154" s="48"/>
      <c r="C154" s="38"/>
    </row>
    <row r="155" spans="2:3">
      <c r="B155" s="47"/>
      <c r="C155" s="38"/>
    </row>
    <row r="156" spans="2:3" ht="15">
      <c r="B156" s="48"/>
      <c r="C156" s="38"/>
    </row>
    <row r="157" spans="2:3">
      <c r="B157" s="47"/>
      <c r="C157" s="38"/>
    </row>
    <row r="158" spans="2:3" ht="15">
      <c r="B158" s="48"/>
      <c r="C158" s="38"/>
    </row>
    <row r="159" spans="2:3">
      <c r="B159" s="47"/>
      <c r="C159" s="38"/>
    </row>
    <row r="160" spans="2:3" ht="15">
      <c r="B160" s="48"/>
      <c r="C160" s="38"/>
    </row>
    <row r="161" spans="2:3">
      <c r="B161" s="47"/>
      <c r="C161" s="38"/>
    </row>
    <row r="162" spans="2:3" ht="15">
      <c r="B162" s="48"/>
      <c r="C162" s="38"/>
    </row>
    <row r="163" spans="2:3">
      <c r="B163" s="47"/>
      <c r="C163" s="38"/>
    </row>
    <row r="164" spans="2:3" ht="15">
      <c r="B164" s="48"/>
      <c r="C164" s="38"/>
    </row>
    <row r="165" spans="2:3">
      <c r="B165" s="47"/>
      <c r="C165" s="38"/>
    </row>
    <row r="166" spans="2:3" ht="15">
      <c r="B166" s="48"/>
      <c r="C166" s="38"/>
    </row>
    <row r="167" spans="2:3">
      <c r="B167" s="47"/>
      <c r="C167" s="38"/>
    </row>
    <row r="168" spans="2:3" ht="15">
      <c r="B168" s="48"/>
      <c r="C168" s="38"/>
    </row>
    <row r="169" spans="2:3">
      <c r="B169" s="47"/>
      <c r="C169" s="38"/>
    </row>
    <row r="170" spans="2:3">
      <c r="B170" s="43"/>
      <c r="C170" s="38"/>
    </row>
    <row r="171" spans="2:3">
      <c r="B171" s="47"/>
      <c r="C171" s="38"/>
    </row>
    <row r="172" spans="2:3">
      <c r="B172" s="47"/>
      <c r="C172" s="38"/>
    </row>
    <row r="173" spans="2:3">
      <c r="B173" s="43"/>
      <c r="C173" s="38"/>
    </row>
    <row r="174" spans="2:3">
      <c r="B174" s="47"/>
      <c r="C174" s="38"/>
    </row>
    <row r="175" spans="2:3">
      <c r="B175" s="43"/>
      <c r="C175" s="38"/>
    </row>
    <row r="176" spans="2:3">
      <c r="B176" s="47"/>
      <c r="C176" s="38"/>
    </row>
    <row r="177" spans="2:3">
      <c r="B177" s="43"/>
      <c r="C177" s="38"/>
    </row>
    <row r="178" spans="2:3">
      <c r="B178" s="47"/>
      <c r="C178" s="3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7BF5-AE9C-473B-9BEB-3683EB418A63}">
  <dimension ref="A1:S222"/>
  <sheetViews>
    <sheetView zoomScale="80" zoomScaleNormal="80" workbookViewId="0">
      <pane xSplit="2" ySplit="5" topLeftCell="C60" activePane="bottomRight" state="frozen"/>
      <selection activeCell="B72" sqref="B72:C72"/>
      <selection pane="topRight" activeCell="B72" sqref="B72:C72"/>
      <selection pane="bottomLeft" activeCell="B72" sqref="B72:C72"/>
      <selection pane="bottomRight" activeCell="D97" sqref="D97"/>
    </sheetView>
  </sheetViews>
  <sheetFormatPr defaultRowHeight="14.5"/>
  <cols>
    <col min="1" max="1" width="11.453125" customWidth="1"/>
    <col min="2" max="2" width="23.7265625" customWidth="1"/>
    <col min="3" max="3" width="18.26953125" customWidth="1"/>
    <col min="4" max="4" width="33.54296875" customWidth="1"/>
    <col min="5" max="7" width="23.26953125" customWidth="1"/>
    <col min="15" max="19" width="29" customWidth="1"/>
  </cols>
  <sheetData>
    <row r="1" spans="1:19">
      <c r="A1" s="35" t="s">
        <v>123</v>
      </c>
    </row>
    <row r="3" spans="1:19">
      <c r="A3" t="s">
        <v>1662</v>
      </c>
      <c r="L3" t="b">
        <v>1</v>
      </c>
      <c r="M3">
        <f>COUNTIF(M$6:M$61,L3)</f>
        <v>56</v>
      </c>
    </row>
    <row r="4" spans="1:19">
      <c r="L4" t="b">
        <v>0</v>
      </c>
      <c r="M4">
        <f>COUNTIF(M$6:M$61,L4)</f>
        <v>0</v>
      </c>
    </row>
    <row r="5" spans="1:19" ht="48">
      <c r="B5" s="447" t="s">
        <v>4</v>
      </c>
      <c r="C5" s="448" t="s">
        <v>1666</v>
      </c>
      <c r="D5" s="243" t="s">
        <v>1667</v>
      </c>
      <c r="E5" s="243" t="s">
        <v>1663</v>
      </c>
      <c r="F5" s="243" t="s">
        <v>1668</v>
      </c>
      <c r="G5" s="449" t="s">
        <v>1664</v>
      </c>
      <c r="K5" t="s">
        <v>91</v>
      </c>
      <c r="M5" s="30" t="s">
        <v>419</v>
      </c>
      <c r="O5" s="448" t="s">
        <v>1666</v>
      </c>
      <c r="P5" s="243" t="s">
        <v>1667</v>
      </c>
      <c r="Q5" s="243" t="s">
        <v>1663</v>
      </c>
      <c r="R5" s="243" t="s">
        <v>1668</v>
      </c>
      <c r="S5" s="449" t="s">
        <v>1664</v>
      </c>
    </row>
    <row r="6" spans="1:19" ht="37.5">
      <c r="B6" s="93" t="s">
        <v>7</v>
      </c>
      <c r="C6" s="94" t="s">
        <v>1665</v>
      </c>
      <c r="D6" s="94" t="s">
        <v>1669</v>
      </c>
      <c r="E6" s="203" t="s">
        <v>284</v>
      </c>
      <c r="F6" s="252" t="s">
        <v>130</v>
      </c>
      <c r="G6" s="113" t="s">
        <v>130</v>
      </c>
      <c r="I6" t="str">
        <f>Weights!B6</f>
        <v>Alabama</v>
      </c>
      <c r="J6" s="28">
        <f>Weights!Y6</f>
        <v>19300</v>
      </c>
      <c r="K6" t="s">
        <v>92</v>
      </c>
      <c r="M6" t="b">
        <f t="shared" ref="M6:M61" si="0">B6=I6</f>
        <v>1</v>
      </c>
      <c r="O6" s="94" t="s">
        <v>1665</v>
      </c>
      <c r="P6" s="94" t="s">
        <v>1669</v>
      </c>
      <c r="Q6" s="203" t="s">
        <v>284</v>
      </c>
      <c r="R6" s="252" t="s">
        <v>130</v>
      </c>
      <c r="S6" s="113" t="s">
        <v>130</v>
      </c>
    </row>
    <row r="7" spans="1:19" ht="112.5">
      <c r="B7" s="95" t="s">
        <v>8</v>
      </c>
      <c r="C7" s="96" t="s">
        <v>1670</v>
      </c>
      <c r="D7" s="96" t="s">
        <v>1671</v>
      </c>
      <c r="E7" s="205" t="s">
        <v>283</v>
      </c>
      <c r="F7" s="206" t="s">
        <v>284</v>
      </c>
      <c r="G7" s="114" t="s">
        <v>130</v>
      </c>
      <c r="I7" t="str">
        <f>Weights!B7</f>
        <v>Alaska</v>
      </c>
      <c r="J7" s="28">
        <f>Weights!Y7</f>
        <v>1312</v>
      </c>
      <c r="K7" t="s">
        <v>92</v>
      </c>
      <c r="M7" t="b">
        <f t="shared" si="0"/>
        <v>1</v>
      </c>
      <c r="O7" s="96" t="s">
        <v>1670</v>
      </c>
      <c r="P7" s="96" t="s">
        <v>1671</v>
      </c>
      <c r="Q7" s="205" t="s">
        <v>283</v>
      </c>
      <c r="R7" s="206" t="s">
        <v>284</v>
      </c>
      <c r="S7" s="122" t="s">
        <v>1675</v>
      </c>
    </row>
    <row r="8" spans="1:19" ht="192">
      <c r="B8" s="95" t="s">
        <v>9</v>
      </c>
      <c r="C8" s="96" t="s">
        <v>1672</v>
      </c>
      <c r="D8" s="96" t="s">
        <v>286</v>
      </c>
      <c r="E8" s="205" t="s">
        <v>286</v>
      </c>
      <c r="F8" s="206" t="s">
        <v>286</v>
      </c>
      <c r="G8" s="114" t="s">
        <v>130</v>
      </c>
      <c r="I8" t="str">
        <f>Weights!B8</f>
        <v>American Samoa</v>
      </c>
      <c r="J8" s="28" t="e">
        <f>Weights!Y8</f>
        <v>#VALUE!</v>
      </c>
      <c r="K8" s="25" t="s">
        <v>93</v>
      </c>
      <c r="M8" t="b">
        <f t="shared" si="0"/>
        <v>1</v>
      </c>
      <c r="O8" s="96" t="s">
        <v>1672</v>
      </c>
      <c r="P8" s="96" t="s">
        <v>286</v>
      </c>
      <c r="Q8" s="205" t="s">
        <v>286</v>
      </c>
      <c r="R8" s="206" t="s">
        <v>286</v>
      </c>
      <c r="S8" s="451" t="s">
        <v>1678</v>
      </c>
    </row>
    <row r="9" spans="1:19" ht="96">
      <c r="B9" s="95" t="s">
        <v>11</v>
      </c>
      <c r="C9" s="96" t="s">
        <v>1665</v>
      </c>
      <c r="D9" s="96" t="s">
        <v>1669</v>
      </c>
      <c r="E9" s="205" t="s">
        <v>283</v>
      </c>
      <c r="F9" s="206" t="s">
        <v>130</v>
      </c>
      <c r="G9" s="114" t="s">
        <v>130</v>
      </c>
      <c r="I9" t="str">
        <f>Weights!B9</f>
        <v>Arizona</v>
      </c>
      <c r="J9" s="28">
        <f>Weights!Y9</f>
        <v>12655</v>
      </c>
      <c r="K9" t="s">
        <v>92</v>
      </c>
      <c r="M9" t="b">
        <f t="shared" si="0"/>
        <v>1</v>
      </c>
      <c r="O9" s="122" t="s">
        <v>1673</v>
      </c>
      <c r="P9" s="122" t="s">
        <v>1674</v>
      </c>
      <c r="R9" s="452" t="s">
        <v>283</v>
      </c>
      <c r="S9" s="122" t="s">
        <v>1681</v>
      </c>
    </row>
    <row r="10" spans="1:19" ht="176">
      <c r="B10" s="119" t="s">
        <v>12</v>
      </c>
      <c r="C10" s="120" t="s">
        <v>1673</v>
      </c>
      <c r="D10" s="120" t="s">
        <v>1674</v>
      </c>
      <c r="E10" s="248" t="s">
        <v>283</v>
      </c>
      <c r="F10" s="450" t="s">
        <v>283</v>
      </c>
      <c r="G10" s="157" t="s">
        <v>1675</v>
      </c>
      <c r="I10" t="str">
        <f>Weights!B10</f>
        <v>Arkansas</v>
      </c>
      <c r="J10" s="28">
        <f>Weights!Y10</f>
        <v>16406</v>
      </c>
      <c r="K10" t="s">
        <v>92</v>
      </c>
      <c r="M10" t="b">
        <f t="shared" si="0"/>
        <v>1</v>
      </c>
      <c r="O10" s="469" t="s">
        <v>1676</v>
      </c>
      <c r="P10" s="120" t="s">
        <v>1677</v>
      </c>
      <c r="S10" s="143" t="s">
        <v>1686</v>
      </c>
    </row>
    <row r="11" spans="1:19" ht="240">
      <c r="B11" s="121" t="s">
        <v>13</v>
      </c>
      <c r="C11" s="451" t="s">
        <v>1676</v>
      </c>
      <c r="D11" s="122" t="s">
        <v>1677</v>
      </c>
      <c r="E11" s="250" t="s">
        <v>283</v>
      </c>
      <c r="F11" s="452" t="s">
        <v>283</v>
      </c>
      <c r="G11" s="453" t="s">
        <v>1678</v>
      </c>
      <c r="I11" t="str">
        <f>Weights!B11</f>
        <v>California</v>
      </c>
      <c r="J11" s="28">
        <f>Weights!Y11</f>
        <v>91086</v>
      </c>
      <c r="K11" t="s">
        <v>92</v>
      </c>
      <c r="M11" t="b">
        <f t="shared" si="0"/>
        <v>1</v>
      </c>
      <c r="O11" s="122" t="s">
        <v>1679</v>
      </c>
      <c r="P11" s="122" t="s">
        <v>1680</v>
      </c>
      <c r="S11" s="464" t="s">
        <v>1690</v>
      </c>
    </row>
    <row r="12" spans="1:19" ht="112">
      <c r="B12" s="121" t="s">
        <v>14</v>
      </c>
      <c r="C12" s="122" t="s">
        <v>1679</v>
      </c>
      <c r="D12" s="122" t="s">
        <v>1680</v>
      </c>
      <c r="E12" s="250" t="s">
        <v>283</v>
      </c>
      <c r="F12" s="452" t="s">
        <v>283</v>
      </c>
      <c r="G12" s="161" t="s">
        <v>1681</v>
      </c>
      <c r="I12" t="str">
        <f>Weights!B12</f>
        <v>Colorado</v>
      </c>
      <c r="J12" s="28">
        <f>Weights!Y12</f>
        <v>9101</v>
      </c>
      <c r="K12" t="s">
        <v>92</v>
      </c>
      <c r="M12" t="b">
        <f t="shared" si="0"/>
        <v>1</v>
      </c>
      <c r="O12" s="87" t="s">
        <v>1682</v>
      </c>
      <c r="P12" s="87" t="s">
        <v>1683</v>
      </c>
      <c r="S12" s="40" t="s">
        <v>1692</v>
      </c>
    </row>
    <row r="13" spans="1:19" ht="87.5">
      <c r="B13" s="81" t="s">
        <v>15</v>
      </c>
      <c r="C13" s="82" t="s">
        <v>1665</v>
      </c>
      <c r="D13" s="82" t="s">
        <v>1669</v>
      </c>
      <c r="E13" s="84" t="s">
        <v>283</v>
      </c>
      <c r="F13" s="454" t="s">
        <v>130</v>
      </c>
      <c r="G13" s="455" t="s">
        <v>130</v>
      </c>
      <c r="I13" t="str">
        <f>Weights!B13</f>
        <v>Connecticut</v>
      </c>
      <c r="J13" s="28">
        <f>Weights!Y13</f>
        <v>7200</v>
      </c>
      <c r="K13" t="s">
        <v>92</v>
      </c>
      <c r="M13" t="b">
        <f t="shared" si="0"/>
        <v>1</v>
      </c>
      <c r="O13" s="82" t="s">
        <v>1684</v>
      </c>
      <c r="P13" s="82" t="s">
        <v>1685</v>
      </c>
      <c r="S13" s="143" t="s">
        <v>1694</v>
      </c>
    </row>
    <row r="14" spans="1:19" ht="100">
      <c r="B14" s="86" t="s">
        <v>16</v>
      </c>
      <c r="C14" s="87" t="s">
        <v>1682</v>
      </c>
      <c r="D14" s="87" t="s">
        <v>1683</v>
      </c>
      <c r="E14" s="88" t="s">
        <v>283</v>
      </c>
      <c r="F14" s="117" t="s">
        <v>284</v>
      </c>
      <c r="G14" s="456" t="s">
        <v>130</v>
      </c>
      <c r="I14" t="str">
        <f>Weights!B14</f>
        <v>Delaware</v>
      </c>
      <c r="J14" s="28">
        <f>Weights!Y14</f>
        <v>2900</v>
      </c>
      <c r="K14" t="s">
        <v>92</v>
      </c>
      <c r="M14" t="b">
        <f t="shared" si="0"/>
        <v>1</v>
      </c>
      <c r="O14" s="457" t="s">
        <v>1687</v>
      </c>
      <c r="P14" s="87" t="s">
        <v>1696</v>
      </c>
      <c r="S14" s="150" t="s">
        <v>1698</v>
      </c>
    </row>
    <row r="15" spans="1:19" ht="112.5">
      <c r="B15" s="86" t="s">
        <v>17</v>
      </c>
      <c r="C15" s="87" t="s">
        <v>1684</v>
      </c>
      <c r="D15" s="87" t="s">
        <v>1685</v>
      </c>
      <c r="E15" s="88" t="s">
        <v>283</v>
      </c>
      <c r="F15" s="117" t="s">
        <v>283</v>
      </c>
      <c r="G15" s="41" t="s">
        <v>1686</v>
      </c>
      <c r="I15" t="str">
        <f>Weights!B15</f>
        <v>District of Columbia</v>
      </c>
      <c r="J15" s="28">
        <f>Weights!Y15</f>
        <v>700</v>
      </c>
      <c r="K15" t="s">
        <v>92</v>
      </c>
      <c r="M15" t="b">
        <f t="shared" si="0"/>
        <v>1</v>
      </c>
      <c r="O15" s="470" t="s">
        <v>1688</v>
      </c>
      <c r="P15" s="87" t="s">
        <v>1700</v>
      </c>
      <c r="S15" s="41" t="s">
        <v>1701</v>
      </c>
    </row>
    <row r="16" spans="1:19" ht="200">
      <c r="B16" s="86" t="s">
        <v>18</v>
      </c>
      <c r="C16" s="457" t="s">
        <v>1687</v>
      </c>
      <c r="D16" s="87" t="s">
        <v>1680</v>
      </c>
      <c r="E16" s="88" t="s">
        <v>283</v>
      </c>
      <c r="F16" s="117" t="s">
        <v>284</v>
      </c>
      <c r="G16" s="456" t="s">
        <v>130</v>
      </c>
      <c r="I16" t="str">
        <f>Weights!B16</f>
        <v>Florida</v>
      </c>
      <c r="J16" s="28">
        <f>Weights!Y16</f>
        <v>48658</v>
      </c>
      <c r="K16" t="s">
        <v>92</v>
      </c>
      <c r="M16" t="b">
        <f t="shared" si="0"/>
        <v>1</v>
      </c>
      <c r="O16" s="457" t="s">
        <v>1689</v>
      </c>
      <c r="P16" s="87" t="s">
        <v>1703</v>
      </c>
      <c r="S16" s="464" t="s">
        <v>1707</v>
      </c>
    </row>
    <row r="17" spans="2:19" ht="212.5">
      <c r="B17" s="86" t="s">
        <v>19</v>
      </c>
      <c r="C17" s="87" t="s">
        <v>1665</v>
      </c>
      <c r="D17" s="87" t="s">
        <v>1669</v>
      </c>
      <c r="E17" s="88" t="s">
        <v>283</v>
      </c>
      <c r="F17" s="117" t="s">
        <v>130</v>
      </c>
      <c r="G17" s="456" t="s">
        <v>130</v>
      </c>
      <c r="I17" t="str">
        <f>Weights!B17</f>
        <v>Georgia</v>
      </c>
      <c r="J17" s="28">
        <f>Weights!Y17</f>
        <v>24349</v>
      </c>
      <c r="K17" t="s">
        <v>92</v>
      </c>
      <c r="M17" t="b">
        <f t="shared" si="0"/>
        <v>1</v>
      </c>
      <c r="O17" s="87" t="s">
        <v>286</v>
      </c>
      <c r="P17" s="457" t="s">
        <v>1705</v>
      </c>
      <c r="S17" s="40" t="s">
        <v>1709</v>
      </c>
    </row>
    <row r="18" spans="2:19" ht="75">
      <c r="B18" s="93" t="s">
        <v>20</v>
      </c>
      <c r="C18" s="458" t="s">
        <v>1688</v>
      </c>
      <c r="D18" s="94" t="s">
        <v>1680</v>
      </c>
      <c r="E18" s="203" t="s">
        <v>283</v>
      </c>
      <c r="F18" s="252" t="s">
        <v>284</v>
      </c>
      <c r="G18" s="113" t="s">
        <v>130</v>
      </c>
      <c r="I18" t="str">
        <f>Weights!B18</f>
        <v>Guam</v>
      </c>
      <c r="J18" s="28">
        <f>Weights!Y18</f>
        <v>287</v>
      </c>
      <c r="K18" s="25" t="s">
        <v>93</v>
      </c>
      <c r="M18" t="b">
        <f t="shared" si="0"/>
        <v>1</v>
      </c>
      <c r="O18" s="82" t="s">
        <v>1691</v>
      </c>
      <c r="P18" s="82" t="s">
        <v>1711</v>
      </c>
      <c r="S18" s="82" t="s">
        <v>1712</v>
      </c>
    </row>
    <row r="19" spans="2:19" ht="150">
      <c r="B19" s="95" t="s">
        <v>21</v>
      </c>
      <c r="C19" s="96" t="s">
        <v>1665</v>
      </c>
      <c r="D19" s="96" t="s">
        <v>1669</v>
      </c>
      <c r="E19" s="205" t="s">
        <v>284</v>
      </c>
      <c r="F19" s="206" t="s">
        <v>130</v>
      </c>
      <c r="G19" s="114" t="s">
        <v>130</v>
      </c>
      <c r="I19" t="str">
        <f>Weights!B19</f>
        <v>Hawaii</v>
      </c>
      <c r="J19" s="28">
        <f>Weights!Y19</f>
        <v>3200</v>
      </c>
      <c r="K19" t="s">
        <v>92</v>
      </c>
      <c r="M19" t="b">
        <f t="shared" si="0"/>
        <v>1</v>
      </c>
      <c r="O19" s="87" t="s">
        <v>1693</v>
      </c>
      <c r="P19" s="96" t="s">
        <v>1718</v>
      </c>
      <c r="S19" s="87" t="s">
        <v>1714</v>
      </c>
    </row>
    <row r="20" spans="2:19" ht="150">
      <c r="B20" s="95" t="s">
        <v>22</v>
      </c>
      <c r="C20" s="96" t="s">
        <v>1665</v>
      </c>
      <c r="D20" s="96" t="s">
        <v>1669</v>
      </c>
      <c r="E20" s="205" t="s">
        <v>283</v>
      </c>
      <c r="F20" s="206" t="s">
        <v>130</v>
      </c>
      <c r="G20" s="114" t="s">
        <v>130</v>
      </c>
      <c r="I20" t="str">
        <f>Weights!B20</f>
        <v>Idaho</v>
      </c>
      <c r="J20" s="28">
        <f>Weights!Y20</f>
        <v>3700</v>
      </c>
      <c r="K20" t="s">
        <v>92</v>
      </c>
      <c r="M20" t="b">
        <f t="shared" si="0"/>
        <v>1</v>
      </c>
      <c r="O20" s="87" t="s">
        <v>1695</v>
      </c>
      <c r="P20" s="122" t="s">
        <v>1725</v>
      </c>
      <c r="S20" s="457" t="s">
        <v>1716</v>
      </c>
    </row>
    <row r="21" spans="2:19" ht="100">
      <c r="B21" s="95" t="s">
        <v>23</v>
      </c>
      <c r="C21" s="96" t="s">
        <v>1665</v>
      </c>
      <c r="D21" s="96" t="s">
        <v>1669</v>
      </c>
      <c r="E21" s="205" t="s">
        <v>283</v>
      </c>
      <c r="F21" s="206" t="s">
        <v>130</v>
      </c>
      <c r="G21" s="114" t="s">
        <v>130</v>
      </c>
      <c r="I21" t="str">
        <f>Weights!B21</f>
        <v>Illinois</v>
      </c>
      <c r="J21" s="28">
        <f>Weights!Y21</f>
        <v>35900</v>
      </c>
      <c r="K21" t="s">
        <v>92</v>
      </c>
      <c r="M21" t="b">
        <f t="shared" si="0"/>
        <v>1</v>
      </c>
      <c r="O21" s="462" t="s">
        <v>1697</v>
      </c>
      <c r="S21" s="96" t="s">
        <v>1719</v>
      </c>
    </row>
    <row r="22" spans="2:19" ht="50">
      <c r="B22" s="95" t="s">
        <v>24</v>
      </c>
      <c r="C22" s="96" t="s">
        <v>1665</v>
      </c>
      <c r="D22" s="96" t="s">
        <v>1669</v>
      </c>
      <c r="E22" s="205" t="s">
        <v>283</v>
      </c>
      <c r="F22" s="206" t="s">
        <v>130</v>
      </c>
      <c r="G22" s="114" t="s">
        <v>130</v>
      </c>
      <c r="I22" t="str">
        <f>Weights!B22</f>
        <v>Indiana</v>
      </c>
      <c r="J22" s="28">
        <f>Weights!Y22</f>
        <v>14200</v>
      </c>
      <c r="K22" t="s">
        <v>92</v>
      </c>
      <c r="M22" t="b">
        <f t="shared" si="0"/>
        <v>1</v>
      </c>
      <c r="O22" s="87" t="s">
        <v>1699</v>
      </c>
      <c r="S22" s="87" t="s">
        <v>1721</v>
      </c>
    </row>
    <row r="23" spans="2:19" ht="62.5">
      <c r="B23" s="95" t="s">
        <v>25</v>
      </c>
      <c r="C23" s="96" t="s">
        <v>1665</v>
      </c>
      <c r="D23" s="96" t="s">
        <v>1669</v>
      </c>
      <c r="E23" s="205" t="s">
        <v>283</v>
      </c>
      <c r="F23" s="206" t="s">
        <v>130</v>
      </c>
      <c r="G23" s="114" t="s">
        <v>130</v>
      </c>
      <c r="I23" t="str">
        <f>Weights!B23</f>
        <v>Iowa</v>
      </c>
      <c r="J23" s="28">
        <f>Weights!Y23</f>
        <v>8400</v>
      </c>
      <c r="K23" t="s">
        <v>92</v>
      </c>
      <c r="M23" t="b">
        <f t="shared" si="0"/>
        <v>1</v>
      </c>
      <c r="O23" s="87" t="s">
        <v>1702</v>
      </c>
      <c r="S23" s="87" t="s">
        <v>1723</v>
      </c>
    </row>
    <row r="24" spans="2:19" ht="208">
      <c r="B24" s="95" t="s">
        <v>26</v>
      </c>
      <c r="C24" s="96" t="s">
        <v>1665</v>
      </c>
      <c r="D24" s="96" t="s">
        <v>1669</v>
      </c>
      <c r="E24" s="205" t="s">
        <v>283</v>
      </c>
      <c r="F24" s="206" t="s">
        <v>130</v>
      </c>
      <c r="G24" s="114" t="s">
        <v>130</v>
      </c>
      <c r="I24" t="str">
        <f>Weights!B24</f>
        <v>Kansas</v>
      </c>
      <c r="J24" s="28">
        <f>Weights!Y24</f>
        <v>6201</v>
      </c>
      <c r="K24" t="s">
        <v>92</v>
      </c>
      <c r="M24" t="b">
        <f t="shared" si="0"/>
        <v>1</v>
      </c>
      <c r="O24" s="87" t="s">
        <v>1704</v>
      </c>
      <c r="S24" s="451" t="s">
        <v>1726</v>
      </c>
    </row>
    <row r="25" spans="2:19" ht="192">
      <c r="B25" s="81" t="s">
        <v>27</v>
      </c>
      <c r="C25" s="459" t="s">
        <v>1689</v>
      </c>
      <c r="D25" s="82" t="s">
        <v>1680</v>
      </c>
      <c r="E25" s="84" t="s">
        <v>283</v>
      </c>
      <c r="F25" s="460" t="s">
        <v>283</v>
      </c>
      <c r="G25" s="461" t="s">
        <v>1690</v>
      </c>
      <c r="I25" t="str">
        <f>Weights!B25</f>
        <v>Kentucky</v>
      </c>
      <c r="J25" s="28">
        <f>Weights!Y25</f>
        <v>8901</v>
      </c>
      <c r="K25" t="s">
        <v>92</v>
      </c>
      <c r="M25" t="b">
        <f t="shared" si="0"/>
        <v>1</v>
      </c>
      <c r="O25" s="459" t="s">
        <v>1706</v>
      </c>
      <c r="S25" s="468" t="s">
        <v>1728</v>
      </c>
    </row>
    <row r="26" spans="2:19" ht="37.5">
      <c r="B26" s="86" t="s">
        <v>28</v>
      </c>
      <c r="C26" s="87" t="s">
        <v>286</v>
      </c>
      <c r="D26" s="87" t="s">
        <v>286</v>
      </c>
      <c r="E26" s="88" t="s">
        <v>283</v>
      </c>
      <c r="F26" s="405" t="s">
        <v>286</v>
      </c>
      <c r="G26" s="40" t="s">
        <v>130</v>
      </c>
      <c r="I26" t="str">
        <f>Weights!B26</f>
        <v>Louisiana</v>
      </c>
      <c r="J26" s="28">
        <f>Weights!Y26</f>
        <v>11549</v>
      </c>
      <c r="K26" t="s">
        <v>92</v>
      </c>
      <c r="M26" t="b">
        <f t="shared" si="0"/>
        <v>1</v>
      </c>
      <c r="O26" s="87" t="s">
        <v>1708</v>
      </c>
    </row>
    <row r="27" spans="2:19" ht="87.5">
      <c r="B27" s="86" t="s">
        <v>29</v>
      </c>
      <c r="C27" s="87" t="s">
        <v>1691</v>
      </c>
      <c r="D27" s="87" t="s">
        <v>1680</v>
      </c>
      <c r="E27" s="88" t="s">
        <v>283</v>
      </c>
      <c r="F27" s="405" t="s">
        <v>283</v>
      </c>
      <c r="G27" s="40" t="s">
        <v>1692</v>
      </c>
      <c r="I27" t="str">
        <f>Weights!B27</f>
        <v>Maine</v>
      </c>
      <c r="J27" s="28">
        <f>Weights!Y27</f>
        <v>2800</v>
      </c>
      <c r="K27" t="s">
        <v>92</v>
      </c>
      <c r="M27" t="b">
        <f t="shared" si="0"/>
        <v>1</v>
      </c>
      <c r="O27" s="88" t="s">
        <v>1710</v>
      </c>
    </row>
    <row r="28" spans="2:19" ht="162.5">
      <c r="B28" s="86" t="s">
        <v>30</v>
      </c>
      <c r="C28" s="87" t="s">
        <v>1693</v>
      </c>
      <c r="D28" s="87" t="s">
        <v>1680</v>
      </c>
      <c r="E28" s="88" t="s">
        <v>283</v>
      </c>
      <c r="F28" s="405" t="s">
        <v>283</v>
      </c>
      <c r="G28" s="40" t="s">
        <v>1694</v>
      </c>
      <c r="I28" t="str">
        <f>Weights!B28</f>
        <v>Maryland</v>
      </c>
      <c r="J28" s="28">
        <f>Weights!Y28</f>
        <v>10299</v>
      </c>
      <c r="K28" t="s">
        <v>92</v>
      </c>
      <c r="M28" t="b">
        <f t="shared" si="0"/>
        <v>1</v>
      </c>
      <c r="O28" s="457" t="s">
        <v>1713</v>
      </c>
    </row>
    <row r="29" spans="2:19" ht="62.5">
      <c r="B29" s="81" t="s">
        <v>31</v>
      </c>
      <c r="C29" s="82" t="s">
        <v>1695</v>
      </c>
      <c r="D29" s="82" t="s">
        <v>1696</v>
      </c>
      <c r="E29" s="84" t="s">
        <v>283</v>
      </c>
      <c r="F29" s="454" t="s">
        <v>284</v>
      </c>
      <c r="G29" s="455" t="s">
        <v>130</v>
      </c>
      <c r="I29" t="str">
        <f>Weights!B29</f>
        <v>Massachusetts</v>
      </c>
      <c r="J29" s="28">
        <f>Weights!Y29</f>
        <v>12193</v>
      </c>
      <c r="K29" t="s">
        <v>92</v>
      </c>
      <c r="M29" t="b">
        <f t="shared" si="0"/>
        <v>1</v>
      </c>
      <c r="O29" s="82" t="s">
        <v>1715</v>
      </c>
    </row>
    <row r="30" spans="2:19" ht="50">
      <c r="B30" s="86" t="s">
        <v>32</v>
      </c>
      <c r="C30" s="87" t="s">
        <v>1665</v>
      </c>
      <c r="D30" s="87" t="s">
        <v>1669</v>
      </c>
      <c r="E30" s="88" t="s">
        <v>283</v>
      </c>
      <c r="F30" s="117" t="s">
        <v>130</v>
      </c>
      <c r="G30" s="456" t="s">
        <v>130</v>
      </c>
      <c r="I30" t="str">
        <f>Weights!B30</f>
        <v>Michigan</v>
      </c>
      <c r="J30" s="28">
        <f>Weights!Y30</f>
        <v>12599</v>
      </c>
      <c r="K30" t="s">
        <v>92</v>
      </c>
      <c r="M30" t="b">
        <f t="shared" si="0"/>
        <v>1</v>
      </c>
      <c r="O30" s="96" t="s">
        <v>1717</v>
      </c>
    </row>
    <row r="31" spans="2:19" ht="62.5">
      <c r="B31" s="86" t="s">
        <v>33</v>
      </c>
      <c r="C31" s="87" t="s">
        <v>1665</v>
      </c>
      <c r="D31" s="87" t="s">
        <v>1669</v>
      </c>
      <c r="E31" s="88" t="s">
        <v>283</v>
      </c>
      <c r="F31" s="117" t="s">
        <v>130</v>
      </c>
      <c r="G31" s="456" t="s">
        <v>130</v>
      </c>
      <c r="I31" t="str">
        <f>Weights!B31</f>
        <v>Minnesota</v>
      </c>
      <c r="J31" s="28">
        <f>Weights!Y31</f>
        <v>9501</v>
      </c>
      <c r="K31" t="s">
        <v>92</v>
      </c>
      <c r="M31" t="b">
        <f t="shared" si="0"/>
        <v>1</v>
      </c>
      <c r="O31" s="457" t="s">
        <v>1720</v>
      </c>
    </row>
    <row r="32" spans="2:19" ht="50">
      <c r="B32" s="86" t="s">
        <v>34</v>
      </c>
      <c r="C32" s="87" t="s">
        <v>1665</v>
      </c>
      <c r="D32" s="87" t="s">
        <v>1669</v>
      </c>
      <c r="E32" s="88" t="s">
        <v>283</v>
      </c>
      <c r="F32" s="117" t="s">
        <v>130</v>
      </c>
      <c r="G32" s="456" t="s">
        <v>130</v>
      </c>
      <c r="I32" t="str">
        <f>Weights!B32</f>
        <v>Mississippi</v>
      </c>
      <c r="J32" s="28">
        <f>Weights!Y32</f>
        <v>13195</v>
      </c>
      <c r="K32" t="s">
        <v>92</v>
      </c>
      <c r="M32" t="b">
        <f t="shared" si="0"/>
        <v>1</v>
      </c>
      <c r="O32" s="87" t="s">
        <v>1722</v>
      </c>
    </row>
    <row r="33" spans="2:15" ht="187.5">
      <c r="B33" s="86" t="s">
        <v>35</v>
      </c>
      <c r="C33" s="462" t="s">
        <v>1697</v>
      </c>
      <c r="D33" s="87" t="s">
        <v>1680</v>
      </c>
      <c r="E33" s="88" t="s">
        <v>283</v>
      </c>
      <c r="F33" s="117" t="s">
        <v>283</v>
      </c>
      <c r="G33" s="150" t="s">
        <v>1698</v>
      </c>
      <c r="I33" t="str">
        <f>Weights!B33</f>
        <v>Missouri</v>
      </c>
      <c r="J33" s="28">
        <f>Weights!Y33</f>
        <v>10028</v>
      </c>
      <c r="K33" t="s">
        <v>92</v>
      </c>
      <c r="M33" t="b">
        <f t="shared" si="0"/>
        <v>1</v>
      </c>
      <c r="O33" s="122" t="s">
        <v>1724</v>
      </c>
    </row>
    <row r="34" spans="2:15" ht="176">
      <c r="B34" s="81" t="s">
        <v>36</v>
      </c>
      <c r="C34" s="82" t="s">
        <v>1699</v>
      </c>
      <c r="D34" s="82" t="s">
        <v>1700</v>
      </c>
      <c r="E34" s="84" t="s">
        <v>283</v>
      </c>
      <c r="F34" s="454" t="s">
        <v>283</v>
      </c>
      <c r="G34" s="82" t="s">
        <v>1701</v>
      </c>
      <c r="I34" t="str">
        <f>Weights!B34</f>
        <v>Montana</v>
      </c>
      <c r="J34" s="28">
        <f>Weights!Y34</f>
        <v>1175</v>
      </c>
      <c r="K34" t="s">
        <v>92</v>
      </c>
      <c r="M34" t="b">
        <f t="shared" si="0"/>
        <v>1</v>
      </c>
      <c r="O34" s="469" t="s">
        <v>1727</v>
      </c>
    </row>
    <row r="35" spans="2:15" ht="112.5">
      <c r="B35" s="86" t="s">
        <v>37</v>
      </c>
      <c r="C35" s="87" t="s">
        <v>1702</v>
      </c>
      <c r="D35" s="87" t="s">
        <v>1703</v>
      </c>
      <c r="E35" s="88" t="s">
        <v>283</v>
      </c>
      <c r="F35" s="117" t="s">
        <v>284</v>
      </c>
      <c r="G35" s="463" t="s">
        <v>130</v>
      </c>
      <c r="I35" t="str">
        <f>Weights!B35</f>
        <v>Nebraska</v>
      </c>
      <c r="J35" s="28">
        <f>Weights!Y35</f>
        <v>3800</v>
      </c>
      <c r="K35" t="s">
        <v>92</v>
      </c>
      <c r="M35" t="b">
        <f t="shared" si="0"/>
        <v>1</v>
      </c>
    </row>
    <row r="36" spans="2:15" ht="50">
      <c r="B36" s="86" t="s">
        <v>38</v>
      </c>
      <c r="C36" s="87" t="s">
        <v>1665</v>
      </c>
      <c r="D36" s="87" t="s">
        <v>1669</v>
      </c>
      <c r="E36" s="88" t="s">
        <v>283</v>
      </c>
      <c r="F36" s="117" t="s">
        <v>130</v>
      </c>
      <c r="G36" s="463" t="s">
        <v>130</v>
      </c>
      <c r="I36" t="str">
        <f>Weights!B36</f>
        <v>Nevada</v>
      </c>
      <c r="J36" s="28">
        <f>Weights!Y36</f>
        <v>3025</v>
      </c>
      <c r="K36" t="s">
        <v>92</v>
      </c>
      <c r="M36" t="b">
        <f t="shared" si="0"/>
        <v>1</v>
      </c>
    </row>
    <row r="37" spans="2:15" ht="62.5">
      <c r="B37" s="86" t="s">
        <v>39</v>
      </c>
      <c r="C37" s="87" t="s">
        <v>1704</v>
      </c>
      <c r="D37" s="457" t="s">
        <v>1705</v>
      </c>
      <c r="E37" s="88" t="s">
        <v>284</v>
      </c>
      <c r="F37" s="117" t="s">
        <v>284</v>
      </c>
      <c r="G37" s="463" t="s">
        <v>130</v>
      </c>
      <c r="I37" t="str">
        <f>Weights!B37</f>
        <v>New Hampshire</v>
      </c>
      <c r="J37" s="28">
        <f>Weights!Y37</f>
        <v>2317</v>
      </c>
      <c r="K37" t="s">
        <v>92</v>
      </c>
      <c r="M37" t="b">
        <f t="shared" si="0"/>
        <v>1</v>
      </c>
    </row>
    <row r="38" spans="2:15" ht="50">
      <c r="B38" s="81" t="s">
        <v>40</v>
      </c>
      <c r="C38" s="82" t="s">
        <v>1665</v>
      </c>
      <c r="D38" s="82" t="s">
        <v>1669</v>
      </c>
      <c r="E38" s="84" t="s">
        <v>283</v>
      </c>
      <c r="F38" s="454" t="s">
        <v>130</v>
      </c>
      <c r="G38" s="143" t="s">
        <v>130</v>
      </c>
      <c r="I38" t="str">
        <f>Weights!B38</f>
        <v>New Jersey</v>
      </c>
      <c r="J38" s="28">
        <f>Weights!Y38</f>
        <v>15195</v>
      </c>
      <c r="K38" t="s">
        <v>92</v>
      </c>
      <c r="M38" t="b">
        <f t="shared" si="0"/>
        <v>1</v>
      </c>
    </row>
    <row r="39" spans="2:15" ht="262.5">
      <c r="B39" s="86" t="s">
        <v>41</v>
      </c>
      <c r="C39" s="457" t="s">
        <v>1706</v>
      </c>
      <c r="D39" s="87" t="s">
        <v>1680</v>
      </c>
      <c r="E39" s="88" t="s">
        <v>283</v>
      </c>
      <c r="F39" s="117" t="s">
        <v>283</v>
      </c>
      <c r="G39" s="464" t="s">
        <v>1707</v>
      </c>
      <c r="I39" t="str">
        <f>Weights!B39</f>
        <v>New Mexico</v>
      </c>
      <c r="J39" s="28">
        <f>Weights!Y39</f>
        <v>6101</v>
      </c>
      <c r="K39" t="s">
        <v>92</v>
      </c>
      <c r="M39" t="b">
        <f t="shared" si="0"/>
        <v>1</v>
      </c>
    </row>
    <row r="40" spans="2:15" ht="262.5">
      <c r="B40" s="81" t="s">
        <v>42</v>
      </c>
      <c r="C40" s="82" t="s">
        <v>1708</v>
      </c>
      <c r="D40" s="82" t="s">
        <v>1680</v>
      </c>
      <c r="E40" s="84" t="s">
        <v>283</v>
      </c>
      <c r="F40" s="89" t="s">
        <v>283</v>
      </c>
      <c r="G40" s="143" t="s">
        <v>1709</v>
      </c>
      <c r="I40" t="str">
        <f>Weights!B40</f>
        <v>New York</v>
      </c>
      <c r="J40" s="28">
        <f>Weights!Y40</f>
        <v>32249</v>
      </c>
      <c r="K40" t="s">
        <v>92</v>
      </c>
      <c r="M40" t="b">
        <f t="shared" si="0"/>
        <v>1</v>
      </c>
    </row>
    <row r="41" spans="2:15" ht="50">
      <c r="B41" s="86" t="s">
        <v>43</v>
      </c>
      <c r="C41" s="87" t="s">
        <v>1665</v>
      </c>
      <c r="D41" s="87" t="s">
        <v>1669</v>
      </c>
      <c r="E41" s="88" t="s">
        <v>283</v>
      </c>
      <c r="F41" s="117" t="s">
        <v>130</v>
      </c>
      <c r="G41" s="456" t="s">
        <v>130</v>
      </c>
      <c r="I41" t="str">
        <f>Weights!B41</f>
        <v>North Carolina</v>
      </c>
      <c r="J41" s="28">
        <f>Weights!Y41</f>
        <v>27679</v>
      </c>
      <c r="K41" t="s">
        <v>92</v>
      </c>
      <c r="M41" t="b">
        <f t="shared" si="0"/>
        <v>1</v>
      </c>
    </row>
    <row r="42" spans="2:15" ht="50">
      <c r="B42" s="86" t="s">
        <v>44</v>
      </c>
      <c r="C42" s="87" t="s">
        <v>1665</v>
      </c>
      <c r="D42" s="87" t="s">
        <v>1669</v>
      </c>
      <c r="E42" s="88" t="s">
        <v>283</v>
      </c>
      <c r="F42" s="117" t="s">
        <v>130</v>
      </c>
      <c r="G42" s="456" t="s">
        <v>130</v>
      </c>
      <c r="I42" t="str">
        <f>Weights!B42</f>
        <v>North Dakota</v>
      </c>
      <c r="J42" s="28">
        <f>Weights!Y42</f>
        <v>1500</v>
      </c>
      <c r="K42" t="s">
        <v>92</v>
      </c>
      <c r="M42" t="b">
        <f t="shared" si="0"/>
        <v>1</v>
      </c>
    </row>
    <row r="43" spans="2:15" ht="87.5">
      <c r="B43" s="86" t="s">
        <v>45</v>
      </c>
      <c r="C43" s="88" t="s">
        <v>1710</v>
      </c>
      <c r="D43" s="87" t="s">
        <v>1711</v>
      </c>
      <c r="E43" s="88" t="s">
        <v>283</v>
      </c>
      <c r="F43" s="117" t="s">
        <v>283</v>
      </c>
      <c r="G43" s="40" t="s">
        <v>1712</v>
      </c>
      <c r="I43" t="str">
        <f>Weights!B43</f>
        <v>Northern Mariana Islands</v>
      </c>
      <c r="J43" s="28">
        <f>Weights!Y43</f>
        <v>199</v>
      </c>
      <c r="K43" s="25" t="s">
        <v>93</v>
      </c>
      <c r="M43" t="b">
        <f t="shared" si="0"/>
        <v>1</v>
      </c>
    </row>
    <row r="44" spans="2:15" ht="237.5">
      <c r="B44" s="81" t="s">
        <v>46</v>
      </c>
      <c r="C44" s="459" t="s">
        <v>1713</v>
      </c>
      <c r="D44" s="82" t="s">
        <v>1680</v>
      </c>
      <c r="E44" s="84" t="s">
        <v>283</v>
      </c>
      <c r="F44" s="454" t="s">
        <v>283</v>
      </c>
      <c r="G44" s="143" t="s">
        <v>1714</v>
      </c>
      <c r="I44" t="str">
        <f>Weights!B44</f>
        <v>Ohio</v>
      </c>
      <c r="J44" s="28">
        <f>Weights!Y44</f>
        <v>18000</v>
      </c>
      <c r="K44" t="s">
        <v>92</v>
      </c>
      <c r="M44" t="b">
        <f t="shared" si="0"/>
        <v>1</v>
      </c>
    </row>
    <row r="45" spans="2:15" ht="187.5">
      <c r="B45" s="86" t="s">
        <v>47</v>
      </c>
      <c r="C45" s="87" t="s">
        <v>1715</v>
      </c>
      <c r="D45" s="87" t="s">
        <v>1680</v>
      </c>
      <c r="E45" s="88" t="s">
        <v>283</v>
      </c>
      <c r="F45" s="117" t="s">
        <v>283</v>
      </c>
      <c r="G45" s="464" t="s">
        <v>1716</v>
      </c>
      <c r="I45" t="str">
        <f>Weights!B45</f>
        <v>Oklahoma</v>
      </c>
      <c r="J45" s="28">
        <f>Weights!Y45</f>
        <v>17699</v>
      </c>
      <c r="K45" t="s">
        <v>92</v>
      </c>
      <c r="M45" t="b">
        <f t="shared" si="0"/>
        <v>1</v>
      </c>
    </row>
    <row r="46" spans="2:15" ht="50">
      <c r="B46" s="86" t="s">
        <v>48</v>
      </c>
      <c r="C46" s="87" t="s">
        <v>1665</v>
      </c>
      <c r="D46" s="87" t="s">
        <v>1669</v>
      </c>
      <c r="E46" s="88" t="s">
        <v>283</v>
      </c>
      <c r="F46" s="117" t="s">
        <v>130</v>
      </c>
      <c r="G46" s="40" t="s">
        <v>130</v>
      </c>
      <c r="I46" t="str">
        <f>Weights!B46</f>
        <v>Oregon</v>
      </c>
      <c r="J46" s="28">
        <f>Weights!Y46</f>
        <v>7500</v>
      </c>
      <c r="K46" t="s">
        <v>92</v>
      </c>
      <c r="M46" t="b">
        <f t="shared" si="0"/>
        <v>1</v>
      </c>
    </row>
    <row r="47" spans="2:15" ht="125">
      <c r="B47" s="93" t="s">
        <v>49</v>
      </c>
      <c r="C47" s="94" t="s">
        <v>1717</v>
      </c>
      <c r="D47" s="94" t="s">
        <v>1718</v>
      </c>
      <c r="E47" s="203" t="s">
        <v>283</v>
      </c>
      <c r="F47" s="465" t="s">
        <v>283</v>
      </c>
      <c r="G47" s="175" t="s">
        <v>1719</v>
      </c>
      <c r="I47" t="str">
        <f>Weights!B47</f>
        <v>Pennsylvania</v>
      </c>
      <c r="J47" s="28">
        <f>Weights!Y47</f>
        <v>40601</v>
      </c>
      <c r="K47" t="s">
        <v>92</v>
      </c>
      <c r="M47" t="b">
        <f t="shared" si="0"/>
        <v>1</v>
      </c>
    </row>
    <row r="48" spans="2:15" ht="37.5">
      <c r="B48" s="95" t="s">
        <v>50</v>
      </c>
      <c r="C48" s="96" t="s">
        <v>1665</v>
      </c>
      <c r="D48" s="96" t="s">
        <v>1669</v>
      </c>
      <c r="E48" s="205" t="s">
        <v>284</v>
      </c>
      <c r="F48" s="466" t="s">
        <v>130</v>
      </c>
      <c r="G48" s="467" t="s">
        <v>130</v>
      </c>
      <c r="I48" t="str">
        <f>Weights!B48</f>
        <v>Puerto Rico</v>
      </c>
      <c r="J48" s="28">
        <f>Weights!Y48</f>
        <v>3600</v>
      </c>
      <c r="K48" s="25" t="s">
        <v>93</v>
      </c>
      <c r="M48" t="b">
        <f t="shared" si="0"/>
        <v>1</v>
      </c>
    </row>
    <row r="49" spans="1:13" ht="37.5">
      <c r="B49" s="95" t="s">
        <v>51</v>
      </c>
      <c r="C49" s="96" t="s">
        <v>1665</v>
      </c>
      <c r="D49" s="96" t="s">
        <v>1669</v>
      </c>
      <c r="E49" s="205" t="s">
        <v>283</v>
      </c>
      <c r="F49" s="466" t="s">
        <v>130</v>
      </c>
      <c r="G49" s="467" t="s">
        <v>130</v>
      </c>
      <c r="I49" t="str">
        <f>Weights!B49</f>
        <v>Rhode Island</v>
      </c>
      <c r="J49" s="28">
        <f>Weights!Y49</f>
        <v>1600</v>
      </c>
      <c r="K49" t="s">
        <v>92</v>
      </c>
      <c r="M49" t="b">
        <f t="shared" si="0"/>
        <v>1</v>
      </c>
    </row>
    <row r="50" spans="1:13" ht="50">
      <c r="B50" s="81" t="s">
        <v>52</v>
      </c>
      <c r="C50" s="82" t="s">
        <v>1665</v>
      </c>
      <c r="D50" s="82" t="s">
        <v>1669</v>
      </c>
      <c r="E50" s="84" t="s">
        <v>283</v>
      </c>
      <c r="F50" s="460" t="s">
        <v>130</v>
      </c>
      <c r="G50" s="455" t="s">
        <v>130</v>
      </c>
      <c r="I50" t="str">
        <f>Weights!B50</f>
        <v>South Carolina</v>
      </c>
      <c r="J50" s="28">
        <f>Weights!Y50</f>
        <v>8314</v>
      </c>
      <c r="K50" t="s">
        <v>92</v>
      </c>
      <c r="M50" t="b">
        <f t="shared" si="0"/>
        <v>1</v>
      </c>
    </row>
    <row r="51" spans="1:13" ht="50">
      <c r="B51" s="86" t="s">
        <v>53</v>
      </c>
      <c r="C51" s="87" t="s">
        <v>1665</v>
      </c>
      <c r="D51" s="87" t="s">
        <v>1669</v>
      </c>
      <c r="E51" s="88" t="s">
        <v>283</v>
      </c>
      <c r="F51" s="405" t="s">
        <v>130</v>
      </c>
      <c r="G51" s="456" t="s">
        <v>130</v>
      </c>
      <c r="I51" t="str">
        <f>Weights!B51</f>
        <v>South Dakota</v>
      </c>
      <c r="J51" s="28">
        <f>Weights!Y51</f>
        <v>1572</v>
      </c>
      <c r="K51" t="s">
        <v>92</v>
      </c>
      <c r="M51" t="b">
        <f t="shared" si="0"/>
        <v>1</v>
      </c>
    </row>
    <row r="52" spans="1:13" ht="100">
      <c r="B52" s="86" t="s">
        <v>54</v>
      </c>
      <c r="C52" s="457" t="s">
        <v>1720</v>
      </c>
      <c r="D52" s="87" t="s">
        <v>1680</v>
      </c>
      <c r="E52" s="88" t="s">
        <v>283</v>
      </c>
      <c r="F52" s="405" t="s">
        <v>283</v>
      </c>
      <c r="G52" s="40" t="s">
        <v>1721</v>
      </c>
      <c r="I52" t="str">
        <f>Weights!B52</f>
        <v>Tennessee</v>
      </c>
      <c r="J52" s="28">
        <f>Weights!Y52</f>
        <v>43000</v>
      </c>
      <c r="K52" t="s">
        <v>92</v>
      </c>
      <c r="M52" t="b">
        <f t="shared" si="0"/>
        <v>1</v>
      </c>
    </row>
    <row r="53" spans="1:13" ht="75">
      <c r="B53" s="86" t="s">
        <v>55</v>
      </c>
      <c r="C53" s="87" t="s">
        <v>1722</v>
      </c>
      <c r="D53" s="87" t="s">
        <v>1680</v>
      </c>
      <c r="E53" s="88" t="s">
        <v>283</v>
      </c>
      <c r="F53" s="405" t="s">
        <v>130</v>
      </c>
      <c r="G53" s="40" t="s">
        <v>1723</v>
      </c>
      <c r="I53" t="str">
        <f>Weights!B53</f>
        <v>Texas</v>
      </c>
      <c r="J53" s="28">
        <f>Weights!Y53</f>
        <v>63176</v>
      </c>
      <c r="K53" t="s">
        <v>92</v>
      </c>
      <c r="M53" t="b">
        <f t="shared" si="0"/>
        <v>1</v>
      </c>
    </row>
    <row r="54" spans="1:13" ht="50">
      <c r="B54" s="86" t="s">
        <v>56</v>
      </c>
      <c r="C54" s="87" t="s">
        <v>1665</v>
      </c>
      <c r="D54" s="87" t="s">
        <v>1669</v>
      </c>
      <c r="E54" s="88" t="s">
        <v>283</v>
      </c>
      <c r="F54" s="405" t="s">
        <v>130</v>
      </c>
      <c r="G54" s="456" t="s">
        <v>130</v>
      </c>
      <c r="I54" t="str">
        <f>Weights!B54</f>
        <v>Utah</v>
      </c>
      <c r="J54" s="28">
        <f>Weights!Y54</f>
        <v>6399</v>
      </c>
      <c r="K54" t="s">
        <v>92</v>
      </c>
      <c r="M54" t="b">
        <f t="shared" si="0"/>
        <v>1</v>
      </c>
    </row>
    <row r="55" spans="1:13" ht="50">
      <c r="B55" s="86" t="s">
        <v>57</v>
      </c>
      <c r="C55" s="87" t="s">
        <v>1665</v>
      </c>
      <c r="D55" s="87" t="s">
        <v>1669</v>
      </c>
      <c r="E55" s="88" t="s">
        <v>283</v>
      </c>
      <c r="F55" s="405" t="s">
        <v>130</v>
      </c>
      <c r="G55" s="456" t="s">
        <v>130</v>
      </c>
      <c r="I55" t="str">
        <f>Weights!B55</f>
        <v>Vermont</v>
      </c>
      <c r="J55" s="28">
        <f>Weights!Y55</f>
        <v>1659</v>
      </c>
      <c r="K55" t="s">
        <v>92</v>
      </c>
      <c r="M55" t="b">
        <f t="shared" si="0"/>
        <v>1</v>
      </c>
    </row>
    <row r="56" spans="1:13">
      <c r="B56" s="86" t="s">
        <v>58</v>
      </c>
      <c r="C56" s="87" t="s">
        <v>286</v>
      </c>
      <c r="D56" s="87" t="s">
        <v>286</v>
      </c>
      <c r="E56" s="88" t="s">
        <v>283</v>
      </c>
      <c r="F56" s="405" t="s">
        <v>286</v>
      </c>
      <c r="G56" s="456" t="s">
        <v>130</v>
      </c>
      <c r="I56" t="str">
        <f>Weights!B56</f>
        <v>Virgin Islands</v>
      </c>
      <c r="J56" s="28" t="e">
        <f>Weights!Y56</f>
        <v>#VALUE!</v>
      </c>
      <c r="K56" s="25" t="s">
        <v>93</v>
      </c>
      <c r="M56" t="b">
        <f t="shared" si="0"/>
        <v>1</v>
      </c>
    </row>
    <row r="57" spans="1:13" ht="50">
      <c r="B57" s="86" t="s">
        <v>59</v>
      </c>
      <c r="C57" s="87" t="s">
        <v>1665</v>
      </c>
      <c r="D57" s="87" t="s">
        <v>1669</v>
      </c>
      <c r="E57" s="88" t="s">
        <v>283</v>
      </c>
      <c r="F57" s="405" t="s">
        <v>130</v>
      </c>
      <c r="G57" s="456" t="s">
        <v>130</v>
      </c>
      <c r="I57" t="str">
        <f>Weights!B57</f>
        <v>Virginia</v>
      </c>
      <c r="J57" s="28">
        <f>Weights!Y57</f>
        <v>9600</v>
      </c>
      <c r="K57" t="s">
        <v>92</v>
      </c>
      <c r="M57" t="b">
        <f t="shared" si="0"/>
        <v>1</v>
      </c>
    </row>
    <row r="58" spans="1:13" ht="272">
      <c r="B58" s="119" t="s">
        <v>60</v>
      </c>
      <c r="C58" s="120" t="s">
        <v>1724</v>
      </c>
      <c r="D58" s="120" t="s">
        <v>1725</v>
      </c>
      <c r="E58" s="248" t="s">
        <v>283</v>
      </c>
      <c r="F58" s="450" t="s">
        <v>283</v>
      </c>
      <c r="G58" s="468" t="s">
        <v>1726</v>
      </c>
      <c r="I58" t="str">
        <f>Weights!B58</f>
        <v>Washington</v>
      </c>
      <c r="J58" s="28">
        <f>Weights!Y58</f>
        <v>14100</v>
      </c>
      <c r="K58" t="s">
        <v>92</v>
      </c>
      <c r="M58" t="b">
        <f t="shared" si="0"/>
        <v>1</v>
      </c>
    </row>
    <row r="59" spans="1:13" ht="288">
      <c r="B59" s="121" t="s">
        <v>61</v>
      </c>
      <c r="C59" s="451" t="s">
        <v>1727</v>
      </c>
      <c r="D59" s="122" t="s">
        <v>1680</v>
      </c>
      <c r="E59" s="250" t="s">
        <v>283</v>
      </c>
      <c r="F59" s="452" t="s">
        <v>283</v>
      </c>
      <c r="G59" s="453" t="s">
        <v>1728</v>
      </c>
      <c r="I59" t="str">
        <f>Weights!B59</f>
        <v>West Virginia</v>
      </c>
      <c r="J59" s="28">
        <f>Weights!Y59</f>
        <v>8000</v>
      </c>
      <c r="K59" t="s">
        <v>92</v>
      </c>
      <c r="M59" t="b">
        <f t="shared" si="0"/>
        <v>1</v>
      </c>
    </row>
    <row r="60" spans="1:13" ht="37.5">
      <c r="B60" s="93" t="s">
        <v>62</v>
      </c>
      <c r="C60" s="94" t="s">
        <v>1665</v>
      </c>
      <c r="D60" s="94" t="s">
        <v>1669</v>
      </c>
      <c r="E60" s="203" t="s">
        <v>283</v>
      </c>
      <c r="F60" s="252" t="s">
        <v>130</v>
      </c>
      <c r="G60" s="113" t="s">
        <v>130</v>
      </c>
      <c r="I60" t="str">
        <f>Weights!B60</f>
        <v>Wisconsin</v>
      </c>
      <c r="J60" s="28">
        <f>Weights!Y60</f>
        <v>7996</v>
      </c>
      <c r="K60" t="s">
        <v>92</v>
      </c>
      <c r="M60" t="b">
        <f t="shared" si="0"/>
        <v>1</v>
      </c>
    </row>
    <row r="61" spans="1:13" ht="37.5">
      <c r="B61" s="97" t="s">
        <v>63</v>
      </c>
      <c r="C61" s="98" t="s">
        <v>1665</v>
      </c>
      <c r="D61" s="98" t="s">
        <v>1669</v>
      </c>
      <c r="E61" s="222" t="s">
        <v>283</v>
      </c>
      <c r="F61" s="254" t="s">
        <v>130</v>
      </c>
      <c r="G61" s="115" t="s">
        <v>130</v>
      </c>
      <c r="I61" t="str">
        <f>Weights!B61</f>
        <v>Wyoming</v>
      </c>
      <c r="J61" s="28">
        <f>Weights!Y61</f>
        <v>1500</v>
      </c>
      <c r="K61" t="s">
        <v>92</v>
      </c>
      <c r="M61" t="b">
        <f t="shared" si="0"/>
        <v>1</v>
      </c>
    </row>
    <row r="63" spans="1:13">
      <c r="A63" s="203" t="s">
        <v>92</v>
      </c>
      <c r="B63" s="203" t="s">
        <v>284</v>
      </c>
      <c r="E63">
        <f>SUMIFS($J$6:$J$61,E$6:E$61,$B63,$K$6:$K$61,$A$63)</f>
        <v>24817</v>
      </c>
      <c r="F63">
        <f>SUMIFS($J$6:$J$61,F$6:F$61,$B63,$K$6:$K$61,$A$63)</f>
        <v>71180</v>
      </c>
    </row>
    <row r="64" spans="1:13">
      <c r="A64" s="205"/>
      <c r="B64" s="205" t="s">
        <v>283</v>
      </c>
      <c r="E64">
        <f t="shared" ref="D64:F80" si="1">SUMIFS($J$6:$J$61,E$6:E$61,$B64,$K$6:$K$61,$A$63)</f>
        <v>715273</v>
      </c>
      <c r="F64">
        <f t="shared" si="1"/>
        <v>330246</v>
      </c>
    </row>
    <row r="65" spans="1:6">
      <c r="A65" s="205"/>
      <c r="B65" t="s">
        <v>130</v>
      </c>
      <c r="E65">
        <f t="shared" si="1"/>
        <v>0</v>
      </c>
      <c r="F65">
        <f t="shared" si="1"/>
        <v>327115</v>
      </c>
    </row>
    <row r="66" spans="1:6">
      <c r="B66" s="205" t="s">
        <v>286</v>
      </c>
      <c r="E66">
        <f t="shared" si="1"/>
        <v>0</v>
      </c>
      <c r="F66">
        <f t="shared" si="1"/>
        <v>11549</v>
      </c>
    </row>
    <row r="67" spans="1:6">
      <c r="B67" s="39"/>
    </row>
    <row r="68" spans="1:6" ht="25">
      <c r="A68" t="b">
        <f>B68=B73</f>
        <v>0</v>
      </c>
      <c r="B68" s="94" t="s">
        <v>1669</v>
      </c>
      <c r="D68">
        <f t="shared" si="1"/>
        <v>263939</v>
      </c>
    </row>
    <row r="69" spans="1:6" ht="50">
      <c r="B69" s="96" t="s">
        <v>1671</v>
      </c>
      <c r="D69">
        <f t="shared" si="1"/>
        <v>1312</v>
      </c>
    </row>
    <row r="70" spans="1:6">
      <c r="B70" s="96" t="s">
        <v>286</v>
      </c>
      <c r="D70">
        <f t="shared" si="1"/>
        <v>11549</v>
      </c>
    </row>
    <row r="71" spans="1:6" ht="80">
      <c r="B71" s="122" t="s">
        <v>1674</v>
      </c>
      <c r="D71">
        <f t="shared" si="1"/>
        <v>16406</v>
      </c>
    </row>
    <row r="72" spans="1:6" ht="32">
      <c r="B72" s="120" t="s">
        <v>1677</v>
      </c>
      <c r="D72">
        <f t="shared" si="1"/>
        <v>91086</v>
      </c>
    </row>
    <row r="73" spans="1:6" ht="48">
      <c r="B73" s="122" t="s">
        <v>1680</v>
      </c>
      <c r="D73">
        <f t="shared" si="1"/>
        <v>278012</v>
      </c>
    </row>
    <row r="74" spans="1:6" ht="37.5">
      <c r="B74" s="87" t="s">
        <v>1683</v>
      </c>
      <c r="D74">
        <f t="shared" si="1"/>
        <v>2900</v>
      </c>
    </row>
    <row r="75" spans="1:6" ht="37.5">
      <c r="B75" s="82" t="s">
        <v>1685</v>
      </c>
      <c r="D75">
        <f t="shared" si="1"/>
        <v>700</v>
      </c>
    </row>
    <row r="76" spans="1:6" ht="87.5">
      <c r="B76" s="87" t="s">
        <v>1696</v>
      </c>
      <c r="D76">
        <f t="shared" si="1"/>
        <v>12193</v>
      </c>
    </row>
    <row r="77" spans="1:6" ht="112.5">
      <c r="B77" s="87" t="s">
        <v>1700</v>
      </c>
      <c r="D77">
        <f t="shared" si="1"/>
        <v>1175</v>
      </c>
    </row>
    <row r="78" spans="1:6" ht="37.5">
      <c r="B78" s="87" t="s">
        <v>1703</v>
      </c>
      <c r="D78">
        <f t="shared" si="1"/>
        <v>3800</v>
      </c>
    </row>
    <row r="79" spans="1:6" ht="50">
      <c r="B79" s="457" t="s">
        <v>1705</v>
      </c>
      <c r="D79">
        <f t="shared" si="1"/>
        <v>2317</v>
      </c>
    </row>
    <row r="80" spans="1:6" ht="62.5">
      <c r="B80" s="82" t="s">
        <v>1711</v>
      </c>
      <c r="D80">
        <f t="shared" si="1"/>
        <v>0</v>
      </c>
    </row>
    <row r="81" spans="1:7" ht="187.5">
      <c r="A81" t="b">
        <f>D47=B81</f>
        <v>1</v>
      </c>
      <c r="B81" s="96" t="s">
        <v>1718</v>
      </c>
      <c r="D81" s="28">
        <f>J47</f>
        <v>40601</v>
      </c>
    </row>
    <row r="82" spans="1:7" ht="80">
      <c r="B82" s="122" t="s">
        <v>1725</v>
      </c>
      <c r="D82">
        <f t="shared" ref="D82" si="2">SUMIFS($J$6:$J$61,D$6:D$61,$B82,$K$6:$K$61,$A$63)</f>
        <v>14100</v>
      </c>
    </row>
    <row r="83" spans="1:7">
      <c r="B83" s="39"/>
    </row>
    <row r="84" spans="1:7" ht="48">
      <c r="B84" s="122" t="s">
        <v>1680</v>
      </c>
      <c r="D84">
        <f>D68+D73</f>
        <v>541951</v>
      </c>
    </row>
    <row r="85" spans="1:7">
      <c r="B85" s="144" t="s">
        <v>1729</v>
      </c>
      <c r="D85">
        <f>D87-D84</f>
        <v>198139</v>
      </c>
    </row>
    <row r="86" spans="1:7">
      <c r="B86" s="87"/>
    </row>
    <row r="87" spans="1:7">
      <c r="B87" s="129" t="s">
        <v>1399</v>
      </c>
      <c r="C87">
        <f>SUM(C63:C66)</f>
        <v>0</v>
      </c>
      <c r="D87">
        <f>SUM(D68:D82)</f>
        <v>740090</v>
      </c>
      <c r="E87">
        <f t="shared" ref="E87:F87" si="3">SUM(E63:E66)</f>
        <v>740090</v>
      </c>
      <c r="F87">
        <f t="shared" si="3"/>
        <v>740090</v>
      </c>
      <c r="G87" t="e">
        <f>SUM(#REF!)</f>
        <v>#REF!</v>
      </c>
    </row>
    <row r="88" spans="1:7">
      <c r="B88" s="87"/>
    </row>
    <row r="89" spans="1:7">
      <c r="B89" t="s">
        <v>131</v>
      </c>
    </row>
    <row r="90" spans="1:7">
      <c r="B90" s="43"/>
      <c r="C90" s="38"/>
    </row>
    <row r="91" spans="1:7">
      <c r="B91" s="43" t="s">
        <v>487</v>
      </c>
      <c r="C91" s="38"/>
    </row>
    <row r="92" spans="1:7">
      <c r="B92" s="100" t="s">
        <v>133</v>
      </c>
      <c r="C92" s="38"/>
    </row>
    <row r="93" spans="1:7">
      <c r="B93" s="100" t="s">
        <v>134</v>
      </c>
      <c r="C93" s="38"/>
    </row>
    <row r="94" spans="1:7">
      <c r="B94" s="100" t="s">
        <v>436</v>
      </c>
      <c r="C94" s="38"/>
    </row>
    <row r="95" spans="1:7">
      <c r="B95" s="43" t="s">
        <v>291</v>
      </c>
      <c r="C95" s="38"/>
    </row>
    <row r="96" spans="1:7">
      <c r="B96" s="101" t="s">
        <v>488</v>
      </c>
      <c r="C96" s="38"/>
    </row>
    <row r="97" spans="2:3">
      <c r="B97" s="43" t="s">
        <v>141</v>
      </c>
      <c r="C97" s="38"/>
    </row>
    <row r="98" spans="2:3">
      <c r="B98" s="101" t="s">
        <v>489</v>
      </c>
      <c r="C98" s="38"/>
    </row>
    <row r="99" spans="2:3">
      <c r="B99" s="43" t="s">
        <v>143</v>
      </c>
      <c r="C99" s="38"/>
    </row>
    <row r="100" spans="2:3">
      <c r="B100" s="101" t="s">
        <v>490</v>
      </c>
      <c r="C100" s="38"/>
    </row>
    <row r="101" spans="2:3">
      <c r="B101" s="101" t="s">
        <v>491</v>
      </c>
      <c r="C101" s="38"/>
    </row>
    <row r="102" spans="2:3">
      <c r="B102" s="103" t="s">
        <v>145</v>
      </c>
      <c r="C102" s="38"/>
    </row>
    <row r="103" spans="2:3">
      <c r="B103" s="104" t="s">
        <v>492</v>
      </c>
      <c r="C103" s="38"/>
    </row>
    <row r="104" spans="2:3">
      <c r="B104" s="101" t="s">
        <v>493</v>
      </c>
      <c r="C104" s="38"/>
    </row>
    <row r="105" spans="2:3">
      <c r="B105" s="101" t="s">
        <v>494</v>
      </c>
      <c r="C105" s="38"/>
    </row>
    <row r="106" spans="2:3">
      <c r="B106" s="103" t="s">
        <v>151</v>
      </c>
      <c r="C106" s="38"/>
    </row>
    <row r="107" spans="2:3">
      <c r="B107" s="101" t="s">
        <v>495</v>
      </c>
      <c r="C107" s="38"/>
    </row>
    <row r="108" spans="2:3">
      <c r="B108" s="101" t="s">
        <v>496</v>
      </c>
      <c r="C108" s="38"/>
    </row>
    <row r="109" spans="2:3">
      <c r="B109" s="103" t="s">
        <v>153</v>
      </c>
      <c r="C109" s="38"/>
    </row>
    <row r="110" spans="2:3">
      <c r="B110" s="101" t="s">
        <v>497</v>
      </c>
      <c r="C110" s="38"/>
    </row>
    <row r="111" spans="2:3">
      <c r="B111" s="101" t="s">
        <v>498</v>
      </c>
      <c r="C111" s="38"/>
    </row>
    <row r="112" spans="2:3">
      <c r="B112" s="103" t="s">
        <v>159</v>
      </c>
      <c r="C112" s="38"/>
    </row>
    <row r="113" spans="2:3">
      <c r="B113" s="101" t="s">
        <v>499</v>
      </c>
      <c r="C113" s="38"/>
    </row>
    <row r="114" spans="2:3">
      <c r="B114" s="103" t="s">
        <v>161</v>
      </c>
      <c r="C114" s="38"/>
    </row>
    <row r="115" spans="2:3">
      <c r="B115" s="101" t="s">
        <v>500</v>
      </c>
      <c r="C115" s="38"/>
    </row>
    <row r="116" spans="2:3">
      <c r="B116" s="103" t="s">
        <v>165</v>
      </c>
      <c r="C116" s="38"/>
    </row>
    <row r="117" spans="2:3">
      <c r="B117" s="101" t="s">
        <v>501</v>
      </c>
      <c r="C117" s="38"/>
    </row>
    <row r="118" spans="2:3">
      <c r="B118" s="101" t="s">
        <v>502</v>
      </c>
      <c r="C118" s="38"/>
    </row>
    <row r="119" spans="2:3">
      <c r="B119" s="103" t="s">
        <v>169</v>
      </c>
      <c r="C119" s="38"/>
    </row>
    <row r="120" spans="2:3">
      <c r="B120" s="101" t="s">
        <v>503</v>
      </c>
      <c r="C120" s="38"/>
    </row>
    <row r="121" spans="2:3">
      <c r="B121" s="103" t="s">
        <v>175</v>
      </c>
      <c r="C121" s="38"/>
    </row>
    <row r="122" spans="2:3">
      <c r="B122" s="101" t="s">
        <v>504</v>
      </c>
      <c r="C122" s="38"/>
    </row>
    <row r="123" spans="2:3">
      <c r="B123" s="103" t="s">
        <v>177</v>
      </c>
      <c r="C123" s="38"/>
    </row>
    <row r="124" spans="2:3">
      <c r="B124" s="101" t="s">
        <v>505</v>
      </c>
      <c r="C124" s="38"/>
    </row>
    <row r="125" spans="2:3">
      <c r="B125" s="101" t="s">
        <v>506</v>
      </c>
      <c r="C125" s="38"/>
    </row>
    <row r="126" spans="2:3">
      <c r="B126" s="43" t="s">
        <v>179</v>
      </c>
      <c r="C126" s="38"/>
    </row>
    <row r="127" spans="2:3">
      <c r="B127" s="104" t="s">
        <v>492</v>
      </c>
      <c r="C127" s="38"/>
    </row>
    <row r="128" spans="2:3">
      <c r="B128" s="101" t="s">
        <v>507</v>
      </c>
      <c r="C128" s="38"/>
    </row>
    <row r="129" spans="2:3">
      <c r="B129" s="43" t="s">
        <v>185</v>
      </c>
      <c r="C129" s="38"/>
    </row>
    <row r="130" spans="2:3">
      <c r="B130" s="101" t="s">
        <v>508</v>
      </c>
      <c r="C130" s="38"/>
    </row>
    <row r="131" spans="2:3">
      <c r="B131" s="43" t="s">
        <v>187</v>
      </c>
      <c r="C131" s="38"/>
    </row>
    <row r="132" spans="2:3">
      <c r="B132" s="101" t="s">
        <v>509</v>
      </c>
      <c r="C132" s="38"/>
    </row>
    <row r="133" spans="2:3">
      <c r="B133" s="43" t="s">
        <v>195</v>
      </c>
      <c r="C133" s="38"/>
    </row>
    <row r="134" spans="2:3">
      <c r="B134" s="101" t="s">
        <v>510</v>
      </c>
      <c r="C134" s="38"/>
    </row>
    <row r="135" spans="2:3">
      <c r="B135" s="43" t="s">
        <v>197</v>
      </c>
      <c r="C135" s="38"/>
    </row>
    <row r="136" spans="2:3">
      <c r="B136" s="101" t="s">
        <v>511</v>
      </c>
      <c r="C136" s="38"/>
    </row>
    <row r="137" spans="2:3">
      <c r="B137" s="43" t="s">
        <v>199</v>
      </c>
      <c r="C137" s="38"/>
    </row>
    <row r="138" spans="2:3">
      <c r="B138" s="101" t="s">
        <v>512</v>
      </c>
      <c r="C138" s="38"/>
    </row>
    <row r="139" spans="2:3">
      <c r="B139" s="43" t="s">
        <v>200</v>
      </c>
      <c r="C139" s="38"/>
    </row>
    <row r="140" spans="2:3">
      <c r="B140" s="101" t="s">
        <v>513</v>
      </c>
      <c r="C140" s="38"/>
    </row>
    <row r="141" spans="2:3">
      <c r="B141" s="101" t="s">
        <v>514</v>
      </c>
      <c r="C141" s="38"/>
    </row>
    <row r="142" spans="2:3">
      <c r="B142" s="43" t="s">
        <v>213</v>
      </c>
      <c r="C142" s="38"/>
    </row>
    <row r="143" spans="2:3">
      <c r="B143" s="101" t="s">
        <v>515</v>
      </c>
      <c r="C143" s="38"/>
    </row>
    <row r="144" spans="2:3">
      <c r="B144" s="43" t="s">
        <v>217</v>
      </c>
      <c r="C144" s="38"/>
    </row>
    <row r="145" spans="2:3">
      <c r="B145" s="101" t="s">
        <v>516</v>
      </c>
      <c r="C145" s="38"/>
    </row>
    <row r="146" spans="2:3">
      <c r="B146" s="43" t="s">
        <v>219</v>
      </c>
      <c r="C146" s="38"/>
    </row>
    <row r="147" spans="2:3">
      <c r="B147" s="101" t="s">
        <v>517</v>
      </c>
      <c r="C147" s="38"/>
    </row>
    <row r="148" spans="2:3">
      <c r="B148" s="43" t="s">
        <v>221</v>
      </c>
      <c r="C148" s="38"/>
    </row>
    <row r="149" spans="2:3">
      <c r="B149" s="101" t="s">
        <v>518</v>
      </c>
      <c r="C149" s="38"/>
    </row>
    <row r="150" spans="2:3">
      <c r="B150" s="43" t="s">
        <v>358</v>
      </c>
      <c r="C150" s="38"/>
    </row>
    <row r="151" spans="2:3">
      <c r="B151" s="101" t="s">
        <v>519</v>
      </c>
      <c r="C151" s="38"/>
    </row>
    <row r="152" spans="2:3">
      <c r="B152" s="43" t="s">
        <v>223</v>
      </c>
      <c r="C152" s="38"/>
    </row>
    <row r="153" spans="2:3">
      <c r="B153" s="101" t="s">
        <v>520</v>
      </c>
      <c r="C153" s="38"/>
    </row>
    <row r="154" spans="2:3">
      <c r="B154" s="100" t="s">
        <v>521</v>
      </c>
      <c r="C154" s="38"/>
    </row>
    <row r="155" spans="2:3">
      <c r="B155" s="43" t="s">
        <v>232</v>
      </c>
      <c r="C155" s="38"/>
    </row>
    <row r="156" spans="2:3">
      <c r="B156" s="101" t="s">
        <v>522</v>
      </c>
      <c r="C156" s="38"/>
    </row>
    <row r="157" spans="2:3">
      <c r="B157" s="101" t="s">
        <v>523</v>
      </c>
      <c r="C157" s="38"/>
    </row>
    <row r="158" spans="2:3">
      <c r="B158" s="43" t="s">
        <v>234</v>
      </c>
      <c r="C158" s="38"/>
    </row>
    <row r="159" spans="2:3">
      <c r="B159" s="101" t="s">
        <v>524</v>
      </c>
      <c r="C159" s="38"/>
    </row>
    <row r="160" spans="2:3">
      <c r="B160" s="101"/>
      <c r="C160" s="38"/>
    </row>
    <row r="161" spans="2:3">
      <c r="B161" s="101"/>
      <c r="C161" s="38"/>
    </row>
    <row r="162" spans="2:3">
      <c r="B162" s="101"/>
      <c r="C162" s="38"/>
    </row>
    <row r="163" spans="2:3">
      <c r="B163" s="103"/>
      <c r="C163" s="38"/>
    </row>
    <row r="164" spans="2:3">
      <c r="B164" s="101"/>
      <c r="C164" s="38"/>
    </row>
    <row r="165" spans="2:3">
      <c r="B165" s="101"/>
      <c r="C165" s="38"/>
    </row>
    <row r="166" spans="2:3">
      <c r="B166" s="103"/>
      <c r="C166" s="38"/>
    </row>
    <row r="167" spans="2:3">
      <c r="B167" s="101"/>
      <c r="C167" s="38"/>
    </row>
    <row r="168" spans="2:3">
      <c r="B168" s="103"/>
      <c r="C168" s="38"/>
    </row>
    <row r="169" spans="2:3">
      <c r="B169" s="101"/>
      <c r="C169" s="38"/>
    </row>
    <row r="170" spans="2:3">
      <c r="B170" s="103"/>
      <c r="C170" s="38"/>
    </row>
    <row r="171" spans="2:3">
      <c r="B171" s="101"/>
      <c r="C171" s="38"/>
    </row>
    <row r="172" spans="2:3">
      <c r="B172" s="101"/>
      <c r="C172" s="38"/>
    </row>
    <row r="173" spans="2:3">
      <c r="B173" s="101"/>
      <c r="C173" s="38"/>
    </row>
    <row r="174" spans="2:3">
      <c r="B174" s="103"/>
      <c r="C174" s="38"/>
    </row>
    <row r="175" spans="2:3">
      <c r="B175" s="101"/>
      <c r="C175" s="38"/>
    </row>
    <row r="176" spans="2:3">
      <c r="B176" s="103"/>
      <c r="C176" s="38"/>
    </row>
    <row r="177" spans="2:3">
      <c r="B177" s="101"/>
      <c r="C177" s="38"/>
    </row>
    <row r="178" spans="2:3">
      <c r="B178" s="103"/>
      <c r="C178" s="38"/>
    </row>
    <row r="179" spans="2:3">
      <c r="B179" s="101"/>
      <c r="C179" s="38"/>
    </row>
    <row r="180" spans="2:3">
      <c r="B180" s="101"/>
      <c r="C180" s="38"/>
    </row>
    <row r="181" spans="2:3">
      <c r="B181" s="101"/>
      <c r="C181" s="38"/>
    </row>
    <row r="182" spans="2:3">
      <c r="B182" s="103"/>
      <c r="C182" s="38"/>
    </row>
    <row r="183" spans="2:3">
      <c r="B183" s="101"/>
      <c r="C183" s="38"/>
    </row>
    <row r="184" spans="2:3">
      <c r="B184" s="103"/>
      <c r="C184" s="38"/>
    </row>
    <row r="185" spans="2:3">
      <c r="B185" s="101"/>
      <c r="C185" s="38"/>
    </row>
    <row r="186" spans="2:3">
      <c r="B186" s="101"/>
      <c r="C186" s="38"/>
    </row>
    <row r="187" spans="2:3" ht="15">
      <c r="B187" s="48"/>
      <c r="C187" s="38"/>
    </row>
    <row r="188" spans="2:3">
      <c r="B188" s="104"/>
      <c r="C188" s="38"/>
    </row>
    <row r="189" spans="2:3">
      <c r="B189" s="105"/>
      <c r="C189" s="38"/>
    </row>
    <row r="190" spans="2:3">
      <c r="B190" s="101"/>
      <c r="C190" s="38"/>
    </row>
    <row r="191" spans="2:3">
      <c r="B191" s="101"/>
      <c r="C191" s="38"/>
    </row>
    <row r="192" spans="2:3">
      <c r="B192" s="101"/>
      <c r="C192" s="38"/>
    </row>
    <row r="193" spans="2:3" ht="15">
      <c r="B193" s="48"/>
      <c r="C193" s="38"/>
    </row>
    <row r="194" spans="2:3">
      <c r="B194" s="101"/>
      <c r="C194" s="38"/>
    </row>
    <row r="195" spans="2:3">
      <c r="B195" s="101"/>
      <c r="C195" s="38"/>
    </row>
    <row r="196" spans="2:3" ht="15">
      <c r="B196" s="48"/>
      <c r="C196" s="38"/>
    </row>
    <row r="197" spans="2:3">
      <c r="B197" s="101"/>
      <c r="C197" s="38"/>
    </row>
    <row r="198" spans="2:3">
      <c r="B198" s="101"/>
      <c r="C198" s="38"/>
    </row>
    <row r="199" spans="2:3">
      <c r="B199" s="101"/>
      <c r="C199" s="38"/>
    </row>
    <row r="200" spans="2:3" ht="15">
      <c r="B200" s="48"/>
      <c r="C200" s="38"/>
    </row>
    <row r="201" spans="2:3">
      <c r="B201" s="101"/>
      <c r="C201" s="38"/>
    </row>
    <row r="202" spans="2:3" ht="15">
      <c r="B202" s="48"/>
      <c r="C202" s="38"/>
    </row>
    <row r="203" spans="2:3">
      <c r="B203" s="101"/>
      <c r="C203" s="38"/>
    </row>
    <row r="204" spans="2:3">
      <c r="B204" s="101"/>
      <c r="C204" s="38"/>
    </row>
    <row r="205" spans="2:3" ht="15">
      <c r="B205" s="48"/>
      <c r="C205" s="38"/>
    </row>
    <row r="206" spans="2:3">
      <c r="B206" s="101"/>
      <c r="C206" s="38"/>
    </row>
    <row r="207" spans="2:3">
      <c r="B207" s="101"/>
      <c r="C207" s="38"/>
    </row>
    <row r="208" spans="2:3" ht="15">
      <c r="B208" s="48"/>
      <c r="C208" s="38"/>
    </row>
    <row r="209" spans="2:3">
      <c r="B209" s="101"/>
      <c r="C209" s="38"/>
    </row>
    <row r="210" spans="2:3">
      <c r="B210" s="101"/>
      <c r="C210" s="38"/>
    </row>
    <row r="211" spans="2:3">
      <c r="B211" s="101"/>
      <c r="C211" s="38"/>
    </row>
    <row r="212" spans="2:3" ht="15">
      <c r="B212" s="48"/>
      <c r="C212" s="38"/>
    </row>
    <row r="213" spans="2:3">
      <c r="B213" s="101"/>
      <c r="C213" s="38"/>
    </row>
    <row r="214" spans="2:3">
      <c r="B214" s="43"/>
      <c r="C214" s="38"/>
    </row>
    <row r="215" spans="2:3">
      <c r="B215" s="104"/>
      <c r="C215" s="38"/>
    </row>
    <row r="216" spans="2:3">
      <c r="B216" s="106"/>
      <c r="C216" s="38"/>
    </row>
    <row r="217" spans="2:3">
      <c r="B217" s="101"/>
      <c r="C217" s="38"/>
    </row>
    <row r="218" spans="2:3">
      <c r="B218" s="43"/>
      <c r="C218" s="38"/>
    </row>
    <row r="219" spans="2:3">
      <c r="B219" s="101"/>
      <c r="C219" s="38"/>
    </row>
    <row r="220" spans="2:3">
      <c r="B220" s="101"/>
      <c r="C220" s="38"/>
    </row>
    <row r="221" spans="2:3">
      <c r="B221" s="43"/>
      <c r="C221" s="38"/>
    </row>
    <row r="222" spans="2:3">
      <c r="B222" s="101"/>
      <c r="C222" s="38"/>
    </row>
  </sheetData>
  <conditionalFormatting sqref="D68:D82">
    <cfRule type="colorScale" priority="1">
      <colorScale>
        <cfvo type="min"/>
        <cfvo type="max"/>
        <color theme="0"/>
        <color theme="5"/>
      </colorScale>
    </cfRule>
    <cfRule type="top10" priority="2" rank="10"/>
  </conditionalFormatting>
  <conditionalFormatting sqref="E63:E66">
    <cfRule type="colorScale" priority="5">
      <colorScale>
        <cfvo type="min"/>
        <cfvo type="max"/>
        <color theme="0"/>
        <color theme="5"/>
      </colorScale>
    </cfRule>
    <cfRule type="top10" priority="6" rank="10"/>
  </conditionalFormatting>
  <conditionalFormatting sqref="F63:F66">
    <cfRule type="colorScale" priority="3">
      <colorScale>
        <cfvo type="min"/>
        <cfvo type="max"/>
        <color theme="0"/>
        <color theme="5"/>
      </colorScale>
    </cfRule>
    <cfRule type="top10" priority="4" rank="10"/>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A0D4B-EC87-4195-B3C3-0D16BB4F99AD}">
  <sheetPr codeName="Sheet21"/>
  <dimension ref="C3:AA1443"/>
  <sheetViews>
    <sheetView topLeftCell="B1" workbookViewId="0">
      <selection activeCell="U25" sqref="U25"/>
    </sheetView>
  </sheetViews>
  <sheetFormatPr defaultRowHeight="14.5"/>
  <cols>
    <col min="16" max="16" width="13.26953125" customWidth="1"/>
    <col min="17" max="17" width="16.81640625" bestFit="1" customWidth="1"/>
    <col min="20" max="20" width="7.7265625" bestFit="1" customWidth="1"/>
    <col min="21" max="21" width="6.1796875" bestFit="1" customWidth="1"/>
    <col min="22" max="23" width="7.7265625" bestFit="1" customWidth="1"/>
    <col min="24" max="25" width="9.81640625" bestFit="1" customWidth="1"/>
    <col min="26" max="27" width="10.54296875" bestFit="1" customWidth="1"/>
  </cols>
  <sheetData>
    <row r="3" spans="3:27" ht="43.5">
      <c r="C3" s="63" t="s">
        <v>244</v>
      </c>
      <c r="D3" s="63" t="s">
        <v>245</v>
      </c>
      <c r="E3" s="63" t="s">
        <v>246</v>
      </c>
      <c r="F3" s="63" t="s">
        <v>247</v>
      </c>
      <c r="G3" s="63" t="s">
        <v>248</v>
      </c>
      <c r="H3" s="63" t="s">
        <v>249</v>
      </c>
      <c r="I3" s="63" t="s">
        <v>250</v>
      </c>
      <c r="J3" s="63" t="s">
        <v>251</v>
      </c>
      <c r="K3" s="63" t="s">
        <v>252</v>
      </c>
      <c r="L3" s="64" t="s">
        <v>253</v>
      </c>
      <c r="M3" s="64" t="s">
        <v>254</v>
      </c>
      <c r="N3" s="63" t="s">
        <v>255</v>
      </c>
      <c r="Q3" t="s">
        <v>272</v>
      </c>
    </row>
    <row r="4" spans="3:27">
      <c r="C4" s="63" t="s">
        <v>19</v>
      </c>
      <c r="D4" s="65">
        <v>2020</v>
      </c>
      <c r="E4" s="63" t="s">
        <v>256</v>
      </c>
      <c r="F4" s="63"/>
      <c r="G4" s="63" t="s">
        <v>78</v>
      </c>
      <c r="H4" s="63" t="s">
        <v>257</v>
      </c>
      <c r="I4" s="63" t="s">
        <v>258</v>
      </c>
      <c r="J4" s="66" t="s">
        <v>259</v>
      </c>
      <c r="K4" s="66" t="s">
        <v>130</v>
      </c>
      <c r="L4" s="67">
        <v>150</v>
      </c>
      <c r="M4" s="64">
        <v>79.293587099999996</v>
      </c>
      <c r="N4" s="63"/>
      <c r="T4" t="s">
        <v>257</v>
      </c>
      <c r="U4" t="s">
        <v>257</v>
      </c>
      <c r="V4" t="s">
        <v>129</v>
      </c>
      <c r="W4" t="s">
        <v>129</v>
      </c>
      <c r="X4" t="s">
        <v>264</v>
      </c>
      <c r="Y4" t="s">
        <v>264</v>
      </c>
      <c r="Z4" t="s">
        <v>265</v>
      </c>
      <c r="AA4" t="s">
        <v>265</v>
      </c>
    </row>
    <row r="5" spans="3:27">
      <c r="C5" s="63" t="s">
        <v>19</v>
      </c>
      <c r="D5" s="65">
        <v>2020</v>
      </c>
      <c r="E5" s="63" t="s">
        <v>256</v>
      </c>
      <c r="F5" s="63"/>
      <c r="G5" s="63" t="s">
        <v>260</v>
      </c>
      <c r="H5" s="63" t="s">
        <v>257</v>
      </c>
      <c r="I5" s="63" t="s">
        <v>258</v>
      </c>
      <c r="J5" s="66" t="s">
        <v>259</v>
      </c>
      <c r="K5" s="66" t="s">
        <v>130</v>
      </c>
      <c r="L5" s="67">
        <v>125</v>
      </c>
      <c r="M5" s="64">
        <v>66.077989250000002</v>
      </c>
      <c r="N5" s="63"/>
      <c r="R5" t="s">
        <v>78</v>
      </c>
      <c r="S5" t="s">
        <v>259</v>
      </c>
      <c r="T5" t="s">
        <v>258</v>
      </c>
      <c r="U5" t="s">
        <v>271</v>
      </c>
      <c r="V5" t="s">
        <v>258</v>
      </c>
      <c r="W5" t="s">
        <v>271</v>
      </c>
      <c r="X5" t="s">
        <v>258</v>
      </c>
      <c r="Y5" t="s">
        <v>271</v>
      </c>
      <c r="Z5" t="s">
        <v>258</v>
      </c>
      <c r="AA5" t="s">
        <v>271</v>
      </c>
    </row>
    <row r="6" spans="3:27">
      <c r="C6" s="63" t="s">
        <v>19</v>
      </c>
      <c r="D6" s="65">
        <v>2020</v>
      </c>
      <c r="E6" s="63" t="s">
        <v>256</v>
      </c>
      <c r="F6" s="63"/>
      <c r="G6" s="63" t="s">
        <v>261</v>
      </c>
      <c r="H6" s="63" t="s">
        <v>257</v>
      </c>
      <c r="I6" s="63" t="s">
        <v>258</v>
      </c>
      <c r="J6" s="66" t="s">
        <v>259</v>
      </c>
      <c r="K6" s="66" t="s">
        <v>130</v>
      </c>
      <c r="L6" s="67">
        <v>95</v>
      </c>
      <c r="M6" s="64">
        <v>50.219271829999997</v>
      </c>
      <c r="N6" s="63"/>
      <c r="P6">
        <v>2022</v>
      </c>
      <c r="Q6" s="72" t="s">
        <v>267</v>
      </c>
      <c r="R6" t="s">
        <v>78</v>
      </c>
      <c r="S6" t="s">
        <v>259</v>
      </c>
      <c r="T6" cm="1">
        <f t="array" ref="T6">INDEX(CCA_PayRatesGA[],MATCH(1,(CCA_PayRatesGA[Year]=$P6)*(CCA_PayRatesGA[Zone]=$Q6)*(CCA_PayRatesGA[Setting]=$R6)*(CCA_PayRatesGA[Age Group]=T$4)*(CCA_PayRatesGA[Rate Category]=T$5)*(CCA_PayRatesGA[Duration]=$S6),0),MATCH("rate",CCA_PayRatesGA[#Headers],0))</f>
        <v>115</v>
      </c>
      <c r="U6" cm="1">
        <f t="array" ref="U6">INDEX(CCA_PayRatesGA[],MATCH(1,(CCA_PayRatesGA[Year]=$P6)*(CCA_PayRatesGA[Zone]=$Q6)*(CCA_PayRatesGA[Setting]=$R6)*(CCA_PayRatesGA[Age Group]=U$4)*(CCA_PayRatesGA[Rate Category]=U$5)*(CCA_PayRatesGA[Duration]=$S6),0),MATCH("rate",CCA_PayRatesGA[#Headers],0))</f>
        <v>161</v>
      </c>
      <c r="V6" cm="1">
        <f t="array" ref="V6">INDEX(CCA_PayRatesGA[],MATCH(1,(CCA_PayRatesGA[Year]=$P6)*(CCA_PayRatesGA[Zone]=$Q6)*(CCA_PayRatesGA[Setting]=$R6)*(CCA_PayRatesGA[Age Group]=V$4)*(CCA_PayRatesGA[Rate Category]=V$5)*(CCA_PayRatesGA[Duration]=$S6),0),MATCH("rate",CCA_PayRatesGA[#Headers],0))</f>
        <v>110.33333333333333</v>
      </c>
      <c r="W6" cm="1">
        <f t="array" ref="W6">INDEX(CCA_PayRatesGA[],MATCH(1,(CCA_PayRatesGA[Year]=$P6)*(CCA_PayRatesGA[Zone]=$Q6)*(CCA_PayRatesGA[Setting]=$R6)*(CCA_PayRatesGA[Age Group]=W$4)*(CCA_PayRatesGA[Rate Category]=W$5)*(CCA_PayRatesGA[Duration]=$S6),0),MATCH("rate",CCA_PayRatesGA[#Headers],0))</f>
        <v>154.46666666666667</v>
      </c>
      <c r="X6" cm="1">
        <f t="array" ref="X6">INDEX(CCA_PayRatesGA[],MATCH(1,(CCA_PayRatesGA[Year]=$P6)*(CCA_PayRatesGA[Zone]=$Q6)*(CCA_PayRatesGA[Setting]=$R6)*(CCA_PayRatesGA[Age Group]=X$4)*(CCA_PayRatesGA[Rate Category]=X$5)*(CCA_PayRatesGA[Duration]=$S6),0),MATCH("rate",CCA_PayRatesGA[#Headers],0))</f>
        <v>98.666666666666671</v>
      </c>
      <c r="Y6" cm="1">
        <f t="array" ref="Y6">INDEX(CCA_PayRatesGA[],MATCH(1,(CCA_PayRatesGA[Year]=$P6)*(CCA_PayRatesGA[Zone]=$Q6)*(CCA_PayRatesGA[Setting]=$R6)*(CCA_PayRatesGA[Age Group]=Y$4)*(CCA_PayRatesGA[Rate Category]=Y$5)*(CCA_PayRatesGA[Duration]=$S6),0),MATCH("rate",CCA_PayRatesGA[#Headers],0))</f>
        <v>138.13333333333333</v>
      </c>
      <c r="Z6" cm="1">
        <f t="array" ref="Z6">INDEX(CCA_PayRatesGA[],MATCH(1,(CCA_PayRatesGA[Year]=$P6)*(CCA_PayRatesGA[Zone]=$Q6)*(CCA_PayRatesGA[Setting]=$R6)*(CCA_PayRatesGA[Age Group]=Z$4)*(CCA_PayRatesGA[Rate Category]=Z$5)*(CCA_PayRatesGA[Duration]=$S6),0),MATCH("rate",CCA_PayRatesGA[#Headers],0))</f>
        <v>93.333333333333329</v>
      </c>
      <c r="AA6" cm="1">
        <f t="array" ref="AA6">INDEX(CCA_PayRatesGA[],MATCH(1,(CCA_PayRatesGA[Year]=$P6)*(CCA_PayRatesGA[Zone]=$Q6)*(CCA_PayRatesGA[Setting]=$R6)*(CCA_PayRatesGA[Age Group]=AA$4)*(CCA_PayRatesGA[Rate Category]=AA$5)*(CCA_PayRatesGA[Duration]=$S6),0),MATCH("rate",CCA_PayRatesGA[#Headers],0))</f>
        <v>130.66666666666666</v>
      </c>
    </row>
    <row r="7" spans="3:27">
      <c r="C7" s="63" t="s">
        <v>19</v>
      </c>
      <c r="D7" s="65">
        <v>2020</v>
      </c>
      <c r="E7" s="63" t="s">
        <v>262</v>
      </c>
      <c r="F7" s="63"/>
      <c r="G7" s="63" t="s">
        <v>78</v>
      </c>
      <c r="H7" s="63" t="s">
        <v>257</v>
      </c>
      <c r="I7" s="63" t="s">
        <v>258</v>
      </c>
      <c r="J7" s="66" t="s">
        <v>259</v>
      </c>
      <c r="K7" s="66" t="s">
        <v>130</v>
      </c>
      <c r="L7" s="67">
        <v>110</v>
      </c>
      <c r="M7" s="64">
        <v>38.912582829999998</v>
      </c>
      <c r="N7" s="63"/>
      <c r="P7">
        <v>2023</v>
      </c>
      <c r="Q7" s="72" t="s">
        <v>267</v>
      </c>
      <c r="R7" t="s">
        <v>78</v>
      </c>
      <c r="S7" t="s">
        <v>259</v>
      </c>
      <c r="T7" cm="1">
        <f t="array" ref="T7">INDEX(CCA_PayRatesGA[],MATCH(1,(CCA_PayRatesGA[Year]=$P7)*(CCA_PayRatesGA[Zone]=$Q7)*(CCA_PayRatesGA[Setting]=$R7)*(CCA_PayRatesGA[Age Group]=T$4)*(CCA_PayRatesGA[Rate Category]=T$5)*(CCA_PayRatesGA[Duration]=$S7),0),MATCH("rate",CCA_PayRatesGA[#Headers],0))</f>
        <v>126.66666666666667</v>
      </c>
      <c r="U7" cm="1">
        <f t="array" ref="U7">INDEX(CCA_PayRatesGA[],MATCH(1,(CCA_PayRatesGA[Year]=$P7)*(CCA_PayRatesGA[Zone]=$Q7)*(CCA_PayRatesGA[Setting]=$R7)*(CCA_PayRatesGA[Age Group]=U$4)*(CCA_PayRatesGA[Rate Category]=U$5)*(CCA_PayRatesGA[Duration]=$S7),0),MATCH("rate",CCA_PayRatesGA[#Headers],0))</f>
        <v>177.33333333333334</v>
      </c>
      <c r="V7" cm="1">
        <f t="array" ref="V7">INDEX(CCA_PayRatesGA[],MATCH(1,(CCA_PayRatesGA[Year]=$P7)*(CCA_PayRatesGA[Zone]=$Q7)*(CCA_PayRatesGA[Setting]=$R7)*(CCA_PayRatesGA[Age Group]=V$4)*(CCA_PayRatesGA[Rate Category]=V$5)*(CCA_PayRatesGA[Duration]=$S7),0),MATCH("rate",CCA_PayRatesGA[#Headers],0))</f>
        <v>123</v>
      </c>
      <c r="W7" cm="1">
        <f t="array" ref="W7">INDEX(CCA_PayRatesGA[],MATCH(1,(CCA_PayRatesGA[Year]=$P7)*(CCA_PayRatesGA[Zone]=$Q7)*(CCA_PayRatesGA[Setting]=$R7)*(CCA_PayRatesGA[Age Group]=W$4)*(CCA_PayRatesGA[Rate Category]=W$5)*(CCA_PayRatesGA[Duration]=$S7),0),MATCH("rate",CCA_PayRatesGA[#Headers],0))</f>
        <v>172.20000000000002</v>
      </c>
      <c r="X7" cm="1">
        <f t="array" ref="X7">INDEX(CCA_PayRatesGA[],MATCH(1,(CCA_PayRatesGA[Year]=$P7)*(CCA_PayRatesGA[Zone]=$Q7)*(CCA_PayRatesGA[Setting]=$R7)*(CCA_PayRatesGA[Age Group]=X$4)*(CCA_PayRatesGA[Rate Category]=X$5)*(CCA_PayRatesGA[Duration]=$S7),0),MATCH("rate",CCA_PayRatesGA[#Headers],0))</f>
        <v>109</v>
      </c>
      <c r="Y7" cm="1">
        <f t="array" ref="Y7">INDEX(CCA_PayRatesGA[],MATCH(1,(CCA_PayRatesGA[Year]=$P7)*(CCA_PayRatesGA[Zone]=$Q7)*(CCA_PayRatesGA[Setting]=$R7)*(CCA_PayRatesGA[Age Group]=Y$4)*(CCA_PayRatesGA[Rate Category]=Y$5)*(CCA_PayRatesGA[Duration]=$S7),0),MATCH("rate",CCA_PayRatesGA[#Headers],0))</f>
        <v>152.6</v>
      </c>
      <c r="Z7" cm="1">
        <f t="array" ref="Z7">INDEX(CCA_PayRatesGA[],MATCH(1,(CCA_PayRatesGA[Year]=$P7)*(CCA_PayRatesGA[Zone]=$Q7)*(CCA_PayRatesGA[Setting]=$R7)*(CCA_PayRatesGA[Age Group]=Z$4)*(CCA_PayRatesGA[Rate Category]=Z$5)*(CCA_PayRatesGA[Duration]=$S7),0),MATCH("rate",CCA_PayRatesGA[#Headers],0))</f>
        <v>101.66666666666667</v>
      </c>
      <c r="AA7" cm="1">
        <f t="array" ref="AA7">INDEX(CCA_PayRatesGA[],MATCH(1,(CCA_PayRatesGA[Year]=$P7)*(CCA_PayRatesGA[Zone]=$Q7)*(CCA_PayRatesGA[Setting]=$R7)*(CCA_PayRatesGA[Age Group]=AA$4)*(CCA_PayRatesGA[Rate Category]=AA$5)*(CCA_PayRatesGA[Duration]=$S7),0),MATCH("rate",CCA_PayRatesGA[#Headers],0))</f>
        <v>142.33333333333334</v>
      </c>
    </row>
    <row r="8" spans="3:27">
      <c r="C8" s="63" t="s">
        <v>19</v>
      </c>
      <c r="D8" s="65">
        <v>2020</v>
      </c>
      <c r="E8" s="63" t="s">
        <v>262</v>
      </c>
      <c r="F8" s="63"/>
      <c r="G8" s="63" t="s">
        <v>260</v>
      </c>
      <c r="H8" s="63" t="s">
        <v>257</v>
      </c>
      <c r="I8" s="63" t="s">
        <v>258</v>
      </c>
      <c r="J8" s="66" t="s">
        <v>259</v>
      </c>
      <c r="K8" s="66" t="s">
        <v>130</v>
      </c>
      <c r="L8" s="67">
        <v>90</v>
      </c>
      <c r="M8" s="64">
        <v>31.837567769999996</v>
      </c>
      <c r="N8" s="63"/>
      <c r="P8">
        <v>2022</v>
      </c>
      <c r="Q8" s="72" t="s">
        <v>267</v>
      </c>
      <c r="R8" t="s">
        <v>260</v>
      </c>
      <c r="S8" t="s">
        <v>259</v>
      </c>
      <c r="T8" cm="1">
        <f t="array" ref="T8">INDEX(CCA_PayRatesGA[],MATCH(1,(CCA_PayRatesGA[Year]=$P8)*(CCA_PayRatesGA[Zone]=$Q8)*(CCA_PayRatesGA[Setting]=$R8)*(CCA_PayRatesGA[Age Group]=T$4)*(CCA_PayRatesGA[Rate Category]=T$5)*(CCA_PayRatesGA[Duration]=$S8),0),MATCH("rate",CCA_PayRatesGA[#Headers],0))</f>
        <v>98.333333333333329</v>
      </c>
      <c r="U8" cm="1">
        <f t="array" ref="U8">INDEX(CCA_PayRatesGA[],MATCH(1,(CCA_PayRatesGA[Year]=$P8)*(CCA_PayRatesGA[Zone]=$Q8)*(CCA_PayRatesGA[Setting]=$R8)*(CCA_PayRatesGA[Age Group]=U$4)*(CCA_PayRatesGA[Rate Category]=U$5)*(CCA_PayRatesGA[Duration]=$S8),0),MATCH("rate",CCA_PayRatesGA[#Headers],0))</f>
        <v>137.66666666666666</v>
      </c>
      <c r="V8" cm="1">
        <f t="array" ref="V8">INDEX(CCA_PayRatesGA[],MATCH(1,(CCA_PayRatesGA[Year]=$P8)*(CCA_PayRatesGA[Zone]=$Q8)*(CCA_PayRatesGA[Setting]=$R8)*(CCA_PayRatesGA[Age Group]=V$4)*(CCA_PayRatesGA[Rate Category]=V$5)*(CCA_PayRatesGA[Duration]=$S8),0),MATCH("rate",CCA_PayRatesGA[#Headers],0))</f>
        <v>94.666666666666671</v>
      </c>
      <c r="W8" cm="1">
        <f t="array" ref="W8">INDEX(CCA_PayRatesGA[],MATCH(1,(CCA_PayRatesGA[Year]=$P8)*(CCA_PayRatesGA[Zone]=$Q8)*(CCA_PayRatesGA[Setting]=$R8)*(CCA_PayRatesGA[Age Group]=W$4)*(CCA_PayRatesGA[Rate Category]=W$5)*(CCA_PayRatesGA[Duration]=$S8),0),MATCH("rate",CCA_PayRatesGA[#Headers],0))</f>
        <v>132.53333333333333</v>
      </c>
      <c r="X8" cm="1">
        <f t="array" ref="X8">INDEX(CCA_PayRatesGA[],MATCH(1,(CCA_PayRatesGA[Year]=$P8)*(CCA_PayRatesGA[Zone]=$Q8)*(CCA_PayRatesGA[Setting]=$R8)*(CCA_PayRatesGA[Age Group]=X$4)*(CCA_PayRatesGA[Rate Category]=X$5)*(CCA_PayRatesGA[Duration]=$S8),0),MATCH("rate",CCA_PayRatesGA[#Headers],0))</f>
        <v>88.333333333333329</v>
      </c>
      <c r="Y8" cm="1">
        <f t="array" ref="Y8">INDEX(CCA_PayRatesGA[],MATCH(1,(CCA_PayRatesGA[Year]=$P8)*(CCA_PayRatesGA[Zone]=$Q8)*(CCA_PayRatesGA[Setting]=$R8)*(CCA_PayRatesGA[Age Group]=Y$4)*(CCA_PayRatesGA[Rate Category]=Y$5)*(CCA_PayRatesGA[Duration]=$S8),0),MATCH("rate",CCA_PayRatesGA[#Headers],0))</f>
        <v>123.66666666666667</v>
      </c>
      <c r="Z8" cm="1">
        <f t="array" ref="Z8">INDEX(CCA_PayRatesGA[],MATCH(1,(CCA_PayRatesGA[Year]=$P8)*(CCA_PayRatesGA[Zone]=$Q8)*(CCA_PayRatesGA[Setting]=$R8)*(CCA_PayRatesGA[Age Group]=Z$4)*(CCA_PayRatesGA[Rate Category]=Z$5)*(CCA_PayRatesGA[Duration]=$S8),0),MATCH("rate",CCA_PayRatesGA[#Headers],0))</f>
        <v>78.333333333333329</v>
      </c>
      <c r="AA8" cm="1">
        <f t="array" ref="AA8">INDEX(CCA_PayRatesGA[],MATCH(1,(CCA_PayRatesGA[Year]=$P8)*(CCA_PayRatesGA[Zone]=$Q8)*(CCA_PayRatesGA[Setting]=$R8)*(CCA_PayRatesGA[Age Group]=AA$4)*(CCA_PayRatesGA[Rate Category]=AA$5)*(CCA_PayRatesGA[Duration]=$S8),0),MATCH("rate",CCA_PayRatesGA[#Headers],0))</f>
        <v>109.66666666666667</v>
      </c>
    </row>
    <row r="9" spans="3:27">
      <c r="C9" s="63" t="s">
        <v>19</v>
      </c>
      <c r="D9" s="65">
        <v>2020</v>
      </c>
      <c r="E9" s="63" t="s">
        <v>262</v>
      </c>
      <c r="F9" s="63"/>
      <c r="G9" s="63" t="s">
        <v>261</v>
      </c>
      <c r="H9" s="63" t="s">
        <v>257</v>
      </c>
      <c r="I9" s="63" t="s">
        <v>258</v>
      </c>
      <c r="J9" s="66" t="s">
        <v>259</v>
      </c>
      <c r="K9" s="66" t="s">
        <v>130</v>
      </c>
      <c r="L9" s="67">
        <v>80</v>
      </c>
      <c r="M9" s="64">
        <v>28.300060239999997</v>
      </c>
      <c r="N9" s="63"/>
      <c r="P9">
        <v>2023</v>
      </c>
      <c r="Q9" s="72" t="s">
        <v>267</v>
      </c>
      <c r="R9" t="s">
        <v>260</v>
      </c>
      <c r="S9" t="s">
        <v>259</v>
      </c>
      <c r="T9" cm="1">
        <f t="array" ref="T9">INDEX(CCA_PayRatesGA[],MATCH(1,(CCA_PayRatesGA[Year]=$P9)*(CCA_PayRatesGA[Zone]=$Q9)*(CCA_PayRatesGA[Setting]=$R9)*(CCA_PayRatesGA[Age Group]=T$4)*(CCA_PayRatesGA[Rate Category]=T$5)*(CCA_PayRatesGA[Duration]=$S9),0),MATCH("rate",CCA_PayRatesGA[#Headers],0))</f>
        <v>110</v>
      </c>
      <c r="U9" cm="1">
        <f t="array" ref="U9">INDEX(CCA_PayRatesGA[],MATCH(1,(CCA_PayRatesGA[Year]=$P9)*(CCA_PayRatesGA[Zone]=$Q9)*(CCA_PayRatesGA[Setting]=$R9)*(CCA_PayRatesGA[Age Group]=U$4)*(CCA_PayRatesGA[Rate Category]=U$5)*(CCA_PayRatesGA[Duration]=$S9),0),MATCH("rate",CCA_PayRatesGA[#Headers],0))</f>
        <v>154</v>
      </c>
      <c r="V9" cm="1">
        <f t="array" ref="V9">INDEX(CCA_PayRatesGA[],MATCH(1,(CCA_PayRatesGA[Year]=$P9)*(CCA_PayRatesGA[Zone]=$Q9)*(CCA_PayRatesGA[Setting]=$R9)*(CCA_PayRatesGA[Age Group]=V$4)*(CCA_PayRatesGA[Rate Category]=V$5)*(CCA_PayRatesGA[Duration]=$S9),0),MATCH("rate",CCA_PayRatesGA[#Headers],0))</f>
        <v>106.66666666666667</v>
      </c>
      <c r="W9" cm="1">
        <f t="array" ref="W9">INDEX(CCA_PayRatesGA[],MATCH(1,(CCA_PayRatesGA[Year]=$P9)*(CCA_PayRatesGA[Zone]=$Q9)*(CCA_PayRatesGA[Setting]=$R9)*(CCA_PayRatesGA[Age Group]=W$4)*(CCA_PayRatesGA[Rate Category]=W$5)*(CCA_PayRatesGA[Duration]=$S9),0),MATCH("rate",CCA_PayRatesGA[#Headers],0))</f>
        <v>149.33333333333334</v>
      </c>
      <c r="X9" cm="1">
        <f t="array" ref="X9">INDEX(CCA_PayRatesGA[],MATCH(1,(CCA_PayRatesGA[Year]=$P9)*(CCA_PayRatesGA[Zone]=$Q9)*(CCA_PayRatesGA[Setting]=$R9)*(CCA_PayRatesGA[Age Group]=X$4)*(CCA_PayRatesGA[Rate Category]=X$5)*(CCA_PayRatesGA[Duration]=$S9),0),MATCH("rate",CCA_PayRatesGA[#Headers],0))</f>
        <v>98.333333333333329</v>
      </c>
      <c r="Y9" cm="1">
        <f t="array" ref="Y9">INDEX(CCA_PayRatesGA[],MATCH(1,(CCA_PayRatesGA[Year]=$P9)*(CCA_PayRatesGA[Zone]=$Q9)*(CCA_PayRatesGA[Setting]=$R9)*(CCA_PayRatesGA[Age Group]=Y$4)*(CCA_PayRatesGA[Rate Category]=Y$5)*(CCA_PayRatesGA[Duration]=$S9),0),MATCH("rate",CCA_PayRatesGA[#Headers],0))</f>
        <v>137.66666666666666</v>
      </c>
      <c r="Z9" cm="1">
        <f t="array" ref="Z9">INDEX(CCA_PayRatesGA[],MATCH(1,(CCA_PayRatesGA[Year]=$P9)*(CCA_PayRatesGA[Zone]=$Q9)*(CCA_PayRatesGA[Setting]=$R9)*(CCA_PayRatesGA[Age Group]=Z$4)*(CCA_PayRatesGA[Rate Category]=Z$5)*(CCA_PayRatesGA[Duration]=$S9),0),MATCH("rate",CCA_PayRatesGA[#Headers],0))</f>
        <v>88.333333333333329</v>
      </c>
      <c r="AA9" cm="1">
        <f t="array" ref="AA9">INDEX(CCA_PayRatesGA[],MATCH(1,(CCA_PayRatesGA[Year]=$P9)*(CCA_PayRatesGA[Zone]=$Q9)*(CCA_PayRatesGA[Setting]=$R9)*(CCA_PayRatesGA[Age Group]=AA$4)*(CCA_PayRatesGA[Rate Category]=AA$5)*(CCA_PayRatesGA[Duration]=$S9),0),MATCH("rate",CCA_PayRatesGA[#Headers],0))</f>
        <v>123.66666666666667</v>
      </c>
    </row>
    <row r="10" spans="3:27">
      <c r="C10" s="63" t="s">
        <v>19</v>
      </c>
      <c r="D10" s="65">
        <v>2020</v>
      </c>
      <c r="E10" s="63" t="s">
        <v>263</v>
      </c>
      <c r="F10" s="63"/>
      <c r="G10" s="63" t="s">
        <v>78</v>
      </c>
      <c r="H10" s="63" t="s">
        <v>257</v>
      </c>
      <c r="I10" s="63" t="s">
        <v>258</v>
      </c>
      <c r="J10" s="66" t="s">
        <v>259</v>
      </c>
      <c r="K10" s="66" t="s">
        <v>130</v>
      </c>
      <c r="L10" s="67">
        <v>85</v>
      </c>
      <c r="M10" s="64">
        <v>9.9981533050000007</v>
      </c>
      <c r="N10" s="63"/>
      <c r="P10">
        <v>2022</v>
      </c>
      <c r="Q10" s="72" t="s">
        <v>267</v>
      </c>
      <c r="R10" t="s">
        <v>261</v>
      </c>
      <c r="S10" t="s">
        <v>259</v>
      </c>
      <c r="T10" cm="1">
        <f t="array" ref="T10">INDEX(CCA_PayRatesGA[],MATCH(1,(CCA_PayRatesGA[Year]=$P10)*(CCA_PayRatesGA[Zone]=$Q10)*(CCA_PayRatesGA[Setting]=$R10)*(CCA_PayRatesGA[Age Group]=T$4)*(CCA_PayRatesGA[Rate Category]=T$5)*(CCA_PayRatesGA[Duration]=$S10),0),MATCH("rate",CCA_PayRatesGA[#Headers],0))</f>
        <v>75</v>
      </c>
      <c r="U10" cm="1">
        <f t="array" ref="U10">INDEX(CCA_PayRatesGA[],MATCH(1,(CCA_PayRatesGA[Year]=$P10)*(CCA_PayRatesGA[Zone]=$Q10)*(CCA_PayRatesGA[Setting]=$R10)*(CCA_PayRatesGA[Age Group]=U$4)*(CCA_PayRatesGA[Rate Category]=U$5)*(CCA_PayRatesGA[Duration]=$S10),0),MATCH("rate",CCA_PayRatesGA[#Headers],0))</f>
        <v>105</v>
      </c>
      <c r="V10" cm="1">
        <f t="array" ref="V10">INDEX(CCA_PayRatesGA[],MATCH(1,(CCA_PayRatesGA[Year]=$P10)*(CCA_PayRatesGA[Zone]=$Q10)*(CCA_PayRatesGA[Setting]=$R10)*(CCA_PayRatesGA[Age Group]=V$4)*(CCA_PayRatesGA[Rate Category]=V$5)*(CCA_PayRatesGA[Duration]=$S10),0),MATCH("rate",CCA_PayRatesGA[#Headers],0))</f>
        <v>71.666666666666671</v>
      </c>
      <c r="W10" cm="1">
        <f t="array" ref="W10">INDEX(CCA_PayRatesGA[],MATCH(1,(CCA_PayRatesGA[Year]=$P10)*(CCA_PayRatesGA[Zone]=$Q10)*(CCA_PayRatesGA[Setting]=$R10)*(CCA_PayRatesGA[Age Group]=W$4)*(CCA_PayRatesGA[Rate Category]=W$5)*(CCA_PayRatesGA[Duration]=$S10),0),MATCH("rate",CCA_PayRatesGA[#Headers],0))</f>
        <v>100.33333333333333</v>
      </c>
      <c r="X10" cm="1">
        <f t="array" ref="X10">INDEX(CCA_PayRatesGA[],MATCH(1,(CCA_PayRatesGA[Year]=$P10)*(CCA_PayRatesGA[Zone]=$Q10)*(CCA_PayRatesGA[Setting]=$R10)*(CCA_PayRatesGA[Age Group]=X$4)*(CCA_PayRatesGA[Rate Category]=X$5)*(CCA_PayRatesGA[Duration]=$S10),0),MATCH("rate",CCA_PayRatesGA[#Headers],0))</f>
        <v>64.666666666666671</v>
      </c>
      <c r="Y10" cm="1">
        <f t="array" ref="Y10">INDEX(CCA_PayRatesGA[],MATCH(1,(CCA_PayRatesGA[Year]=$P10)*(CCA_PayRatesGA[Zone]=$Q10)*(CCA_PayRatesGA[Setting]=$R10)*(CCA_PayRatesGA[Age Group]=Y$4)*(CCA_PayRatesGA[Rate Category]=Y$5)*(CCA_PayRatesGA[Duration]=$S10),0),MATCH("rate",CCA_PayRatesGA[#Headers],0))</f>
        <v>90.533333333333346</v>
      </c>
      <c r="Z10" cm="1">
        <f t="array" ref="Z10">INDEX(CCA_PayRatesGA[],MATCH(1,(CCA_PayRatesGA[Year]=$P10)*(CCA_PayRatesGA[Zone]=$Q10)*(CCA_PayRatesGA[Setting]=$R10)*(CCA_PayRatesGA[Age Group]=Z$4)*(CCA_PayRatesGA[Rate Category]=Z$5)*(CCA_PayRatesGA[Duration]=$S10),0),MATCH("rate",CCA_PayRatesGA[#Headers],0))</f>
        <v>64.666666666666671</v>
      </c>
      <c r="AA10" cm="1">
        <f t="array" ref="AA10">INDEX(CCA_PayRatesGA[],MATCH(1,(CCA_PayRatesGA[Year]=$P10)*(CCA_PayRatesGA[Zone]=$Q10)*(CCA_PayRatesGA[Setting]=$R10)*(CCA_PayRatesGA[Age Group]=AA$4)*(CCA_PayRatesGA[Rate Category]=AA$5)*(CCA_PayRatesGA[Duration]=$S10),0),MATCH("rate",CCA_PayRatesGA[#Headers],0))</f>
        <v>90.533333333333346</v>
      </c>
    </row>
    <row r="11" spans="3:27">
      <c r="C11" s="63" t="s">
        <v>19</v>
      </c>
      <c r="D11" s="65">
        <v>2020</v>
      </c>
      <c r="E11" s="63" t="s">
        <v>263</v>
      </c>
      <c r="F11" s="63"/>
      <c r="G11" s="63" t="s">
        <v>260</v>
      </c>
      <c r="H11" s="63" t="s">
        <v>257</v>
      </c>
      <c r="I11" s="63" t="s">
        <v>258</v>
      </c>
      <c r="J11" s="66" t="s">
        <v>259</v>
      </c>
      <c r="K11" s="66" t="s">
        <v>130</v>
      </c>
      <c r="L11" s="67">
        <v>80</v>
      </c>
      <c r="M11" s="64">
        <v>9.4100266399999999</v>
      </c>
      <c r="N11" s="63"/>
      <c r="P11">
        <v>2023</v>
      </c>
      <c r="Q11" s="72" t="s">
        <v>267</v>
      </c>
      <c r="R11" t="s">
        <v>261</v>
      </c>
      <c r="S11" t="s">
        <v>259</v>
      </c>
      <c r="T11" cm="1">
        <f t="array" ref="T11">INDEX(CCA_PayRatesGA[],MATCH(1,(CCA_PayRatesGA[Year]=$P11)*(CCA_PayRatesGA[Zone]=$Q11)*(CCA_PayRatesGA[Setting]=$R11)*(CCA_PayRatesGA[Age Group]=T$4)*(CCA_PayRatesGA[Rate Category]=T$5)*(CCA_PayRatesGA[Duration]=$S11),0),MATCH("rate",CCA_PayRatesGA[#Headers],0))</f>
        <v>85</v>
      </c>
      <c r="U11" cm="1">
        <f t="array" ref="U11">INDEX(CCA_PayRatesGA[],MATCH(1,(CCA_PayRatesGA[Year]=$P11)*(CCA_PayRatesGA[Zone]=$Q11)*(CCA_PayRatesGA[Setting]=$R11)*(CCA_PayRatesGA[Age Group]=U$4)*(CCA_PayRatesGA[Rate Category]=U$5)*(CCA_PayRatesGA[Duration]=$S11),0),MATCH("rate",CCA_PayRatesGA[#Headers],0))</f>
        <v>119</v>
      </c>
      <c r="V11" cm="1">
        <f t="array" ref="V11">INDEX(CCA_PayRatesGA[],MATCH(1,(CCA_PayRatesGA[Year]=$P11)*(CCA_PayRatesGA[Zone]=$Q11)*(CCA_PayRatesGA[Setting]=$R11)*(CCA_PayRatesGA[Age Group]=V$4)*(CCA_PayRatesGA[Rate Category]=V$5)*(CCA_PayRatesGA[Duration]=$S11),0),MATCH("rate",CCA_PayRatesGA[#Headers],0))</f>
        <v>81</v>
      </c>
      <c r="W11" cm="1">
        <f t="array" ref="W11">INDEX(CCA_PayRatesGA[],MATCH(1,(CCA_PayRatesGA[Year]=$P11)*(CCA_PayRatesGA[Zone]=$Q11)*(CCA_PayRatesGA[Setting]=$R11)*(CCA_PayRatesGA[Age Group]=W$4)*(CCA_PayRatesGA[Rate Category]=W$5)*(CCA_PayRatesGA[Duration]=$S11),0),MATCH("rate",CCA_PayRatesGA[#Headers],0))</f>
        <v>113.40000000000002</v>
      </c>
      <c r="X11" cm="1">
        <f t="array" ref="X11">INDEX(CCA_PayRatesGA[],MATCH(1,(CCA_PayRatesGA[Year]=$P11)*(CCA_PayRatesGA[Zone]=$Q11)*(CCA_PayRatesGA[Setting]=$R11)*(CCA_PayRatesGA[Age Group]=X$4)*(CCA_PayRatesGA[Rate Category]=X$5)*(CCA_PayRatesGA[Duration]=$S11),0),MATCH("rate",CCA_PayRatesGA[#Headers],0))</f>
        <v>73</v>
      </c>
      <c r="Y11" cm="1">
        <f t="array" ref="Y11">INDEX(CCA_PayRatesGA[],MATCH(1,(CCA_PayRatesGA[Year]=$P11)*(CCA_PayRatesGA[Zone]=$Q11)*(CCA_PayRatesGA[Setting]=$R11)*(CCA_PayRatesGA[Age Group]=Y$4)*(CCA_PayRatesGA[Rate Category]=Y$5)*(CCA_PayRatesGA[Duration]=$S11),0),MATCH("rate",CCA_PayRatesGA[#Headers],0))</f>
        <v>102.2</v>
      </c>
      <c r="Z11" cm="1">
        <f t="array" ref="Z11">INDEX(CCA_PayRatesGA[],MATCH(1,(CCA_PayRatesGA[Year]=$P11)*(CCA_PayRatesGA[Zone]=$Q11)*(CCA_PayRatesGA[Setting]=$R11)*(CCA_PayRatesGA[Age Group]=Z$4)*(CCA_PayRatesGA[Rate Category]=Z$5)*(CCA_PayRatesGA[Duration]=$S11),0),MATCH("rate",CCA_PayRatesGA[#Headers],0))</f>
        <v>73</v>
      </c>
      <c r="AA11" cm="1">
        <f t="array" ref="AA11">INDEX(CCA_PayRatesGA[],MATCH(1,(CCA_PayRatesGA[Year]=$P11)*(CCA_PayRatesGA[Zone]=$Q11)*(CCA_PayRatesGA[Setting]=$R11)*(CCA_PayRatesGA[Age Group]=AA$4)*(CCA_PayRatesGA[Rate Category]=AA$5)*(CCA_PayRatesGA[Duration]=$S11),0),MATCH("rate",CCA_PayRatesGA[#Headers],0))</f>
        <v>102.2</v>
      </c>
    </row>
    <row r="12" spans="3:27">
      <c r="C12" s="63" t="s">
        <v>19</v>
      </c>
      <c r="D12" s="65">
        <v>2020</v>
      </c>
      <c r="E12" s="63" t="s">
        <v>263</v>
      </c>
      <c r="F12" s="63"/>
      <c r="G12" s="63" t="s">
        <v>261</v>
      </c>
      <c r="H12" s="63" t="s">
        <v>257</v>
      </c>
      <c r="I12" s="63" t="s">
        <v>258</v>
      </c>
      <c r="J12" s="66" t="s">
        <v>259</v>
      </c>
      <c r="K12" s="66" t="s">
        <v>130</v>
      </c>
      <c r="L12" s="67">
        <v>50</v>
      </c>
      <c r="M12" s="64">
        <v>5.8812666499999997</v>
      </c>
      <c r="N12" s="63"/>
    </row>
    <row r="13" spans="3:27">
      <c r="C13" s="63" t="s">
        <v>19</v>
      </c>
      <c r="D13" s="65">
        <v>2020</v>
      </c>
      <c r="E13" s="63" t="s">
        <v>256</v>
      </c>
      <c r="F13" s="63"/>
      <c r="G13" s="63" t="s">
        <v>78</v>
      </c>
      <c r="H13" s="63" t="s">
        <v>129</v>
      </c>
      <c r="I13" s="63" t="s">
        <v>258</v>
      </c>
      <c r="J13" s="66" t="s">
        <v>259</v>
      </c>
      <c r="K13" s="66" t="s">
        <v>130</v>
      </c>
      <c r="L13" s="67">
        <v>144</v>
      </c>
      <c r="M13" s="64">
        <v>76.121843615999992</v>
      </c>
      <c r="N13" s="63"/>
      <c r="P13">
        <v>2023</v>
      </c>
      <c r="Q13" s="72" t="s">
        <v>256</v>
      </c>
      <c r="R13" t="s">
        <v>261</v>
      </c>
      <c r="S13" t="s">
        <v>259</v>
      </c>
      <c r="T13" cm="1">
        <f t="array" ref="T13">INDEX(CCA_PayRatesGA[],MATCH(1,(CCA_PayRatesGA[Year]=$P13)*(CCA_PayRatesGA[Zone]=$Q13)*(CCA_PayRatesGA[Setting]=$R13)*(CCA_PayRatesGA[Age Group]=T$4)*(CCA_PayRatesGA[Rate Category]=T$5)*(CCA_PayRatesGA[Duration]=$S13),0),MATCH("rate",CCA_PayRatesGA[#Headers],0))</f>
        <v>112</v>
      </c>
      <c r="U13" cm="1">
        <f t="array" ref="U13">INDEX(CCA_PayRatesGA[],MATCH(1,(CCA_PayRatesGA[Year]=$P13)*(CCA_PayRatesGA[Zone]=$Q13)*(CCA_PayRatesGA[Setting]=$R13)*(CCA_PayRatesGA[Age Group]=U$4)*(CCA_PayRatesGA[Rate Category]=U$5)*(CCA_PayRatesGA[Duration]=$S13),0),MATCH("rate",CCA_PayRatesGA[#Headers],0))</f>
        <v>156.80000000000001</v>
      </c>
      <c r="V13" cm="1">
        <f t="array" ref="V13">INDEX(CCA_PayRatesGA[],MATCH(1,(CCA_PayRatesGA[Year]=$P13)*(CCA_PayRatesGA[Zone]=$Q13)*(CCA_PayRatesGA[Setting]=$R13)*(CCA_PayRatesGA[Age Group]=V$4)*(CCA_PayRatesGA[Rate Category]=V$5)*(CCA_PayRatesGA[Duration]=$S13),0),MATCH("rate",CCA_PayRatesGA[#Headers],0))</f>
        <v>100</v>
      </c>
      <c r="W13" cm="1">
        <f t="array" ref="W13">INDEX(CCA_PayRatesGA[],MATCH(1,(CCA_PayRatesGA[Year]=$P13)*(CCA_PayRatesGA[Zone]=$Q13)*(CCA_PayRatesGA[Setting]=$R13)*(CCA_PayRatesGA[Age Group]=W$4)*(CCA_PayRatesGA[Rate Category]=W$5)*(CCA_PayRatesGA[Duration]=$S13),0),MATCH("rate",CCA_PayRatesGA[#Headers],0))</f>
        <v>140</v>
      </c>
      <c r="X13" cm="1">
        <f t="array" ref="X13">INDEX(CCA_PayRatesGA[],MATCH(1,(CCA_PayRatesGA[Year]=$P13)*(CCA_PayRatesGA[Zone]=$Q13)*(CCA_PayRatesGA[Setting]=$R13)*(CCA_PayRatesGA[Age Group]=X$4)*(CCA_PayRatesGA[Rate Category]=X$5)*(CCA_PayRatesGA[Duration]=$S13),0),MATCH("rate",CCA_PayRatesGA[#Headers],0))</f>
        <v>89</v>
      </c>
      <c r="Y13" cm="1">
        <f t="array" ref="Y13">INDEX(CCA_PayRatesGA[],MATCH(1,(CCA_PayRatesGA[Year]=$P13)*(CCA_PayRatesGA[Zone]=$Q13)*(CCA_PayRatesGA[Setting]=$R13)*(CCA_PayRatesGA[Age Group]=Y$4)*(CCA_PayRatesGA[Rate Category]=Y$5)*(CCA_PayRatesGA[Duration]=$S13),0),MATCH("rate",CCA_PayRatesGA[#Headers],0))</f>
        <v>124.6</v>
      </c>
      <c r="Z13" cm="1">
        <f t="array" ref="Z13">INDEX(CCA_PayRatesGA[],MATCH(1,(CCA_PayRatesGA[Year]=$P13)*(CCA_PayRatesGA[Zone]=$Q13)*(CCA_PayRatesGA[Setting]=$R13)*(CCA_PayRatesGA[Age Group]=Z$4)*(CCA_PayRatesGA[Rate Category]=Z$5)*(CCA_PayRatesGA[Duration]=$S13),0),MATCH("rate",CCA_PayRatesGA[#Headers],0))</f>
        <v>89</v>
      </c>
      <c r="AA13" cm="1">
        <f t="array" ref="AA13">INDEX(CCA_PayRatesGA[],MATCH(1,(CCA_PayRatesGA[Year]=$P13)*(CCA_PayRatesGA[Zone]=$Q13)*(CCA_PayRatesGA[Setting]=$R13)*(CCA_PayRatesGA[Age Group]=AA$4)*(CCA_PayRatesGA[Rate Category]=AA$5)*(CCA_PayRatesGA[Duration]=$S13),0),MATCH("rate",CCA_PayRatesGA[#Headers],0))</f>
        <v>124.6</v>
      </c>
    </row>
    <row r="14" spans="3:27">
      <c r="C14" s="63" t="s">
        <v>19</v>
      </c>
      <c r="D14" s="65">
        <v>2020</v>
      </c>
      <c r="E14" s="63" t="s">
        <v>256</v>
      </c>
      <c r="F14" s="63"/>
      <c r="G14" s="63" t="s">
        <v>260</v>
      </c>
      <c r="H14" s="63" t="s">
        <v>129</v>
      </c>
      <c r="I14" s="63" t="s">
        <v>258</v>
      </c>
      <c r="J14" s="66" t="s">
        <v>259</v>
      </c>
      <c r="K14" s="66" t="s">
        <v>130</v>
      </c>
      <c r="L14" s="67">
        <v>120</v>
      </c>
      <c r="M14" s="64">
        <v>63.434869679999998</v>
      </c>
      <c r="N14" s="63"/>
      <c r="P14">
        <v>2023</v>
      </c>
      <c r="Q14" s="72" t="s">
        <v>256</v>
      </c>
      <c r="R14" t="s">
        <v>261</v>
      </c>
      <c r="S14" t="s">
        <v>266</v>
      </c>
      <c r="T14" cm="1">
        <f t="array" ref="T14">INDEX(CCA_PayRatesGA[],MATCH(1,(CCA_PayRatesGA[Year]=$P14)*(CCA_PayRatesGA[Zone]=$Q14)*(CCA_PayRatesGA[Setting]=$R14)*(CCA_PayRatesGA[Age Group]=T$4)*(CCA_PayRatesGA[Rate Category]=T$5)*(CCA_PayRatesGA[Duration]=$S14),0),MATCH("rate",CCA_PayRatesGA[#Headers],0))</f>
        <v>30</v>
      </c>
      <c r="U14" cm="1">
        <f t="array" ref="U14">INDEX(CCA_PayRatesGA[],MATCH(1,(CCA_PayRatesGA[Year]=$P14)*(CCA_PayRatesGA[Zone]=$Q14)*(CCA_PayRatesGA[Setting]=$R14)*(CCA_PayRatesGA[Age Group]=U$4)*(CCA_PayRatesGA[Rate Category]=U$5)*(CCA_PayRatesGA[Duration]=$S14),0),MATCH("rate",CCA_PayRatesGA[#Headers],0))</f>
        <v>42</v>
      </c>
      <c r="V14" cm="1">
        <f t="array" ref="V14">INDEX(CCA_PayRatesGA[],MATCH(1,(CCA_PayRatesGA[Year]=$P14)*(CCA_PayRatesGA[Zone]=$Q14)*(CCA_PayRatesGA[Setting]=$R14)*(CCA_PayRatesGA[Age Group]=V$4)*(CCA_PayRatesGA[Rate Category]=V$5)*(CCA_PayRatesGA[Duration]=$S14),0),MATCH("rate",CCA_PayRatesGA[#Headers],0))</f>
        <v>30</v>
      </c>
      <c r="W14" cm="1">
        <f t="array" ref="W14">INDEX(CCA_PayRatesGA[],MATCH(1,(CCA_PayRatesGA[Year]=$P14)*(CCA_PayRatesGA[Zone]=$Q14)*(CCA_PayRatesGA[Setting]=$R14)*(CCA_PayRatesGA[Age Group]=W$4)*(CCA_PayRatesGA[Rate Category]=W$5)*(CCA_PayRatesGA[Duration]=$S14),0),MATCH("rate",CCA_PayRatesGA[#Headers],0))</f>
        <v>42</v>
      </c>
      <c r="X14" cm="1">
        <f t="array" ref="X14">INDEX(CCA_PayRatesGA[],MATCH(1,(CCA_PayRatesGA[Year]=$P14)*(CCA_PayRatesGA[Zone]=$Q14)*(CCA_PayRatesGA[Setting]=$R14)*(CCA_PayRatesGA[Age Group]=X$4)*(CCA_PayRatesGA[Rate Category]=X$5)*(CCA_PayRatesGA[Duration]=$S14),0),MATCH("rate",CCA_PayRatesGA[#Headers],0))</f>
        <v>30</v>
      </c>
      <c r="Y14" cm="1">
        <f t="array" ref="Y14">INDEX(CCA_PayRatesGA[],MATCH(1,(CCA_PayRatesGA[Year]=$P14)*(CCA_PayRatesGA[Zone]=$Q14)*(CCA_PayRatesGA[Setting]=$R14)*(CCA_PayRatesGA[Age Group]=Y$4)*(CCA_PayRatesGA[Rate Category]=Y$5)*(CCA_PayRatesGA[Duration]=$S14),0),MATCH("rate",CCA_PayRatesGA[#Headers],0))</f>
        <v>42</v>
      </c>
      <c r="Z14" cm="1">
        <f t="array" ref="Z14">INDEX(CCA_PayRatesGA[],MATCH(1,(CCA_PayRatesGA[Year]=$P14)*(CCA_PayRatesGA[Zone]=$Q14)*(CCA_PayRatesGA[Setting]=$R14)*(CCA_PayRatesGA[Age Group]=Z$4)*(CCA_PayRatesGA[Rate Category]=Z$5)*(CCA_PayRatesGA[Duration]=$S14),0),MATCH("rate",CCA_PayRatesGA[#Headers],0))</f>
        <v>30</v>
      </c>
      <c r="AA14" cm="1">
        <f t="array" ref="AA14">INDEX(CCA_PayRatesGA[],MATCH(1,(CCA_PayRatesGA[Year]=$P14)*(CCA_PayRatesGA[Zone]=$Q14)*(CCA_PayRatesGA[Setting]=$R14)*(CCA_PayRatesGA[Age Group]=AA$4)*(CCA_PayRatesGA[Rate Category]=AA$5)*(CCA_PayRatesGA[Duration]=$S14),0),MATCH("rate",CCA_PayRatesGA[#Headers],0))</f>
        <v>42</v>
      </c>
    </row>
    <row r="15" spans="3:27">
      <c r="C15" s="63" t="s">
        <v>19</v>
      </c>
      <c r="D15" s="65">
        <v>2020</v>
      </c>
      <c r="E15" s="63" t="s">
        <v>256</v>
      </c>
      <c r="F15" s="63"/>
      <c r="G15" s="63" t="s">
        <v>261</v>
      </c>
      <c r="H15" s="63" t="s">
        <v>129</v>
      </c>
      <c r="I15" s="63" t="s">
        <v>258</v>
      </c>
      <c r="J15" s="66" t="s">
        <v>259</v>
      </c>
      <c r="K15" s="66" t="s">
        <v>130</v>
      </c>
      <c r="L15" s="67">
        <v>85</v>
      </c>
      <c r="M15" s="64">
        <v>44.933032689999997</v>
      </c>
      <c r="N15" s="63"/>
    </row>
    <row r="16" spans="3:27">
      <c r="C16" s="63" t="s">
        <v>19</v>
      </c>
      <c r="D16" s="65">
        <v>2020</v>
      </c>
      <c r="E16" s="63" t="s">
        <v>262</v>
      </c>
      <c r="F16" s="63"/>
      <c r="G16" s="63" t="s">
        <v>78</v>
      </c>
      <c r="H16" s="63" t="s">
        <v>129</v>
      </c>
      <c r="I16" s="63" t="s">
        <v>258</v>
      </c>
      <c r="J16" s="66" t="s">
        <v>259</v>
      </c>
      <c r="K16" s="66" t="s">
        <v>130</v>
      </c>
      <c r="L16" s="67">
        <v>102</v>
      </c>
      <c r="M16" s="64">
        <v>36.082576805999999</v>
      </c>
      <c r="N16" s="63"/>
    </row>
    <row r="17" spans="3:27">
      <c r="C17" s="63" t="s">
        <v>19</v>
      </c>
      <c r="D17" s="65">
        <v>2020</v>
      </c>
      <c r="E17" s="63" t="s">
        <v>262</v>
      </c>
      <c r="F17" s="63"/>
      <c r="G17" s="63" t="s">
        <v>260</v>
      </c>
      <c r="H17" s="63" t="s">
        <v>129</v>
      </c>
      <c r="I17" s="63" t="s">
        <v>258</v>
      </c>
      <c r="J17" s="66" t="s">
        <v>259</v>
      </c>
      <c r="K17" s="66" t="s">
        <v>130</v>
      </c>
      <c r="L17" s="67">
        <v>88</v>
      </c>
      <c r="M17" s="64">
        <v>31.130066263999996</v>
      </c>
      <c r="N17" s="63"/>
    </row>
    <row r="18" spans="3:27">
      <c r="C18" s="63" t="s">
        <v>19</v>
      </c>
      <c r="D18" s="65">
        <v>2020</v>
      </c>
      <c r="E18" s="63" t="s">
        <v>262</v>
      </c>
      <c r="F18" s="63"/>
      <c r="G18" s="63" t="s">
        <v>261</v>
      </c>
      <c r="H18" s="63" t="s">
        <v>129</v>
      </c>
      <c r="I18" s="63" t="s">
        <v>258</v>
      </c>
      <c r="J18" s="66" t="s">
        <v>259</v>
      </c>
      <c r="K18" s="66" t="s">
        <v>130</v>
      </c>
      <c r="L18" s="67">
        <v>80</v>
      </c>
      <c r="M18" s="64">
        <v>28.300060239999997</v>
      </c>
      <c r="N18" s="63"/>
    </row>
    <row r="19" spans="3:27">
      <c r="C19" s="63" t="s">
        <v>19</v>
      </c>
      <c r="D19" s="65">
        <v>2020</v>
      </c>
      <c r="E19" s="63" t="s">
        <v>263</v>
      </c>
      <c r="F19" s="63"/>
      <c r="G19" s="63" t="s">
        <v>78</v>
      </c>
      <c r="H19" s="63" t="s">
        <v>129</v>
      </c>
      <c r="I19" s="63" t="s">
        <v>258</v>
      </c>
      <c r="J19" s="66" t="s">
        <v>259</v>
      </c>
      <c r="K19" s="66" t="s">
        <v>130</v>
      </c>
      <c r="L19" s="67">
        <v>85</v>
      </c>
      <c r="M19" s="64">
        <v>9.9981533050000007</v>
      </c>
      <c r="N19" s="63"/>
      <c r="S19" t="s">
        <v>1656</v>
      </c>
    </row>
    <row r="20" spans="3:27">
      <c r="C20" s="63" t="s">
        <v>19</v>
      </c>
      <c r="D20" s="65">
        <v>2020</v>
      </c>
      <c r="E20" s="63" t="s">
        <v>263</v>
      </c>
      <c r="F20" s="63"/>
      <c r="G20" s="63" t="s">
        <v>260</v>
      </c>
      <c r="H20" s="63" t="s">
        <v>129</v>
      </c>
      <c r="I20" s="63" t="s">
        <v>258</v>
      </c>
      <c r="J20" s="66" t="s">
        <v>259</v>
      </c>
      <c r="K20" s="66" t="s">
        <v>130</v>
      </c>
      <c r="L20" s="67">
        <v>76</v>
      </c>
      <c r="M20" s="64">
        <v>8.9395253080000003</v>
      </c>
      <c r="N20" s="63"/>
      <c r="Q20" t="s">
        <v>1657</v>
      </c>
      <c r="S20" s="51" t="s">
        <v>19</v>
      </c>
      <c r="T20" s="445">
        <v>485</v>
      </c>
      <c r="U20" s="422">
        <v>485</v>
      </c>
      <c r="V20" s="444">
        <v>433</v>
      </c>
      <c r="W20" s="422">
        <v>433</v>
      </c>
      <c r="X20" s="446">
        <v>386</v>
      </c>
      <c r="Y20" s="422">
        <v>386</v>
      </c>
      <c r="Z20" s="444">
        <v>256</v>
      </c>
      <c r="AA20" s="58">
        <v>256</v>
      </c>
    </row>
    <row r="21" spans="3:27">
      <c r="C21" s="63" t="s">
        <v>19</v>
      </c>
      <c r="D21" s="65">
        <v>2020</v>
      </c>
      <c r="E21" s="63" t="s">
        <v>263</v>
      </c>
      <c r="F21" s="63"/>
      <c r="G21" s="63" t="s">
        <v>261</v>
      </c>
      <c r="H21" s="63" t="s">
        <v>129</v>
      </c>
      <c r="I21" s="63" t="s">
        <v>258</v>
      </c>
      <c r="J21" s="66" t="s">
        <v>259</v>
      </c>
      <c r="K21" s="66" t="s">
        <v>130</v>
      </c>
      <c r="L21" s="67">
        <v>50</v>
      </c>
      <c r="M21" s="64">
        <v>5.8812666499999997</v>
      </c>
      <c r="N21" s="63"/>
      <c r="Z21" s="437"/>
    </row>
    <row r="22" spans="3:27" ht="29">
      <c r="C22" s="63" t="s">
        <v>19</v>
      </c>
      <c r="D22" s="65">
        <v>2020</v>
      </c>
      <c r="E22" s="63" t="s">
        <v>256</v>
      </c>
      <c r="F22" s="63"/>
      <c r="G22" s="63" t="s">
        <v>78</v>
      </c>
      <c r="H22" s="63" t="s">
        <v>264</v>
      </c>
      <c r="I22" s="63" t="s">
        <v>258</v>
      </c>
      <c r="J22" s="66" t="s">
        <v>259</v>
      </c>
      <c r="K22" s="66" t="s">
        <v>130</v>
      </c>
      <c r="L22" s="67">
        <v>124</v>
      </c>
      <c r="M22" s="64">
        <v>65.549365335999994</v>
      </c>
      <c r="N22" s="63"/>
      <c r="Q22" t="s">
        <v>1659</v>
      </c>
      <c r="T22" s="437">
        <f>ROUND(T13*52/12,0)</f>
        <v>485</v>
      </c>
      <c r="U22">
        <f t="shared" ref="U22:AA22" si="0">ROUND(U13*52/12,0)</f>
        <v>679</v>
      </c>
      <c r="V22" s="437">
        <f t="shared" si="0"/>
        <v>433</v>
      </c>
      <c r="W22">
        <f t="shared" si="0"/>
        <v>607</v>
      </c>
      <c r="X22" s="437">
        <f t="shared" si="0"/>
        <v>386</v>
      </c>
      <c r="Y22">
        <f t="shared" si="0"/>
        <v>540</v>
      </c>
      <c r="Z22" s="437">
        <f t="shared" si="0"/>
        <v>386</v>
      </c>
      <c r="AA22">
        <f t="shared" si="0"/>
        <v>540</v>
      </c>
    </row>
    <row r="23" spans="3:27" ht="29">
      <c r="C23" s="63" t="s">
        <v>19</v>
      </c>
      <c r="D23" s="65">
        <v>2020</v>
      </c>
      <c r="E23" s="63" t="s">
        <v>256</v>
      </c>
      <c r="F23" s="63"/>
      <c r="G23" s="63" t="s">
        <v>260</v>
      </c>
      <c r="H23" s="63" t="s">
        <v>264</v>
      </c>
      <c r="I23" s="63" t="s">
        <v>258</v>
      </c>
      <c r="J23" s="66" t="s">
        <v>259</v>
      </c>
      <c r="K23" s="66" t="s">
        <v>130</v>
      </c>
      <c r="L23" s="67">
        <v>105</v>
      </c>
      <c r="M23" s="64">
        <v>55.505510969999996</v>
      </c>
      <c r="N23" s="63"/>
      <c r="T23" t="b">
        <f>T22=T20</f>
        <v>1</v>
      </c>
      <c r="V23" t="b">
        <f>V22=V20</f>
        <v>1</v>
      </c>
      <c r="X23" t="b">
        <f>X22=X20</f>
        <v>1</v>
      </c>
    </row>
    <row r="24" spans="3:27" ht="29">
      <c r="C24" s="63" t="s">
        <v>19</v>
      </c>
      <c r="D24" s="65">
        <v>2020</v>
      </c>
      <c r="E24" s="63" t="s">
        <v>256</v>
      </c>
      <c r="F24" s="63"/>
      <c r="G24" s="63" t="s">
        <v>261</v>
      </c>
      <c r="H24" s="63" t="s">
        <v>264</v>
      </c>
      <c r="I24" s="63" t="s">
        <v>258</v>
      </c>
      <c r="J24" s="66" t="s">
        <v>259</v>
      </c>
      <c r="K24" s="66" t="s">
        <v>130</v>
      </c>
      <c r="L24" s="67">
        <v>75</v>
      </c>
      <c r="M24" s="64">
        <v>39.646793549999998</v>
      </c>
      <c r="N24" s="63"/>
      <c r="Q24" t="s">
        <v>1658</v>
      </c>
      <c r="T24">
        <f t="shared" ref="T24:AA24" si="1">ROUND(T14*52/12,0)</f>
        <v>130</v>
      </c>
      <c r="U24">
        <f t="shared" si="1"/>
        <v>182</v>
      </c>
      <c r="V24">
        <f t="shared" si="1"/>
        <v>130</v>
      </c>
      <c r="W24">
        <f t="shared" si="1"/>
        <v>182</v>
      </c>
      <c r="X24">
        <f t="shared" si="1"/>
        <v>130</v>
      </c>
      <c r="Y24">
        <f t="shared" si="1"/>
        <v>182</v>
      </c>
      <c r="Z24" s="437">
        <f t="shared" si="1"/>
        <v>130</v>
      </c>
      <c r="AA24">
        <f t="shared" si="1"/>
        <v>182</v>
      </c>
    </row>
    <row r="25" spans="3:27" ht="29">
      <c r="C25" s="63" t="s">
        <v>19</v>
      </c>
      <c r="D25" s="65">
        <v>2020</v>
      </c>
      <c r="E25" s="63" t="s">
        <v>262</v>
      </c>
      <c r="F25" s="63"/>
      <c r="G25" s="63" t="s">
        <v>78</v>
      </c>
      <c r="H25" s="63" t="s">
        <v>264</v>
      </c>
      <c r="I25" s="63" t="s">
        <v>258</v>
      </c>
      <c r="J25" s="66" t="s">
        <v>259</v>
      </c>
      <c r="K25" s="66" t="s">
        <v>130</v>
      </c>
      <c r="L25" s="67">
        <v>92</v>
      </c>
      <c r="M25" s="64">
        <v>32.545069276</v>
      </c>
      <c r="N25" s="63"/>
      <c r="Z25" t="s">
        <v>1660</v>
      </c>
    </row>
    <row r="26" spans="3:27" ht="29">
      <c r="C26" s="63" t="s">
        <v>19</v>
      </c>
      <c r="D26" s="65">
        <v>2020</v>
      </c>
      <c r="E26" s="63" t="s">
        <v>262</v>
      </c>
      <c r="F26" s="63"/>
      <c r="G26" s="63" t="s">
        <v>260</v>
      </c>
      <c r="H26" s="63" t="s">
        <v>264</v>
      </c>
      <c r="I26" s="63" t="s">
        <v>258</v>
      </c>
      <c r="J26" s="66" t="s">
        <v>259</v>
      </c>
      <c r="K26" s="66" t="s">
        <v>130</v>
      </c>
      <c r="L26" s="67">
        <v>85</v>
      </c>
      <c r="M26" s="64">
        <v>30.068814004999997</v>
      </c>
      <c r="N26" s="63"/>
    </row>
    <row r="27" spans="3:27" ht="29">
      <c r="C27" s="63" t="s">
        <v>19</v>
      </c>
      <c r="D27" s="65">
        <v>2020</v>
      </c>
      <c r="E27" s="63" t="s">
        <v>262</v>
      </c>
      <c r="F27" s="63"/>
      <c r="G27" s="63" t="s">
        <v>261</v>
      </c>
      <c r="H27" s="63" t="s">
        <v>264</v>
      </c>
      <c r="I27" s="63" t="s">
        <v>258</v>
      </c>
      <c r="J27" s="66" t="s">
        <v>259</v>
      </c>
      <c r="K27" s="66" t="s">
        <v>130</v>
      </c>
      <c r="L27" s="67">
        <v>70</v>
      </c>
      <c r="M27" s="64">
        <v>24.762552709999998</v>
      </c>
      <c r="N27" s="63"/>
    </row>
    <row r="28" spans="3:27" ht="29">
      <c r="C28" s="63" t="s">
        <v>19</v>
      </c>
      <c r="D28" s="65">
        <v>2020</v>
      </c>
      <c r="E28" s="63" t="s">
        <v>263</v>
      </c>
      <c r="F28" s="63"/>
      <c r="G28" s="63" t="s">
        <v>78</v>
      </c>
      <c r="H28" s="63" t="s">
        <v>264</v>
      </c>
      <c r="I28" s="63" t="s">
        <v>258</v>
      </c>
      <c r="J28" s="66" t="s">
        <v>259</v>
      </c>
      <c r="K28" s="66" t="s">
        <v>130</v>
      </c>
      <c r="L28" s="67">
        <v>80</v>
      </c>
      <c r="M28" s="64">
        <v>9.4100266399999999</v>
      </c>
      <c r="N28" s="63"/>
    </row>
    <row r="29" spans="3:27" ht="29">
      <c r="C29" s="63" t="s">
        <v>19</v>
      </c>
      <c r="D29" s="65">
        <v>2020</v>
      </c>
      <c r="E29" s="63" t="s">
        <v>263</v>
      </c>
      <c r="F29" s="63"/>
      <c r="G29" s="63" t="s">
        <v>260</v>
      </c>
      <c r="H29" s="63" t="s">
        <v>264</v>
      </c>
      <c r="I29" s="63" t="s">
        <v>258</v>
      </c>
      <c r="J29" s="66" t="s">
        <v>259</v>
      </c>
      <c r="K29" s="66" t="s">
        <v>130</v>
      </c>
      <c r="L29" s="67">
        <v>75</v>
      </c>
      <c r="M29" s="64">
        <v>8.8218999749999991</v>
      </c>
      <c r="N29" s="63"/>
    </row>
    <row r="30" spans="3:27" ht="29">
      <c r="C30" s="63" t="s">
        <v>19</v>
      </c>
      <c r="D30" s="65">
        <v>2020</v>
      </c>
      <c r="E30" s="63" t="s">
        <v>263</v>
      </c>
      <c r="F30" s="63"/>
      <c r="G30" s="63" t="s">
        <v>261</v>
      </c>
      <c r="H30" s="63" t="s">
        <v>264</v>
      </c>
      <c r="I30" s="63" t="s">
        <v>258</v>
      </c>
      <c r="J30" s="66" t="s">
        <v>259</v>
      </c>
      <c r="K30" s="66" t="s">
        <v>130</v>
      </c>
      <c r="L30" s="67">
        <v>49</v>
      </c>
      <c r="M30" s="64">
        <v>5.7636413170000003</v>
      </c>
      <c r="N30" s="63"/>
    </row>
    <row r="31" spans="3:27" ht="29">
      <c r="C31" s="63" t="s">
        <v>19</v>
      </c>
      <c r="D31" s="65">
        <v>2020</v>
      </c>
      <c r="E31" s="63" t="s">
        <v>256</v>
      </c>
      <c r="F31" s="63"/>
      <c r="G31" s="63" t="s">
        <v>78</v>
      </c>
      <c r="H31" s="63" t="s">
        <v>265</v>
      </c>
      <c r="I31" s="63" t="s">
        <v>258</v>
      </c>
      <c r="J31" s="66" t="s">
        <v>259</v>
      </c>
      <c r="K31" s="66" t="s">
        <v>130</v>
      </c>
      <c r="L31" s="67">
        <v>115</v>
      </c>
      <c r="M31" s="64">
        <v>60.791750109999995</v>
      </c>
      <c r="N31" s="63"/>
    </row>
    <row r="32" spans="3:27" ht="29">
      <c r="C32" s="63" t="s">
        <v>19</v>
      </c>
      <c r="D32" s="65">
        <v>2020</v>
      </c>
      <c r="E32" s="63" t="s">
        <v>256</v>
      </c>
      <c r="F32" s="63"/>
      <c r="G32" s="63" t="s">
        <v>260</v>
      </c>
      <c r="H32" s="63" t="s">
        <v>265</v>
      </c>
      <c r="I32" s="63" t="s">
        <v>258</v>
      </c>
      <c r="J32" s="66" t="s">
        <v>259</v>
      </c>
      <c r="K32" s="66" t="s">
        <v>130</v>
      </c>
      <c r="L32" s="67">
        <v>85</v>
      </c>
      <c r="M32" s="64">
        <v>44.933032689999997</v>
      </c>
      <c r="N32" s="63"/>
    </row>
    <row r="33" spans="3:14" ht="29">
      <c r="C33" s="63" t="s">
        <v>19</v>
      </c>
      <c r="D33" s="65">
        <v>2020</v>
      </c>
      <c r="E33" s="63" t="s">
        <v>256</v>
      </c>
      <c r="F33" s="63"/>
      <c r="G33" s="63" t="s">
        <v>261</v>
      </c>
      <c r="H33" s="63" t="s">
        <v>265</v>
      </c>
      <c r="I33" s="63" t="s">
        <v>258</v>
      </c>
      <c r="J33" s="66" t="s">
        <v>259</v>
      </c>
      <c r="K33" s="66" t="s">
        <v>130</v>
      </c>
      <c r="L33" s="67">
        <v>75</v>
      </c>
      <c r="M33" s="64">
        <v>39.646793549999998</v>
      </c>
      <c r="N33" s="63"/>
    </row>
    <row r="34" spans="3:14" ht="29">
      <c r="C34" s="63" t="s">
        <v>19</v>
      </c>
      <c r="D34" s="65">
        <v>2020</v>
      </c>
      <c r="E34" s="63" t="s">
        <v>262</v>
      </c>
      <c r="F34" s="63"/>
      <c r="G34" s="63" t="s">
        <v>78</v>
      </c>
      <c r="H34" s="63" t="s">
        <v>265</v>
      </c>
      <c r="I34" s="63" t="s">
        <v>258</v>
      </c>
      <c r="J34" s="66" t="s">
        <v>259</v>
      </c>
      <c r="K34" s="66" t="s">
        <v>130</v>
      </c>
      <c r="L34" s="67">
        <v>90</v>
      </c>
      <c r="M34" s="64">
        <v>31.837567769999996</v>
      </c>
      <c r="N34" s="63"/>
    </row>
    <row r="35" spans="3:14" ht="29">
      <c r="C35" s="63" t="s">
        <v>19</v>
      </c>
      <c r="D35" s="65">
        <v>2020</v>
      </c>
      <c r="E35" s="63" t="s">
        <v>262</v>
      </c>
      <c r="F35" s="63"/>
      <c r="G35" s="63" t="s">
        <v>260</v>
      </c>
      <c r="H35" s="63" t="s">
        <v>265</v>
      </c>
      <c r="I35" s="63" t="s">
        <v>258</v>
      </c>
      <c r="J35" s="66" t="s">
        <v>259</v>
      </c>
      <c r="K35" s="66" t="s">
        <v>130</v>
      </c>
      <c r="L35" s="67">
        <v>75</v>
      </c>
      <c r="M35" s="64">
        <v>26.531306474999997</v>
      </c>
      <c r="N35" s="63"/>
    </row>
    <row r="36" spans="3:14" ht="29">
      <c r="C36" s="63" t="s">
        <v>19</v>
      </c>
      <c r="D36" s="65">
        <v>2020</v>
      </c>
      <c r="E36" s="63" t="s">
        <v>262</v>
      </c>
      <c r="F36" s="63"/>
      <c r="G36" s="63" t="s">
        <v>261</v>
      </c>
      <c r="H36" s="63" t="s">
        <v>265</v>
      </c>
      <c r="I36" s="63" t="s">
        <v>258</v>
      </c>
      <c r="J36" s="66" t="s">
        <v>259</v>
      </c>
      <c r="K36" s="66" t="s">
        <v>130</v>
      </c>
      <c r="L36" s="67">
        <v>70</v>
      </c>
      <c r="M36" s="64">
        <v>24.762552709999998</v>
      </c>
      <c r="N36" s="63"/>
    </row>
    <row r="37" spans="3:14" ht="29">
      <c r="C37" s="63" t="s">
        <v>19</v>
      </c>
      <c r="D37" s="65">
        <v>2020</v>
      </c>
      <c r="E37" s="63" t="s">
        <v>263</v>
      </c>
      <c r="F37" s="63"/>
      <c r="G37" s="63" t="s">
        <v>78</v>
      </c>
      <c r="H37" s="63" t="s">
        <v>265</v>
      </c>
      <c r="I37" s="63" t="s">
        <v>258</v>
      </c>
      <c r="J37" s="66" t="s">
        <v>259</v>
      </c>
      <c r="K37" s="66" t="s">
        <v>130</v>
      </c>
      <c r="L37" s="67">
        <v>75</v>
      </c>
      <c r="M37" s="64">
        <v>8.8218999749999991</v>
      </c>
      <c r="N37" s="63"/>
    </row>
    <row r="38" spans="3:14" ht="29">
      <c r="C38" s="63" t="s">
        <v>19</v>
      </c>
      <c r="D38" s="65">
        <v>2020</v>
      </c>
      <c r="E38" s="63" t="s">
        <v>263</v>
      </c>
      <c r="F38" s="63"/>
      <c r="G38" s="63" t="s">
        <v>260</v>
      </c>
      <c r="H38" s="63" t="s">
        <v>265</v>
      </c>
      <c r="I38" s="63" t="s">
        <v>258</v>
      </c>
      <c r="J38" s="66" t="s">
        <v>259</v>
      </c>
      <c r="K38" s="66" t="s">
        <v>130</v>
      </c>
      <c r="L38" s="67">
        <v>75</v>
      </c>
      <c r="M38" s="64">
        <v>8.8218999749999991</v>
      </c>
      <c r="N38" s="63"/>
    </row>
    <row r="39" spans="3:14" ht="29">
      <c r="C39" s="63" t="s">
        <v>19</v>
      </c>
      <c r="D39" s="65">
        <v>2020</v>
      </c>
      <c r="E39" s="63" t="s">
        <v>263</v>
      </c>
      <c r="F39" s="63"/>
      <c r="G39" s="63" t="s">
        <v>261</v>
      </c>
      <c r="H39" s="63" t="s">
        <v>265</v>
      </c>
      <c r="I39" s="63" t="s">
        <v>258</v>
      </c>
      <c r="J39" s="66" t="s">
        <v>259</v>
      </c>
      <c r="K39" s="66" t="s">
        <v>130</v>
      </c>
      <c r="L39" s="67">
        <v>49</v>
      </c>
      <c r="M39" s="64">
        <v>5.7636413170000003</v>
      </c>
      <c r="N39" s="63"/>
    </row>
    <row r="40" spans="3:14">
      <c r="C40" s="63" t="s">
        <v>19</v>
      </c>
      <c r="D40" s="65">
        <v>2020</v>
      </c>
      <c r="E40" s="63" t="s">
        <v>256</v>
      </c>
      <c r="F40" s="63"/>
      <c r="G40" s="63" t="s">
        <v>78</v>
      </c>
      <c r="H40" s="63" t="s">
        <v>257</v>
      </c>
      <c r="I40" s="63" t="s">
        <v>258</v>
      </c>
      <c r="J40" s="66" t="s">
        <v>266</v>
      </c>
      <c r="K40" s="66" t="s">
        <v>130</v>
      </c>
      <c r="L40" s="67">
        <v>80</v>
      </c>
      <c r="M40" s="64">
        <v>42.289913119999994</v>
      </c>
      <c r="N40" s="63"/>
    </row>
    <row r="41" spans="3:14">
      <c r="C41" s="63" t="s">
        <v>19</v>
      </c>
      <c r="D41" s="65">
        <v>2020</v>
      </c>
      <c r="E41" s="63" t="s">
        <v>256</v>
      </c>
      <c r="F41" s="63"/>
      <c r="G41" s="63" t="s">
        <v>260</v>
      </c>
      <c r="H41" s="63" t="s">
        <v>257</v>
      </c>
      <c r="I41" s="63" t="s">
        <v>258</v>
      </c>
      <c r="J41" s="66" t="s">
        <v>266</v>
      </c>
      <c r="K41" s="66" t="s">
        <v>130</v>
      </c>
      <c r="L41" s="67">
        <v>60</v>
      </c>
      <c r="M41" s="64">
        <v>31.717434839999999</v>
      </c>
      <c r="N41" s="63"/>
    </row>
    <row r="42" spans="3:14">
      <c r="C42" s="63" t="s">
        <v>19</v>
      </c>
      <c r="D42" s="65">
        <v>2020</v>
      </c>
      <c r="E42" s="63" t="s">
        <v>256</v>
      </c>
      <c r="F42" s="63"/>
      <c r="G42" s="63" t="s">
        <v>261</v>
      </c>
      <c r="H42" s="63" t="s">
        <v>257</v>
      </c>
      <c r="I42" s="63" t="s">
        <v>258</v>
      </c>
      <c r="J42" s="66" t="s">
        <v>266</v>
      </c>
      <c r="K42" s="66" t="s">
        <v>130</v>
      </c>
      <c r="L42" s="67">
        <v>50</v>
      </c>
      <c r="M42" s="64">
        <v>26.4311957</v>
      </c>
      <c r="N42" s="63"/>
    </row>
    <row r="43" spans="3:14">
      <c r="C43" s="63" t="s">
        <v>19</v>
      </c>
      <c r="D43" s="65">
        <v>2020</v>
      </c>
      <c r="E43" s="63" t="s">
        <v>262</v>
      </c>
      <c r="F43" s="63"/>
      <c r="G43" s="63" t="s">
        <v>78</v>
      </c>
      <c r="H43" s="63" t="s">
        <v>257</v>
      </c>
      <c r="I43" s="63" t="s">
        <v>258</v>
      </c>
      <c r="J43" s="66" t="s">
        <v>266</v>
      </c>
      <c r="K43" s="66" t="s">
        <v>130</v>
      </c>
      <c r="L43" s="67">
        <v>54</v>
      </c>
      <c r="M43" s="64">
        <v>19.102540661999999</v>
      </c>
      <c r="N43" s="63"/>
    </row>
    <row r="44" spans="3:14">
      <c r="C44" s="63" t="s">
        <v>19</v>
      </c>
      <c r="D44" s="65">
        <v>2020</v>
      </c>
      <c r="E44" s="63" t="s">
        <v>262</v>
      </c>
      <c r="F44" s="63"/>
      <c r="G44" s="63" t="s">
        <v>260</v>
      </c>
      <c r="H44" s="63" t="s">
        <v>257</v>
      </c>
      <c r="I44" s="63" t="s">
        <v>258</v>
      </c>
      <c r="J44" s="66" t="s">
        <v>266</v>
      </c>
      <c r="K44" s="66" t="s">
        <v>130</v>
      </c>
      <c r="L44" s="67">
        <v>50</v>
      </c>
      <c r="M44" s="64">
        <v>17.687537649999999</v>
      </c>
      <c r="N44" s="63"/>
    </row>
    <row r="45" spans="3:14">
      <c r="C45" s="63" t="s">
        <v>19</v>
      </c>
      <c r="D45" s="65">
        <v>2020</v>
      </c>
      <c r="E45" s="63" t="s">
        <v>262</v>
      </c>
      <c r="F45" s="63"/>
      <c r="G45" s="63" t="s">
        <v>261</v>
      </c>
      <c r="H45" s="63" t="s">
        <v>257</v>
      </c>
      <c r="I45" s="63" t="s">
        <v>258</v>
      </c>
      <c r="J45" s="66" t="s">
        <v>266</v>
      </c>
      <c r="K45" s="66" t="s">
        <v>130</v>
      </c>
      <c r="L45" s="67">
        <v>44</v>
      </c>
      <c r="M45" s="64">
        <v>15.565033131999998</v>
      </c>
      <c r="N45" s="63"/>
    </row>
    <row r="46" spans="3:14">
      <c r="C46" s="63" t="s">
        <v>19</v>
      </c>
      <c r="D46" s="65">
        <v>2020</v>
      </c>
      <c r="E46" s="63" t="s">
        <v>263</v>
      </c>
      <c r="F46" s="63"/>
      <c r="G46" s="63" t="s">
        <v>78</v>
      </c>
      <c r="H46" s="63" t="s">
        <v>257</v>
      </c>
      <c r="I46" s="63" t="s">
        <v>258</v>
      </c>
      <c r="J46" s="66" t="s">
        <v>266</v>
      </c>
      <c r="K46" s="66" t="s">
        <v>130</v>
      </c>
      <c r="L46" s="67">
        <v>42</v>
      </c>
      <c r="M46" s="64">
        <v>4.9402639859999997</v>
      </c>
      <c r="N46" s="63"/>
    </row>
    <row r="47" spans="3:14">
      <c r="C47" s="63" t="s">
        <v>19</v>
      </c>
      <c r="D47" s="65">
        <v>2020</v>
      </c>
      <c r="E47" s="63" t="s">
        <v>263</v>
      </c>
      <c r="F47" s="63"/>
      <c r="G47" s="63" t="s">
        <v>260</v>
      </c>
      <c r="H47" s="63" t="s">
        <v>257</v>
      </c>
      <c r="I47" s="63" t="s">
        <v>258</v>
      </c>
      <c r="J47" s="66" t="s">
        <v>266</v>
      </c>
      <c r="K47" s="66" t="s">
        <v>130</v>
      </c>
      <c r="L47" s="67">
        <v>40</v>
      </c>
      <c r="M47" s="64">
        <v>4.7050133199999999</v>
      </c>
      <c r="N47" s="63"/>
    </row>
    <row r="48" spans="3:14">
      <c r="C48" s="63" t="s">
        <v>19</v>
      </c>
      <c r="D48" s="65">
        <v>2020</v>
      </c>
      <c r="E48" s="63" t="s">
        <v>263</v>
      </c>
      <c r="F48" s="63"/>
      <c r="G48" s="63" t="s">
        <v>261</v>
      </c>
      <c r="H48" s="63" t="s">
        <v>257</v>
      </c>
      <c r="I48" s="63" t="s">
        <v>258</v>
      </c>
      <c r="J48" s="66" t="s">
        <v>266</v>
      </c>
      <c r="K48" s="66" t="s">
        <v>130</v>
      </c>
      <c r="L48" s="67">
        <v>30</v>
      </c>
      <c r="M48" s="64">
        <v>3.5287599900000002</v>
      </c>
      <c r="N48" s="63"/>
    </row>
    <row r="49" spans="3:14">
      <c r="C49" s="63" t="s">
        <v>19</v>
      </c>
      <c r="D49" s="65">
        <v>2020</v>
      </c>
      <c r="E49" s="63" t="s">
        <v>256</v>
      </c>
      <c r="F49" s="63"/>
      <c r="G49" s="63" t="s">
        <v>78</v>
      </c>
      <c r="H49" s="63" t="s">
        <v>129</v>
      </c>
      <c r="I49" s="63" t="s">
        <v>258</v>
      </c>
      <c r="J49" s="66" t="s">
        <v>266</v>
      </c>
      <c r="K49" s="66" t="s">
        <v>130</v>
      </c>
      <c r="L49" s="67">
        <v>80</v>
      </c>
      <c r="M49" s="64">
        <v>42.289913119999994</v>
      </c>
      <c r="N49" s="63"/>
    </row>
    <row r="50" spans="3:14">
      <c r="C50" s="63" t="s">
        <v>19</v>
      </c>
      <c r="D50" s="65">
        <v>2020</v>
      </c>
      <c r="E50" s="63" t="s">
        <v>256</v>
      </c>
      <c r="F50" s="63"/>
      <c r="G50" s="63" t="s">
        <v>260</v>
      </c>
      <c r="H50" s="63" t="s">
        <v>129</v>
      </c>
      <c r="I50" s="63" t="s">
        <v>258</v>
      </c>
      <c r="J50" s="66" t="s">
        <v>266</v>
      </c>
      <c r="K50" s="66" t="s">
        <v>130</v>
      </c>
      <c r="L50" s="67">
        <v>60</v>
      </c>
      <c r="M50" s="64">
        <v>31.717434839999999</v>
      </c>
      <c r="N50" s="63"/>
    </row>
    <row r="51" spans="3:14">
      <c r="C51" s="63" t="s">
        <v>19</v>
      </c>
      <c r="D51" s="65">
        <v>2020</v>
      </c>
      <c r="E51" s="63" t="s">
        <v>256</v>
      </c>
      <c r="F51" s="63"/>
      <c r="G51" s="63" t="s">
        <v>261</v>
      </c>
      <c r="H51" s="63" t="s">
        <v>129</v>
      </c>
      <c r="I51" s="63" t="s">
        <v>258</v>
      </c>
      <c r="J51" s="66" t="s">
        <v>266</v>
      </c>
      <c r="K51" s="66" t="s">
        <v>130</v>
      </c>
      <c r="L51" s="67">
        <v>50</v>
      </c>
      <c r="M51" s="64">
        <v>26.4311957</v>
      </c>
      <c r="N51" s="63"/>
    </row>
    <row r="52" spans="3:14">
      <c r="C52" s="63" t="s">
        <v>19</v>
      </c>
      <c r="D52" s="65">
        <v>2020</v>
      </c>
      <c r="E52" s="63" t="s">
        <v>262</v>
      </c>
      <c r="F52" s="63"/>
      <c r="G52" s="63" t="s">
        <v>78</v>
      </c>
      <c r="H52" s="63" t="s">
        <v>129</v>
      </c>
      <c r="I52" s="63" t="s">
        <v>258</v>
      </c>
      <c r="J52" s="66" t="s">
        <v>266</v>
      </c>
      <c r="K52" s="66" t="s">
        <v>130</v>
      </c>
      <c r="L52" s="67">
        <v>54</v>
      </c>
      <c r="M52" s="64">
        <v>19.102540661999999</v>
      </c>
      <c r="N52" s="63"/>
    </row>
    <row r="53" spans="3:14">
      <c r="C53" s="63" t="s">
        <v>19</v>
      </c>
      <c r="D53" s="65">
        <v>2020</v>
      </c>
      <c r="E53" s="63" t="s">
        <v>262</v>
      </c>
      <c r="F53" s="63"/>
      <c r="G53" s="63" t="s">
        <v>260</v>
      </c>
      <c r="H53" s="63" t="s">
        <v>129</v>
      </c>
      <c r="I53" s="63" t="s">
        <v>258</v>
      </c>
      <c r="J53" s="66" t="s">
        <v>266</v>
      </c>
      <c r="K53" s="66" t="s">
        <v>130</v>
      </c>
      <c r="L53" s="67">
        <v>50</v>
      </c>
      <c r="M53" s="64">
        <v>17.687537649999999</v>
      </c>
      <c r="N53" s="63"/>
    </row>
    <row r="54" spans="3:14">
      <c r="C54" s="63" t="s">
        <v>19</v>
      </c>
      <c r="D54" s="65">
        <v>2020</v>
      </c>
      <c r="E54" s="63" t="s">
        <v>262</v>
      </c>
      <c r="F54" s="63"/>
      <c r="G54" s="63" t="s">
        <v>261</v>
      </c>
      <c r="H54" s="63" t="s">
        <v>129</v>
      </c>
      <c r="I54" s="63" t="s">
        <v>258</v>
      </c>
      <c r="J54" s="66" t="s">
        <v>266</v>
      </c>
      <c r="K54" s="66" t="s">
        <v>130</v>
      </c>
      <c r="L54" s="67">
        <v>44</v>
      </c>
      <c r="M54" s="64">
        <v>15.565033131999998</v>
      </c>
      <c r="N54" s="63"/>
    </row>
    <row r="55" spans="3:14">
      <c r="C55" s="63" t="s">
        <v>19</v>
      </c>
      <c r="D55" s="65">
        <v>2020</v>
      </c>
      <c r="E55" s="63" t="s">
        <v>263</v>
      </c>
      <c r="F55" s="63"/>
      <c r="G55" s="63" t="s">
        <v>78</v>
      </c>
      <c r="H55" s="63" t="s">
        <v>129</v>
      </c>
      <c r="I55" s="63" t="s">
        <v>258</v>
      </c>
      <c r="J55" s="66" t="s">
        <v>266</v>
      </c>
      <c r="K55" s="66" t="s">
        <v>130</v>
      </c>
      <c r="L55" s="67">
        <v>42</v>
      </c>
      <c r="M55" s="64">
        <v>4.9402639859999997</v>
      </c>
      <c r="N55" s="63"/>
    </row>
    <row r="56" spans="3:14">
      <c r="C56" s="63" t="s">
        <v>19</v>
      </c>
      <c r="D56" s="65">
        <v>2020</v>
      </c>
      <c r="E56" s="63" t="s">
        <v>263</v>
      </c>
      <c r="F56" s="63"/>
      <c r="G56" s="63" t="s">
        <v>260</v>
      </c>
      <c r="H56" s="63" t="s">
        <v>129</v>
      </c>
      <c r="I56" s="63" t="s">
        <v>258</v>
      </c>
      <c r="J56" s="66" t="s">
        <v>266</v>
      </c>
      <c r="K56" s="66" t="s">
        <v>130</v>
      </c>
      <c r="L56" s="67">
        <v>40</v>
      </c>
      <c r="M56" s="64">
        <v>4.7050133199999999</v>
      </c>
      <c r="N56" s="63"/>
    </row>
    <row r="57" spans="3:14">
      <c r="C57" s="63" t="s">
        <v>19</v>
      </c>
      <c r="D57" s="65">
        <v>2020</v>
      </c>
      <c r="E57" s="63" t="s">
        <v>263</v>
      </c>
      <c r="F57" s="63"/>
      <c r="G57" s="63" t="s">
        <v>261</v>
      </c>
      <c r="H57" s="63" t="s">
        <v>129</v>
      </c>
      <c r="I57" s="63" t="s">
        <v>258</v>
      </c>
      <c r="J57" s="66" t="s">
        <v>266</v>
      </c>
      <c r="K57" s="66" t="s">
        <v>130</v>
      </c>
      <c r="L57" s="67">
        <v>30</v>
      </c>
      <c r="M57" s="64">
        <v>3.5287599900000002</v>
      </c>
      <c r="N57" s="63"/>
    </row>
    <row r="58" spans="3:14" ht="29">
      <c r="C58" s="63" t="s">
        <v>19</v>
      </c>
      <c r="D58" s="65">
        <v>2020</v>
      </c>
      <c r="E58" s="63" t="s">
        <v>256</v>
      </c>
      <c r="F58" s="63"/>
      <c r="G58" s="63" t="s">
        <v>78</v>
      </c>
      <c r="H58" s="63" t="s">
        <v>264</v>
      </c>
      <c r="I58" s="63" t="s">
        <v>258</v>
      </c>
      <c r="J58" s="66" t="s">
        <v>266</v>
      </c>
      <c r="K58" s="66" t="s">
        <v>130</v>
      </c>
      <c r="L58" s="67">
        <v>80</v>
      </c>
      <c r="M58" s="64">
        <v>42.289913119999994</v>
      </c>
      <c r="N58" s="63"/>
    </row>
    <row r="59" spans="3:14" ht="29">
      <c r="C59" s="63" t="s">
        <v>19</v>
      </c>
      <c r="D59" s="65">
        <v>2020</v>
      </c>
      <c r="E59" s="63" t="s">
        <v>256</v>
      </c>
      <c r="F59" s="63"/>
      <c r="G59" s="63" t="s">
        <v>260</v>
      </c>
      <c r="H59" s="63" t="s">
        <v>264</v>
      </c>
      <c r="I59" s="63" t="s">
        <v>258</v>
      </c>
      <c r="J59" s="66" t="s">
        <v>266</v>
      </c>
      <c r="K59" s="66" t="s">
        <v>130</v>
      </c>
      <c r="L59" s="67">
        <v>60</v>
      </c>
      <c r="M59" s="64">
        <v>31.717434839999999</v>
      </c>
      <c r="N59" s="63"/>
    </row>
    <row r="60" spans="3:14" ht="29">
      <c r="C60" s="63" t="s">
        <v>19</v>
      </c>
      <c r="D60" s="65">
        <v>2020</v>
      </c>
      <c r="E60" s="63" t="s">
        <v>256</v>
      </c>
      <c r="F60" s="63"/>
      <c r="G60" s="63" t="s">
        <v>261</v>
      </c>
      <c r="H60" s="63" t="s">
        <v>264</v>
      </c>
      <c r="I60" s="63" t="s">
        <v>258</v>
      </c>
      <c r="J60" s="66" t="s">
        <v>266</v>
      </c>
      <c r="K60" s="66" t="s">
        <v>130</v>
      </c>
      <c r="L60" s="67">
        <v>50</v>
      </c>
      <c r="M60" s="64">
        <v>26.4311957</v>
      </c>
      <c r="N60" s="63"/>
    </row>
    <row r="61" spans="3:14" ht="29">
      <c r="C61" s="63" t="s">
        <v>19</v>
      </c>
      <c r="D61" s="65">
        <v>2020</v>
      </c>
      <c r="E61" s="63" t="s">
        <v>262</v>
      </c>
      <c r="F61" s="63"/>
      <c r="G61" s="63" t="s">
        <v>78</v>
      </c>
      <c r="H61" s="63" t="s">
        <v>264</v>
      </c>
      <c r="I61" s="63" t="s">
        <v>258</v>
      </c>
      <c r="J61" s="66" t="s">
        <v>266</v>
      </c>
      <c r="K61" s="66" t="s">
        <v>130</v>
      </c>
      <c r="L61" s="67">
        <v>54</v>
      </c>
      <c r="M61" s="64">
        <v>19.102540661999999</v>
      </c>
      <c r="N61" s="63"/>
    </row>
    <row r="62" spans="3:14" ht="29">
      <c r="C62" s="63" t="s">
        <v>19</v>
      </c>
      <c r="D62" s="65">
        <v>2020</v>
      </c>
      <c r="E62" s="63" t="s">
        <v>262</v>
      </c>
      <c r="F62" s="63"/>
      <c r="G62" s="63" t="s">
        <v>260</v>
      </c>
      <c r="H62" s="63" t="s">
        <v>264</v>
      </c>
      <c r="I62" s="63" t="s">
        <v>258</v>
      </c>
      <c r="J62" s="66" t="s">
        <v>266</v>
      </c>
      <c r="K62" s="66" t="s">
        <v>130</v>
      </c>
      <c r="L62" s="67">
        <v>50</v>
      </c>
      <c r="M62" s="64">
        <v>17.687537649999999</v>
      </c>
      <c r="N62" s="63"/>
    </row>
    <row r="63" spans="3:14" ht="29">
      <c r="C63" s="63" t="s">
        <v>19</v>
      </c>
      <c r="D63" s="65">
        <v>2020</v>
      </c>
      <c r="E63" s="63" t="s">
        <v>262</v>
      </c>
      <c r="F63" s="63"/>
      <c r="G63" s="63" t="s">
        <v>261</v>
      </c>
      <c r="H63" s="63" t="s">
        <v>264</v>
      </c>
      <c r="I63" s="63" t="s">
        <v>258</v>
      </c>
      <c r="J63" s="66" t="s">
        <v>266</v>
      </c>
      <c r="K63" s="66" t="s">
        <v>130</v>
      </c>
      <c r="L63" s="67">
        <v>44</v>
      </c>
      <c r="M63" s="64">
        <v>15.565033131999998</v>
      </c>
      <c r="N63" s="63"/>
    </row>
    <row r="64" spans="3:14" ht="29">
      <c r="C64" s="63" t="s">
        <v>19</v>
      </c>
      <c r="D64" s="65">
        <v>2020</v>
      </c>
      <c r="E64" s="63" t="s">
        <v>263</v>
      </c>
      <c r="F64" s="63"/>
      <c r="G64" s="63" t="s">
        <v>78</v>
      </c>
      <c r="H64" s="63" t="s">
        <v>264</v>
      </c>
      <c r="I64" s="63" t="s">
        <v>258</v>
      </c>
      <c r="J64" s="66" t="s">
        <v>266</v>
      </c>
      <c r="K64" s="66" t="s">
        <v>130</v>
      </c>
      <c r="L64" s="67">
        <v>42</v>
      </c>
      <c r="M64" s="64">
        <v>4.9402639859999997</v>
      </c>
      <c r="N64" s="63"/>
    </row>
    <row r="65" spans="3:14" ht="29">
      <c r="C65" s="63" t="s">
        <v>19</v>
      </c>
      <c r="D65" s="65">
        <v>2020</v>
      </c>
      <c r="E65" s="63" t="s">
        <v>263</v>
      </c>
      <c r="F65" s="63"/>
      <c r="G65" s="63" t="s">
        <v>260</v>
      </c>
      <c r="H65" s="63" t="s">
        <v>264</v>
      </c>
      <c r="I65" s="63" t="s">
        <v>258</v>
      </c>
      <c r="J65" s="66" t="s">
        <v>266</v>
      </c>
      <c r="K65" s="66" t="s">
        <v>130</v>
      </c>
      <c r="L65" s="67">
        <v>40</v>
      </c>
      <c r="M65" s="64">
        <v>4.7050133199999999</v>
      </c>
      <c r="N65" s="63"/>
    </row>
    <row r="66" spans="3:14" ht="29">
      <c r="C66" s="63" t="s">
        <v>19</v>
      </c>
      <c r="D66" s="65">
        <v>2020</v>
      </c>
      <c r="E66" s="63" t="s">
        <v>263</v>
      </c>
      <c r="F66" s="63"/>
      <c r="G66" s="63" t="s">
        <v>261</v>
      </c>
      <c r="H66" s="63" t="s">
        <v>264</v>
      </c>
      <c r="I66" s="63" t="s">
        <v>258</v>
      </c>
      <c r="J66" s="66" t="s">
        <v>266</v>
      </c>
      <c r="K66" s="66" t="s">
        <v>130</v>
      </c>
      <c r="L66" s="67">
        <v>30</v>
      </c>
      <c r="M66" s="64">
        <v>3.5287599900000002</v>
      </c>
      <c r="N66" s="63"/>
    </row>
    <row r="67" spans="3:14" ht="29">
      <c r="C67" s="63" t="s">
        <v>19</v>
      </c>
      <c r="D67" s="65">
        <v>2020</v>
      </c>
      <c r="E67" s="63" t="s">
        <v>256</v>
      </c>
      <c r="F67" s="63"/>
      <c r="G67" s="63" t="s">
        <v>78</v>
      </c>
      <c r="H67" s="63" t="s">
        <v>265</v>
      </c>
      <c r="I67" s="63" t="s">
        <v>258</v>
      </c>
      <c r="J67" s="66" t="s">
        <v>266</v>
      </c>
      <c r="K67" s="66" t="s">
        <v>130</v>
      </c>
      <c r="L67" s="67">
        <v>70</v>
      </c>
      <c r="M67" s="64">
        <v>37.003673979999995</v>
      </c>
      <c r="N67" s="63"/>
    </row>
    <row r="68" spans="3:14" ht="29">
      <c r="C68" s="63" t="s">
        <v>19</v>
      </c>
      <c r="D68" s="65">
        <v>2020</v>
      </c>
      <c r="E68" s="63" t="s">
        <v>256</v>
      </c>
      <c r="F68" s="63"/>
      <c r="G68" s="63" t="s">
        <v>260</v>
      </c>
      <c r="H68" s="63" t="s">
        <v>265</v>
      </c>
      <c r="I68" s="63" t="s">
        <v>258</v>
      </c>
      <c r="J68" s="66" t="s">
        <v>266</v>
      </c>
      <c r="K68" s="66" t="s">
        <v>130</v>
      </c>
      <c r="L68" s="67">
        <v>55</v>
      </c>
      <c r="M68" s="64">
        <v>29.07431527</v>
      </c>
      <c r="N68" s="63"/>
    </row>
    <row r="69" spans="3:14" ht="29">
      <c r="C69" s="63" t="s">
        <v>19</v>
      </c>
      <c r="D69" s="65">
        <v>2020</v>
      </c>
      <c r="E69" s="63" t="s">
        <v>256</v>
      </c>
      <c r="F69" s="63"/>
      <c r="G69" s="63" t="s">
        <v>261</v>
      </c>
      <c r="H69" s="63" t="s">
        <v>265</v>
      </c>
      <c r="I69" s="63" t="s">
        <v>258</v>
      </c>
      <c r="J69" s="66" t="s">
        <v>266</v>
      </c>
      <c r="K69" s="66" t="s">
        <v>130</v>
      </c>
      <c r="L69" s="67">
        <v>50</v>
      </c>
      <c r="M69" s="64">
        <v>26.4311957</v>
      </c>
      <c r="N69" s="63"/>
    </row>
    <row r="70" spans="3:14" ht="29">
      <c r="C70" s="63" t="s">
        <v>19</v>
      </c>
      <c r="D70" s="65">
        <v>2020</v>
      </c>
      <c r="E70" s="63" t="s">
        <v>262</v>
      </c>
      <c r="F70" s="63"/>
      <c r="G70" s="63" t="s">
        <v>78</v>
      </c>
      <c r="H70" s="63" t="s">
        <v>265</v>
      </c>
      <c r="I70" s="63" t="s">
        <v>258</v>
      </c>
      <c r="J70" s="66" t="s">
        <v>266</v>
      </c>
      <c r="K70" s="66" t="s">
        <v>130</v>
      </c>
      <c r="L70" s="67">
        <v>60</v>
      </c>
      <c r="M70" s="64">
        <v>21.225045179999999</v>
      </c>
      <c r="N70" s="63"/>
    </row>
    <row r="71" spans="3:14" ht="29">
      <c r="C71" s="63" t="s">
        <v>19</v>
      </c>
      <c r="D71" s="65">
        <v>2020</v>
      </c>
      <c r="E71" s="63" t="s">
        <v>262</v>
      </c>
      <c r="F71" s="63"/>
      <c r="G71" s="63" t="s">
        <v>260</v>
      </c>
      <c r="H71" s="63" t="s">
        <v>265</v>
      </c>
      <c r="I71" s="63" t="s">
        <v>258</v>
      </c>
      <c r="J71" s="66" t="s">
        <v>266</v>
      </c>
      <c r="K71" s="66" t="s">
        <v>130</v>
      </c>
      <c r="L71" s="67">
        <v>53</v>
      </c>
      <c r="M71" s="64">
        <v>18.748789908999999</v>
      </c>
      <c r="N71" s="63"/>
    </row>
    <row r="72" spans="3:14" ht="29">
      <c r="C72" s="63" t="s">
        <v>19</v>
      </c>
      <c r="D72" s="65">
        <v>2020</v>
      </c>
      <c r="E72" s="63" t="s">
        <v>262</v>
      </c>
      <c r="F72" s="63"/>
      <c r="G72" s="63" t="s">
        <v>261</v>
      </c>
      <c r="H72" s="63" t="s">
        <v>265</v>
      </c>
      <c r="I72" s="63" t="s">
        <v>258</v>
      </c>
      <c r="J72" s="66" t="s">
        <v>266</v>
      </c>
      <c r="K72" s="66" t="s">
        <v>130</v>
      </c>
      <c r="L72" s="67">
        <v>50</v>
      </c>
      <c r="M72" s="64">
        <v>17.687537649999999</v>
      </c>
      <c r="N72" s="63"/>
    </row>
    <row r="73" spans="3:14" ht="29">
      <c r="C73" s="63" t="s">
        <v>19</v>
      </c>
      <c r="D73" s="65">
        <v>2020</v>
      </c>
      <c r="E73" s="63" t="s">
        <v>263</v>
      </c>
      <c r="F73" s="63"/>
      <c r="G73" s="63" t="s">
        <v>78</v>
      </c>
      <c r="H73" s="63" t="s">
        <v>265</v>
      </c>
      <c r="I73" s="63" t="s">
        <v>258</v>
      </c>
      <c r="J73" s="66" t="s">
        <v>266</v>
      </c>
      <c r="K73" s="66" t="s">
        <v>130</v>
      </c>
      <c r="L73" s="67">
        <v>45</v>
      </c>
      <c r="M73" s="64">
        <v>5.2931399849999998</v>
      </c>
      <c r="N73" s="63"/>
    </row>
    <row r="74" spans="3:14" ht="29">
      <c r="C74" s="63" t="s">
        <v>19</v>
      </c>
      <c r="D74" s="65">
        <v>2020</v>
      </c>
      <c r="E74" s="63" t="s">
        <v>263</v>
      </c>
      <c r="F74" s="63"/>
      <c r="G74" s="63" t="s">
        <v>260</v>
      </c>
      <c r="H74" s="63" t="s">
        <v>265</v>
      </c>
      <c r="I74" s="63" t="s">
        <v>258</v>
      </c>
      <c r="J74" s="66" t="s">
        <v>266</v>
      </c>
      <c r="K74" s="66" t="s">
        <v>130</v>
      </c>
      <c r="L74" s="67">
        <v>40</v>
      </c>
      <c r="M74" s="64">
        <v>4.7050133199999999</v>
      </c>
      <c r="N74" s="63"/>
    </row>
    <row r="75" spans="3:14" ht="29">
      <c r="C75" s="63" t="s">
        <v>19</v>
      </c>
      <c r="D75" s="65">
        <v>2020</v>
      </c>
      <c r="E75" s="63" t="s">
        <v>263</v>
      </c>
      <c r="F75" s="63"/>
      <c r="G75" s="63" t="s">
        <v>261</v>
      </c>
      <c r="H75" s="63" t="s">
        <v>265</v>
      </c>
      <c r="I75" s="63" t="s">
        <v>258</v>
      </c>
      <c r="J75" s="66" t="s">
        <v>266</v>
      </c>
      <c r="K75" s="66" t="s">
        <v>130</v>
      </c>
      <c r="L75" s="67">
        <v>35</v>
      </c>
      <c r="M75" s="64">
        <v>4.1168866550000001</v>
      </c>
      <c r="N75" s="63"/>
    </row>
    <row r="76" spans="3:14" ht="29">
      <c r="C76" s="63" t="s">
        <v>19</v>
      </c>
      <c r="D76" s="65">
        <v>2020</v>
      </c>
      <c r="E76" s="63" t="s">
        <v>267</v>
      </c>
      <c r="F76" s="63"/>
      <c r="G76" s="63" t="s">
        <v>78</v>
      </c>
      <c r="H76" s="63" t="s">
        <v>257</v>
      </c>
      <c r="I76" s="63" t="s">
        <v>258</v>
      </c>
      <c r="J76" s="66" t="s">
        <v>259</v>
      </c>
      <c r="K76" s="66" t="s">
        <v>130</v>
      </c>
      <c r="L76" s="67">
        <v>115</v>
      </c>
      <c r="M76" s="64" t="s">
        <v>130</v>
      </c>
      <c r="N76" s="63"/>
    </row>
    <row r="77" spans="3:14" ht="29">
      <c r="C77" s="63" t="s">
        <v>19</v>
      </c>
      <c r="D77" s="65">
        <v>2020</v>
      </c>
      <c r="E77" s="63" t="s">
        <v>267</v>
      </c>
      <c r="F77" s="63"/>
      <c r="G77" s="63" t="s">
        <v>260</v>
      </c>
      <c r="H77" s="63" t="s">
        <v>257</v>
      </c>
      <c r="I77" s="63" t="s">
        <v>258</v>
      </c>
      <c r="J77" s="66" t="s">
        <v>259</v>
      </c>
      <c r="K77" s="66" t="s">
        <v>130</v>
      </c>
      <c r="L77" s="67">
        <v>98.333333333333329</v>
      </c>
      <c r="M77" s="64" t="s">
        <v>130</v>
      </c>
      <c r="N77" s="63"/>
    </row>
    <row r="78" spans="3:14" ht="29">
      <c r="C78" s="63" t="s">
        <v>19</v>
      </c>
      <c r="D78" s="65">
        <v>2020</v>
      </c>
      <c r="E78" s="63" t="s">
        <v>267</v>
      </c>
      <c r="F78" s="63"/>
      <c r="G78" s="63" t="s">
        <v>261</v>
      </c>
      <c r="H78" s="63" t="s">
        <v>257</v>
      </c>
      <c r="I78" s="63" t="s">
        <v>258</v>
      </c>
      <c r="J78" s="66" t="s">
        <v>259</v>
      </c>
      <c r="K78" s="66" t="s">
        <v>130</v>
      </c>
      <c r="L78" s="67">
        <v>75</v>
      </c>
      <c r="M78" s="64" t="s">
        <v>130</v>
      </c>
      <c r="N78" s="63"/>
    </row>
    <row r="79" spans="3:14" ht="29">
      <c r="C79" s="63" t="s">
        <v>19</v>
      </c>
      <c r="D79" s="65">
        <v>2020</v>
      </c>
      <c r="E79" s="63" t="s">
        <v>267</v>
      </c>
      <c r="F79" s="63"/>
      <c r="G79" s="63" t="s">
        <v>78</v>
      </c>
      <c r="H79" s="63" t="s">
        <v>129</v>
      </c>
      <c r="I79" s="63" t="s">
        <v>258</v>
      </c>
      <c r="J79" s="66" t="s">
        <v>259</v>
      </c>
      <c r="K79" s="66" t="s">
        <v>130</v>
      </c>
      <c r="L79" s="67">
        <v>110.33333333333333</v>
      </c>
      <c r="M79" s="64" t="s">
        <v>130</v>
      </c>
      <c r="N79" s="63"/>
    </row>
    <row r="80" spans="3:14" ht="29">
      <c r="C80" s="63" t="s">
        <v>19</v>
      </c>
      <c r="D80" s="65">
        <v>2020</v>
      </c>
      <c r="E80" s="63" t="s">
        <v>267</v>
      </c>
      <c r="F80" s="63"/>
      <c r="G80" s="63" t="s">
        <v>260</v>
      </c>
      <c r="H80" s="63" t="s">
        <v>129</v>
      </c>
      <c r="I80" s="63" t="s">
        <v>258</v>
      </c>
      <c r="J80" s="66" t="s">
        <v>259</v>
      </c>
      <c r="K80" s="66" t="s">
        <v>130</v>
      </c>
      <c r="L80" s="67">
        <v>94.666666666666671</v>
      </c>
      <c r="M80" s="64" t="s">
        <v>130</v>
      </c>
      <c r="N80" s="63"/>
    </row>
    <row r="81" spans="3:14" ht="29">
      <c r="C81" s="63" t="s">
        <v>19</v>
      </c>
      <c r="D81" s="65">
        <v>2020</v>
      </c>
      <c r="E81" s="63" t="s">
        <v>267</v>
      </c>
      <c r="F81" s="63"/>
      <c r="G81" s="63" t="s">
        <v>261</v>
      </c>
      <c r="H81" s="63" t="s">
        <v>129</v>
      </c>
      <c r="I81" s="63" t="s">
        <v>258</v>
      </c>
      <c r="J81" s="66" t="s">
        <v>259</v>
      </c>
      <c r="K81" s="66" t="s">
        <v>130</v>
      </c>
      <c r="L81" s="67">
        <v>71.666666666666671</v>
      </c>
      <c r="M81" s="64" t="s">
        <v>130</v>
      </c>
      <c r="N81" s="63"/>
    </row>
    <row r="82" spans="3:14" ht="29">
      <c r="C82" s="63" t="s">
        <v>19</v>
      </c>
      <c r="D82" s="65">
        <v>2020</v>
      </c>
      <c r="E82" s="63" t="s">
        <v>267</v>
      </c>
      <c r="F82" s="63"/>
      <c r="G82" s="63" t="s">
        <v>78</v>
      </c>
      <c r="H82" s="63" t="s">
        <v>264</v>
      </c>
      <c r="I82" s="63" t="s">
        <v>258</v>
      </c>
      <c r="J82" s="66" t="s">
        <v>259</v>
      </c>
      <c r="K82" s="66" t="s">
        <v>130</v>
      </c>
      <c r="L82" s="67">
        <v>98.666666666666671</v>
      </c>
      <c r="M82" s="64" t="s">
        <v>130</v>
      </c>
      <c r="N82" s="63"/>
    </row>
    <row r="83" spans="3:14" ht="29">
      <c r="C83" s="63" t="s">
        <v>19</v>
      </c>
      <c r="D83" s="65">
        <v>2020</v>
      </c>
      <c r="E83" s="63" t="s">
        <v>267</v>
      </c>
      <c r="F83" s="63"/>
      <c r="G83" s="63" t="s">
        <v>260</v>
      </c>
      <c r="H83" s="63" t="s">
        <v>264</v>
      </c>
      <c r="I83" s="63" t="s">
        <v>258</v>
      </c>
      <c r="J83" s="66" t="s">
        <v>259</v>
      </c>
      <c r="K83" s="66" t="s">
        <v>130</v>
      </c>
      <c r="L83" s="67">
        <v>88.333333333333329</v>
      </c>
      <c r="M83" s="64" t="s">
        <v>130</v>
      </c>
      <c r="N83" s="63"/>
    </row>
    <row r="84" spans="3:14" ht="29">
      <c r="C84" s="63" t="s">
        <v>19</v>
      </c>
      <c r="D84" s="65">
        <v>2020</v>
      </c>
      <c r="E84" s="63" t="s">
        <v>267</v>
      </c>
      <c r="F84" s="63"/>
      <c r="G84" s="63" t="s">
        <v>261</v>
      </c>
      <c r="H84" s="63" t="s">
        <v>264</v>
      </c>
      <c r="I84" s="63" t="s">
        <v>258</v>
      </c>
      <c r="J84" s="66" t="s">
        <v>259</v>
      </c>
      <c r="K84" s="66" t="s">
        <v>130</v>
      </c>
      <c r="L84" s="67">
        <v>64.666666666666671</v>
      </c>
      <c r="M84" s="64" t="s">
        <v>130</v>
      </c>
      <c r="N84" s="63"/>
    </row>
    <row r="85" spans="3:14" ht="29">
      <c r="C85" s="63" t="s">
        <v>19</v>
      </c>
      <c r="D85" s="65">
        <v>2020</v>
      </c>
      <c r="E85" s="63" t="s">
        <v>267</v>
      </c>
      <c r="F85" s="63"/>
      <c r="G85" s="63" t="s">
        <v>78</v>
      </c>
      <c r="H85" s="63" t="s">
        <v>265</v>
      </c>
      <c r="I85" s="63" t="s">
        <v>258</v>
      </c>
      <c r="J85" s="66" t="s">
        <v>259</v>
      </c>
      <c r="K85" s="66" t="s">
        <v>130</v>
      </c>
      <c r="L85" s="67">
        <v>93.333333333333329</v>
      </c>
      <c r="M85" s="64" t="s">
        <v>130</v>
      </c>
      <c r="N85" s="63"/>
    </row>
    <row r="86" spans="3:14" ht="29">
      <c r="C86" s="63" t="s">
        <v>19</v>
      </c>
      <c r="D86" s="65">
        <v>2020</v>
      </c>
      <c r="E86" s="63" t="s">
        <v>267</v>
      </c>
      <c r="F86" s="63"/>
      <c r="G86" s="63" t="s">
        <v>260</v>
      </c>
      <c r="H86" s="63" t="s">
        <v>265</v>
      </c>
      <c r="I86" s="63" t="s">
        <v>258</v>
      </c>
      <c r="J86" s="66" t="s">
        <v>259</v>
      </c>
      <c r="K86" s="66" t="s">
        <v>130</v>
      </c>
      <c r="L86" s="67">
        <v>78.333333333333329</v>
      </c>
      <c r="M86" s="64" t="s">
        <v>130</v>
      </c>
      <c r="N86" s="63"/>
    </row>
    <row r="87" spans="3:14" ht="29">
      <c r="C87" s="63" t="s">
        <v>19</v>
      </c>
      <c r="D87" s="65">
        <v>2020</v>
      </c>
      <c r="E87" s="63" t="s">
        <v>267</v>
      </c>
      <c r="F87" s="63"/>
      <c r="G87" s="63" t="s">
        <v>261</v>
      </c>
      <c r="H87" s="63" t="s">
        <v>265</v>
      </c>
      <c r="I87" s="63" t="s">
        <v>258</v>
      </c>
      <c r="J87" s="66" t="s">
        <v>259</v>
      </c>
      <c r="K87" s="66" t="s">
        <v>130</v>
      </c>
      <c r="L87" s="67">
        <v>64.666666666666671</v>
      </c>
      <c r="M87" s="64" t="s">
        <v>130</v>
      </c>
      <c r="N87" s="63"/>
    </row>
    <row r="88" spans="3:14" ht="29">
      <c r="C88" s="63" t="s">
        <v>19</v>
      </c>
      <c r="D88" s="65">
        <v>2020</v>
      </c>
      <c r="E88" s="63" t="s">
        <v>267</v>
      </c>
      <c r="F88" s="63"/>
      <c r="G88" s="63" t="s">
        <v>78</v>
      </c>
      <c r="H88" s="63" t="s">
        <v>257</v>
      </c>
      <c r="I88" s="63" t="s">
        <v>258</v>
      </c>
      <c r="J88" s="66" t="s">
        <v>266</v>
      </c>
      <c r="K88" s="66" t="s">
        <v>130</v>
      </c>
      <c r="L88" s="67">
        <v>58.666666666666664</v>
      </c>
      <c r="M88" s="64" t="s">
        <v>130</v>
      </c>
      <c r="N88" s="63"/>
    </row>
    <row r="89" spans="3:14" ht="29">
      <c r="C89" s="63" t="s">
        <v>19</v>
      </c>
      <c r="D89" s="65">
        <v>2020</v>
      </c>
      <c r="E89" s="63" t="s">
        <v>267</v>
      </c>
      <c r="F89" s="63"/>
      <c r="G89" s="63" t="s">
        <v>260</v>
      </c>
      <c r="H89" s="63" t="s">
        <v>257</v>
      </c>
      <c r="I89" s="63" t="s">
        <v>258</v>
      </c>
      <c r="J89" s="66" t="s">
        <v>266</v>
      </c>
      <c r="K89" s="66" t="s">
        <v>130</v>
      </c>
      <c r="L89" s="67">
        <v>50</v>
      </c>
      <c r="M89" s="64" t="s">
        <v>130</v>
      </c>
      <c r="N89" s="63"/>
    </row>
    <row r="90" spans="3:14" ht="29">
      <c r="C90" s="63" t="s">
        <v>19</v>
      </c>
      <c r="D90" s="65">
        <v>2020</v>
      </c>
      <c r="E90" s="63" t="s">
        <v>267</v>
      </c>
      <c r="F90" s="63"/>
      <c r="G90" s="63" t="s">
        <v>261</v>
      </c>
      <c r="H90" s="63" t="s">
        <v>257</v>
      </c>
      <c r="I90" s="63" t="s">
        <v>258</v>
      </c>
      <c r="J90" s="66" t="s">
        <v>266</v>
      </c>
      <c r="K90" s="66" t="s">
        <v>130</v>
      </c>
      <c r="L90" s="67">
        <v>41.333333333333336</v>
      </c>
      <c r="M90" s="64" t="s">
        <v>130</v>
      </c>
      <c r="N90" s="63"/>
    </row>
    <row r="91" spans="3:14" ht="29">
      <c r="C91" s="63" t="s">
        <v>19</v>
      </c>
      <c r="D91" s="65">
        <v>2020</v>
      </c>
      <c r="E91" s="63" t="s">
        <v>267</v>
      </c>
      <c r="F91" s="63"/>
      <c r="G91" s="63" t="s">
        <v>78</v>
      </c>
      <c r="H91" s="63" t="s">
        <v>129</v>
      </c>
      <c r="I91" s="63" t="s">
        <v>258</v>
      </c>
      <c r="J91" s="66" t="s">
        <v>266</v>
      </c>
      <c r="K91" s="66" t="s">
        <v>130</v>
      </c>
      <c r="L91" s="67">
        <v>58.666666666666664</v>
      </c>
      <c r="M91" s="64" t="s">
        <v>130</v>
      </c>
      <c r="N91" s="63"/>
    </row>
    <row r="92" spans="3:14" ht="29">
      <c r="C92" s="63" t="s">
        <v>19</v>
      </c>
      <c r="D92" s="65">
        <v>2020</v>
      </c>
      <c r="E92" s="63" t="s">
        <v>267</v>
      </c>
      <c r="F92" s="63"/>
      <c r="G92" s="63" t="s">
        <v>260</v>
      </c>
      <c r="H92" s="63" t="s">
        <v>129</v>
      </c>
      <c r="I92" s="63" t="s">
        <v>258</v>
      </c>
      <c r="J92" s="66" t="s">
        <v>266</v>
      </c>
      <c r="K92" s="66" t="s">
        <v>130</v>
      </c>
      <c r="L92" s="67">
        <v>50</v>
      </c>
      <c r="M92" s="64" t="s">
        <v>130</v>
      </c>
      <c r="N92" s="63"/>
    </row>
    <row r="93" spans="3:14" ht="29">
      <c r="C93" s="63" t="s">
        <v>19</v>
      </c>
      <c r="D93" s="65">
        <v>2020</v>
      </c>
      <c r="E93" s="63" t="s">
        <v>267</v>
      </c>
      <c r="F93" s="63"/>
      <c r="G93" s="63" t="s">
        <v>261</v>
      </c>
      <c r="H93" s="63" t="s">
        <v>129</v>
      </c>
      <c r="I93" s="63" t="s">
        <v>258</v>
      </c>
      <c r="J93" s="66" t="s">
        <v>266</v>
      </c>
      <c r="K93" s="66" t="s">
        <v>130</v>
      </c>
      <c r="L93" s="67">
        <v>41.333333333333336</v>
      </c>
      <c r="M93" s="64" t="s">
        <v>130</v>
      </c>
      <c r="N93" s="63"/>
    </row>
    <row r="94" spans="3:14" ht="29">
      <c r="C94" s="63" t="s">
        <v>19</v>
      </c>
      <c r="D94" s="65">
        <v>2020</v>
      </c>
      <c r="E94" s="63" t="s">
        <v>267</v>
      </c>
      <c r="F94" s="63"/>
      <c r="G94" s="63" t="s">
        <v>78</v>
      </c>
      <c r="H94" s="63" t="s">
        <v>264</v>
      </c>
      <c r="I94" s="63" t="s">
        <v>258</v>
      </c>
      <c r="J94" s="66" t="s">
        <v>266</v>
      </c>
      <c r="K94" s="66" t="s">
        <v>130</v>
      </c>
      <c r="L94" s="67">
        <v>58.666666666666664</v>
      </c>
      <c r="M94" s="64" t="s">
        <v>130</v>
      </c>
      <c r="N94" s="63"/>
    </row>
    <row r="95" spans="3:14" ht="29">
      <c r="C95" s="63" t="s">
        <v>19</v>
      </c>
      <c r="D95" s="65">
        <v>2020</v>
      </c>
      <c r="E95" s="63" t="s">
        <v>267</v>
      </c>
      <c r="F95" s="63"/>
      <c r="G95" s="63" t="s">
        <v>260</v>
      </c>
      <c r="H95" s="63" t="s">
        <v>264</v>
      </c>
      <c r="I95" s="63" t="s">
        <v>258</v>
      </c>
      <c r="J95" s="66" t="s">
        <v>266</v>
      </c>
      <c r="K95" s="66" t="s">
        <v>130</v>
      </c>
      <c r="L95" s="67">
        <v>50</v>
      </c>
      <c r="M95" s="64" t="s">
        <v>130</v>
      </c>
      <c r="N95" s="63"/>
    </row>
    <row r="96" spans="3:14" ht="29">
      <c r="C96" s="63" t="s">
        <v>19</v>
      </c>
      <c r="D96" s="65">
        <v>2020</v>
      </c>
      <c r="E96" s="63" t="s">
        <v>267</v>
      </c>
      <c r="F96" s="63"/>
      <c r="G96" s="63" t="s">
        <v>261</v>
      </c>
      <c r="H96" s="63" t="s">
        <v>264</v>
      </c>
      <c r="I96" s="63" t="s">
        <v>258</v>
      </c>
      <c r="J96" s="66" t="s">
        <v>266</v>
      </c>
      <c r="K96" s="66" t="s">
        <v>130</v>
      </c>
      <c r="L96" s="67">
        <v>41.333333333333336</v>
      </c>
      <c r="M96" s="64" t="s">
        <v>130</v>
      </c>
      <c r="N96" s="63"/>
    </row>
    <row r="97" spans="3:14" ht="29">
      <c r="C97" s="63" t="s">
        <v>19</v>
      </c>
      <c r="D97" s="65">
        <v>2020</v>
      </c>
      <c r="E97" s="63" t="s">
        <v>267</v>
      </c>
      <c r="F97" s="63"/>
      <c r="G97" s="63" t="s">
        <v>78</v>
      </c>
      <c r="H97" s="63" t="s">
        <v>265</v>
      </c>
      <c r="I97" s="63" t="s">
        <v>258</v>
      </c>
      <c r="J97" s="66" t="s">
        <v>266</v>
      </c>
      <c r="K97" s="66" t="s">
        <v>130</v>
      </c>
      <c r="L97" s="67">
        <v>58.333333333333336</v>
      </c>
      <c r="M97" s="64" t="s">
        <v>130</v>
      </c>
      <c r="N97" s="63"/>
    </row>
    <row r="98" spans="3:14" ht="29">
      <c r="C98" s="63" t="s">
        <v>19</v>
      </c>
      <c r="D98" s="65">
        <v>2020</v>
      </c>
      <c r="E98" s="63" t="s">
        <v>267</v>
      </c>
      <c r="F98" s="63"/>
      <c r="G98" s="63" t="s">
        <v>260</v>
      </c>
      <c r="H98" s="63" t="s">
        <v>265</v>
      </c>
      <c r="I98" s="63" t="s">
        <v>258</v>
      </c>
      <c r="J98" s="66" t="s">
        <v>266</v>
      </c>
      <c r="K98" s="66" t="s">
        <v>130</v>
      </c>
      <c r="L98" s="67">
        <v>49.333333333333336</v>
      </c>
      <c r="M98" s="64" t="s">
        <v>130</v>
      </c>
      <c r="N98" s="63"/>
    </row>
    <row r="99" spans="3:14" ht="29">
      <c r="C99" s="63" t="s">
        <v>19</v>
      </c>
      <c r="D99" s="65">
        <v>2020</v>
      </c>
      <c r="E99" s="63" t="s">
        <v>267</v>
      </c>
      <c r="F99" s="63"/>
      <c r="G99" s="63" t="s">
        <v>261</v>
      </c>
      <c r="H99" s="63" t="s">
        <v>265</v>
      </c>
      <c r="I99" s="63" t="s">
        <v>258</v>
      </c>
      <c r="J99" s="66" t="s">
        <v>266</v>
      </c>
      <c r="K99" s="66" t="s">
        <v>130</v>
      </c>
      <c r="L99" s="67">
        <v>45</v>
      </c>
      <c r="M99" s="64" t="s">
        <v>130</v>
      </c>
      <c r="N99" s="63"/>
    </row>
    <row r="100" spans="3:14" ht="29">
      <c r="C100" s="63" t="s">
        <v>19</v>
      </c>
      <c r="D100" s="65">
        <v>2020</v>
      </c>
      <c r="E100" s="63" t="s">
        <v>256</v>
      </c>
      <c r="F100" s="63"/>
      <c r="G100" s="63" t="s">
        <v>78</v>
      </c>
      <c r="H100" s="63" t="s">
        <v>257</v>
      </c>
      <c r="I100" s="63" t="s">
        <v>268</v>
      </c>
      <c r="J100" s="66" t="s">
        <v>259</v>
      </c>
      <c r="K100" s="66" t="s">
        <v>130</v>
      </c>
      <c r="L100" s="67">
        <v>150</v>
      </c>
      <c r="M100" s="64">
        <v>79.293587099999996</v>
      </c>
      <c r="N100" s="63"/>
    </row>
    <row r="101" spans="3:14" ht="29">
      <c r="C101" s="63" t="s">
        <v>19</v>
      </c>
      <c r="D101" s="65">
        <v>2020</v>
      </c>
      <c r="E101" s="63" t="s">
        <v>256</v>
      </c>
      <c r="F101" s="63"/>
      <c r="G101" s="63" t="s">
        <v>260</v>
      </c>
      <c r="H101" s="63" t="s">
        <v>257</v>
      </c>
      <c r="I101" s="63" t="s">
        <v>268</v>
      </c>
      <c r="J101" s="66" t="s">
        <v>259</v>
      </c>
      <c r="K101" s="66" t="s">
        <v>130</v>
      </c>
      <c r="L101" s="67">
        <v>125</v>
      </c>
      <c r="M101" s="64">
        <v>66.077989250000002</v>
      </c>
      <c r="N101" s="63"/>
    </row>
    <row r="102" spans="3:14" ht="29">
      <c r="C102" s="63" t="s">
        <v>19</v>
      </c>
      <c r="D102" s="65">
        <v>2020</v>
      </c>
      <c r="E102" s="63" t="s">
        <v>256</v>
      </c>
      <c r="F102" s="63"/>
      <c r="G102" s="63" t="s">
        <v>261</v>
      </c>
      <c r="H102" s="63" t="s">
        <v>257</v>
      </c>
      <c r="I102" s="63" t="s">
        <v>268</v>
      </c>
      <c r="J102" s="66" t="s">
        <v>259</v>
      </c>
      <c r="K102" s="66" t="s">
        <v>130</v>
      </c>
      <c r="L102" s="67">
        <v>95</v>
      </c>
      <c r="M102" s="64">
        <v>50.219271829999997</v>
      </c>
      <c r="N102" s="63"/>
    </row>
    <row r="103" spans="3:14" ht="29">
      <c r="C103" s="63" t="s">
        <v>19</v>
      </c>
      <c r="D103" s="65">
        <v>2020</v>
      </c>
      <c r="E103" s="63" t="s">
        <v>262</v>
      </c>
      <c r="F103" s="63"/>
      <c r="G103" s="63" t="s">
        <v>78</v>
      </c>
      <c r="H103" s="63" t="s">
        <v>257</v>
      </c>
      <c r="I103" s="63" t="s">
        <v>268</v>
      </c>
      <c r="J103" s="66" t="s">
        <v>259</v>
      </c>
      <c r="K103" s="66" t="s">
        <v>130</v>
      </c>
      <c r="L103" s="67">
        <v>110</v>
      </c>
      <c r="M103" s="64">
        <v>38.912582829999998</v>
      </c>
      <c r="N103" s="63"/>
    </row>
    <row r="104" spans="3:14" ht="29">
      <c r="C104" s="63" t="s">
        <v>19</v>
      </c>
      <c r="D104" s="65">
        <v>2020</v>
      </c>
      <c r="E104" s="63" t="s">
        <v>262</v>
      </c>
      <c r="F104" s="63"/>
      <c r="G104" s="63" t="s">
        <v>260</v>
      </c>
      <c r="H104" s="63" t="s">
        <v>257</v>
      </c>
      <c r="I104" s="63" t="s">
        <v>268</v>
      </c>
      <c r="J104" s="66" t="s">
        <v>259</v>
      </c>
      <c r="K104" s="66" t="s">
        <v>130</v>
      </c>
      <c r="L104" s="67">
        <v>90</v>
      </c>
      <c r="M104" s="64">
        <v>31.837567769999996</v>
      </c>
      <c r="N104" s="63"/>
    </row>
    <row r="105" spans="3:14" ht="29">
      <c r="C105" s="63" t="s">
        <v>19</v>
      </c>
      <c r="D105" s="65">
        <v>2020</v>
      </c>
      <c r="E105" s="63" t="s">
        <v>262</v>
      </c>
      <c r="F105" s="63"/>
      <c r="G105" s="63" t="s">
        <v>261</v>
      </c>
      <c r="H105" s="63" t="s">
        <v>257</v>
      </c>
      <c r="I105" s="63" t="s">
        <v>268</v>
      </c>
      <c r="J105" s="66" t="s">
        <v>259</v>
      </c>
      <c r="K105" s="66" t="s">
        <v>130</v>
      </c>
      <c r="L105" s="67">
        <v>80</v>
      </c>
      <c r="M105" s="64">
        <v>28.300060239999997</v>
      </c>
      <c r="N105" s="63"/>
    </row>
    <row r="106" spans="3:14" ht="29">
      <c r="C106" s="63" t="s">
        <v>19</v>
      </c>
      <c r="D106" s="65">
        <v>2020</v>
      </c>
      <c r="E106" s="63" t="s">
        <v>263</v>
      </c>
      <c r="F106" s="63"/>
      <c r="G106" s="63" t="s">
        <v>78</v>
      </c>
      <c r="H106" s="63" t="s">
        <v>257</v>
      </c>
      <c r="I106" s="63" t="s">
        <v>268</v>
      </c>
      <c r="J106" s="66" t="s">
        <v>259</v>
      </c>
      <c r="K106" s="66" t="s">
        <v>130</v>
      </c>
      <c r="L106" s="67">
        <v>85</v>
      </c>
      <c r="M106" s="64">
        <v>9.9981533050000007</v>
      </c>
      <c r="N106" s="63"/>
    </row>
    <row r="107" spans="3:14" ht="29">
      <c r="C107" s="63" t="s">
        <v>19</v>
      </c>
      <c r="D107" s="65">
        <v>2020</v>
      </c>
      <c r="E107" s="63" t="s">
        <v>263</v>
      </c>
      <c r="F107" s="63"/>
      <c r="G107" s="63" t="s">
        <v>260</v>
      </c>
      <c r="H107" s="63" t="s">
        <v>257</v>
      </c>
      <c r="I107" s="63" t="s">
        <v>268</v>
      </c>
      <c r="J107" s="66" t="s">
        <v>259</v>
      </c>
      <c r="K107" s="66" t="s">
        <v>130</v>
      </c>
      <c r="L107" s="67">
        <v>80</v>
      </c>
      <c r="M107" s="64">
        <v>9.4100266399999999</v>
      </c>
      <c r="N107" s="63"/>
    </row>
    <row r="108" spans="3:14" ht="29">
      <c r="C108" s="63" t="s">
        <v>19</v>
      </c>
      <c r="D108" s="65">
        <v>2020</v>
      </c>
      <c r="E108" s="63" t="s">
        <v>263</v>
      </c>
      <c r="F108" s="63"/>
      <c r="G108" s="63" t="s">
        <v>261</v>
      </c>
      <c r="H108" s="63" t="s">
        <v>257</v>
      </c>
      <c r="I108" s="63" t="s">
        <v>268</v>
      </c>
      <c r="J108" s="66" t="s">
        <v>259</v>
      </c>
      <c r="K108" s="66" t="s">
        <v>130</v>
      </c>
      <c r="L108" s="67">
        <v>50</v>
      </c>
      <c r="M108" s="64">
        <v>5.8812666499999997</v>
      </c>
      <c r="N108" s="63"/>
    </row>
    <row r="109" spans="3:14" ht="29">
      <c r="C109" s="63" t="s">
        <v>19</v>
      </c>
      <c r="D109" s="65">
        <v>2020</v>
      </c>
      <c r="E109" s="63" t="s">
        <v>256</v>
      </c>
      <c r="F109" s="63"/>
      <c r="G109" s="63" t="s">
        <v>78</v>
      </c>
      <c r="H109" s="63" t="s">
        <v>129</v>
      </c>
      <c r="I109" s="63" t="s">
        <v>268</v>
      </c>
      <c r="J109" s="66" t="s">
        <v>259</v>
      </c>
      <c r="K109" s="66" t="s">
        <v>130</v>
      </c>
      <c r="L109" s="67">
        <v>144</v>
      </c>
      <c r="M109" s="64">
        <v>76.121843615999992</v>
      </c>
      <c r="N109" s="63"/>
    </row>
    <row r="110" spans="3:14" ht="29">
      <c r="C110" s="63" t="s">
        <v>19</v>
      </c>
      <c r="D110" s="65">
        <v>2020</v>
      </c>
      <c r="E110" s="63" t="s">
        <v>256</v>
      </c>
      <c r="F110" s="63"/>
      <c r="G110" s="63" t="s">
        <v>260</v>
      </c>
      <c r="H110" s="63" t="s">
        <v>129</v>
      </c>
      <c r="I110" s="63" t="s">
        <v>268</v>
      </c>
      <c r="J110" s="66" t="s">
        <v>259</v>
      </c>
      <c r="K110" s="66" t="s">
        <v>130</v>
      </c>
      <c r="L110" s="67">
        <v>120</v>
      </c>
      <c r="M110" s="64">
        <v>63.434869679999998</v>
      </c>
      <c r="N110" s="63"/>
    </row>
    <row r="111" spans="3:14" ht="29">
      <c r="C111" s="63" t="s">
        <v>19</v>
      </c>
      <c r="D111" s="65">
        <v>2020</v>
      </c>
      <c r="E111" s="63" t="s">
        <v>256</v>
      </c>
      <c r="F111" s="63"/>
      <c r="G111" s="63" t="s">
        <v>261</v>
      </c>
      <c r="H111" s="63" t="s">
        <v>129</v>
      </c>
      <c r="I111" s="63" t="s">
        <v>268</v>
      </c>
      <c r="J111" s="66" t="s">
        <v>259</v>
      </c>
      <c r="K111" s="66" t="s">
        <v>130</v>
      </c>
      <c r="L111" s="67">
        <v>85</v>
      </c>
      <c r="M111" s="64">
        <v>44.933032689999997</v>
      </c>
      <c r="N111" s="63"/>
    </row>
    <row r="112" spans="3:14" ht="29">
      <c r="C112" s="63" t="s">
        <v>19</v>
      </c>
      <c r="D112" s="65">
        <v>2020</v>
      </c>
      <c r="E112" s="63" t="s">
        <v>262</v>
      </c>
      <c r="F112" s="63"/>
      <c r="G112" s="63" t="s">
        <v>78</v>
      </c>
      <c r="H112" s="63" t="s">
        <v>129</v>
      </c>
      <c r="I112" s="63" t="s">
        <v>268</v>
      </c>
      <c r="J112" s="66" t="s">
        <v>259</v>
      </c>
      <c r="K112" s="66" t="s">
        <v>130</v>
      </c>
      <c r="L112" s="67">
        <v>102</v>
      </c>
      <c r="M112" s="64">
        <v>36.082576805999999</v>
      </c>
      <c r="N112" s="63"/>
    </row>
    <row r="113" spans="3:14" ht="29">
      <c r="C113" s="63" t="s">
        <v>19</v>
      </c>
      <c r="D113" s="65">
        <v>2020</v>
      </c>
      <c r="E113" s="63" t="s">
        <v>262</v>
      </c>
      <c r="F113" s="63"/>
      <c r="G113" s="63" t="s">
        <v>260</v>
      </c>
      <c r="H113" s="63" t="s">
        <v>129</v>
      </c>
      <c r="I113" s="63" t="s">
        <v>268</v>
      </c>
      <c r="J113" s="66" t="s">
        <v>259</v>
      </c>
      <c r="K113" s="66" t="s">
        <v>130</v>
      </c>
      <c r="L113" s="67">
        <v>88</v>
      </c>
      <c r="M113" s="64">
        <v>31.130066263999996</v>
      </c>
      <c r="N113" s="63"/>
    </row>
    <row r="114" spans="3:14" ht="29">
      <c r="C114" s="63" t="s">
        <v>19</v>
      </c>
      <c r="D114" s="65">
        <v>2020</v>
      </c>
      <c r="E114" s="63" t="s">
        <v>262</v>
      </c>
      <c r="F114" s="63"/>
      <c r="G114" s="63" t="s">
        <v>261</v>
      </c>
      <c r="H114" s="63" t="s">
        <v>129</v>
      </c>
      <c r="I114" s="63" t="s">
        <v>268</v>
      </c>
      <c r="J114" s="66" t="s">
        <v>259</v>
      </c>
      <c r="K114" s="66" t="s">
        <v>130</v>
      </c>
      <c r="L114" s="67">
        <v>80</v>
      </c>
      <c r="M114" s="64">
        <v>28.300060239999997</v>
      </c>
      <c r="N114" s="63"/>
    </row>
    <row r="115" spans="3:14" ht="29">
      <c r="C115" s="63" t="s">
        <v>19</v>
      </c>
      <c r="D115" s="65">
        <v>2020</v>
      </c>
      <c r="E115" s="63" t="s">
        <v>263</v>
      </c>
      <c r="F115" s="63"/>
      <c r="G115" s="63" t="s">
        <v>78</v>
      </c>
      <c r="H115" s="63" t="s">
        <v>129</v>
      </c>
      <c r="I115" s="63" t="s">
        <v>268</v>
      </c>
      <c r="J115" s="66" t="s">
        <v>259</v>
      </c>
      <c r="K115" s="66" t="s">
        <v>130</v>
      </c>
      <c r="L115" s="67">
        <v>85</v>
      </c>
      <c r="M115" s="64">
        <v>9.9981533050000007</v>
      </c>
      <c r="N115" s="63"/>
    </row>
    <row r="116" spans="3:14" ht="29">
      <c r="C116" s="63" t="s">
        <v>19</v>
      </c>
      <c r="D116" s="65">
        <v>2020</v>
      </c>
      <c r="E116" s="63" t="s">
        <v>263</v>
      </c>
      <c r="F116" s="63"/>
      <c r="G116" s="63" t="s">
        <v>260</v>
      </c>
      <c r="H116" s="63" t="s">
        <v>129</v>
      </c>
      <c r="I116" s="63" t="s">
        <v>268</v>
      </c>
      <c r="J116" s="66" t="s">
        <v>259</v>
      </c>
      <c r="K116" s="66" t="s">
        <v>130</v>
      </c>
      <c r="L116" s="67">
        <v>76</v>
      </c>
      <c r="M116" s="64">
        <v>8.9395253080000003</v>
      </c>
      <c r="N116" s="63"/>
    </row>
    <row r="117" spans="3:14" ht="29">
      <c r="C117" s="63" t="s">
        <v>19</v>
      </c>
      <c r="D117" s="65">
        <v>2020</v>
      </c>
      <c r="E117" s="63" t="s">
        <v>263</v>
      </c>
      <c r="F117" s="63"/>
      <c r="G117" s="63" t="s">
        <v>261</v>
      </c>
      <c r="H117" s="63" t="s">
        <v>129</v>
      </c>
      <c r="I117" s="63" t="s">
        <v>268</v>
      </c>
      <c r="J117" s="66" t="s">
        <v>259</v>
      </c>
      <c r="K117" s="66" t="s">
        <v>130</v>
      </c>
      <c r="L117" s="67">
        <v>50</v>
      </c>
      <c r="M117" s="64">
        <v>5.8812666499999997</v>
      </c>
      <c r="N117" s="63"/>
    </row>
    <row r="118" spans="3:14" ht="29">
      <c r="C118" s="63" t="s">
        <v>19</v>
      </c>
      <c r="D118" s="65">
        <v>2020</v>
      </c>
      <c r="E118" s="63" t="s">
        <v>256</v>
      </c>
      <c r="F118" s="63"/>
      <c r="G118" s="63" t="s">
        <v>78</v>
      </c>
      <c r="H118" s="63" t="s">
        <v>264</v>
      </c>
      <c r="I118" s="63" t="s">
        <v>268</v>
      </c>
      <c r="J118" s="66" t="s">
        <v>259</v>
      </c>
      <c r="K118" s="66" t="s">
        <v>130</v>
      </c>
      <c r="L118" s="67">
        <v>124</v>
      </c>
      <c r="M118" s="64">
        <v>65.549365335999994</v>
      </c>
      <c r="N118" s="63"/>
    </row>
    <row r="119" spans="3:14" ht="29">
      <c r="C119" s="63" t="s">
        <v>19</v>
      </c>
      <c r="D119" s="65">
        <v>2020</v>
      </c>
      <c r="E119" s="63" t="s">
        <v>256</v>
      </c>
      <c r="F119" s="63"/>
      <c r="G119" s="63" t="s">
        <v>260</v>
      </c>
      <c r="H119" s="63" t="s">
        <v>264</v>
      </c>
      <c r="I119" s="63" t="s">
        <v>268</v>
      </c>
      <c r="J119" s="66" t="s">
        <v>259</v>
      </c>
      <c r="K119" s="66" t="s">
        <v>130</v>
      </c>
      <c r="L119" s="67">
        <v>105</v>
      </c>
      <c r="M119" s="64">
        <v>55.505510969999996</v>
      </c>
      <c r="N119" s="63"/>
    </row>
    <row r="120" spans="3:14" ht="29">
      <c r="C120" s="63" t="s">
        <v>19</v>
      </c>
      <c r="D120" s="65">
        <v>2020</v>
      </c>
      <c r="E120" s="63" t="s">
        <v>256</v>
      </c>
      <c r="F120" s="63"/>
      <c r="G120" s="63" t="s">
        <v>261</v>
      </c>
      <c r="H120" s="63" t="s">
        <v>264</v>
      </c>
      <c r="I120" s="63" t="s">
        <v>268</v>
      </c>
      <c r="J120" s="66" t="s">
        <v>259</v>
      </c>
      <c r="K120" s="66" t="s">
        <v>130</v>
      </c>
      <c r="L120" s="67">
        <v>75</v>
      </c>
      <c r="M120" s="64">
        <v>39.646793549999998</v>
      </c>
      <c r="N120" s="63"/>
    </row>
    <row r="121" spans="3:14" ht="29">
      <c r="C121" s="63" t="s">
        <v>19</v>
      </c>
      <c r="D121" s="65">
        <v>2020</v>
      </c>
      <c r="E121" s="63" t="s">
        <v>262</v>
      </c>
      <c r="F121" s="63"/>
      <c r="G121" s="63" t="s">
        <v>78</v>
      </c>
      <c r="H121" s="63" t="s">
        <v>264</v>
      </c>
      <c r="I121" s="63" t="s">
        <v>268</v>
      </c>
      <c r="J121" s="66" t="s">
        <v>259</v>
      </c>
      <c r="K121" s="66" t="s">
        <v>130</v>
      </c>
      <c r="L121" s="67">
        <v>92</v>
      </c>
      <c r="M121" s="64">
        <v>32.545069276</v>
      </c>
      <c r="N121" s="63"/>
    </row>
    <row r="122" spans="3:14" ht="29">
      <c r="C122" s="63" t="s">
        <v>19</v>
      </c>
      <c r="D122" s="65">
        <v>2020</v>
      </c>
      <c r="E122" s="63" t="s">
        <v>262</v>
      </c>
      <c r="F122" s="63"/>
      <c r="G122" s="63" t="s">
        <v>260</v>
      </c>
      <c r="H122" s="63" t="s">
        <v>264</v>
      </c>
      <c r="I122" s="63" t="s">
        <v>268</v>
      </c>
      <c r="J122" s="66" t="s">
        <v>259</v>
      </c>
      <c r="K122" s="66" t="s">
        <v>130</v>
      </c>
      <c r="L122" s="67">
        <v>85</v>
      </c>
      <c r="M122" s="64">
        <v>30.068814004999997</v>
      </c>
      <c r="N122" s="63"/>
    </row>
    <row r="123" spans="3:14" ht="29">
      <c r="C123" s="63" t="s">
        <v>19</v>
      </c>
      <c r="D123" s="65">
        <v>2020</v>
      </c>
      <c r="E123" s="63" t="s">
        <v>262</v>
      </c>
      <c r="F123" s="63"/>
      <c r="G123" s="63" t="s">
        <v>261</v>
      </c>
      <c r="H123" s="63" t="s">
        <v>264</v>
      </c>
      <c r="I123" s="63" t="s">
        <v>268</v>
      </c>
      <c r="J123" s="66" t="s">
        <v>259</v>
      </c>
      <c r="K123" s="66" t="s">
        <v>130</v>
      </c>
      <c r="L123" s="67">
        <v>70</v>
      </c>
      <c r="M123" s="64">
        <v>24.762552709999998</v>
      </c>
      <c r="N123" s="63"/>
    </row>
    <row r="124" spans="3:14" ht="29">
      <c r="C124" s="63" t="s">
        <v>19</v>
      </c>
      <c r="D124" s="65">
        <v>2020</v>
      </c>
      <c r="E124" s="63" t="s">
        <v>263</v>
      </c>
      <c r="F124" s="63"/>
      <c r="G124" s="63" t="s">
        <v>78</v>
      </c>
      <c r="H124" s="63" t="s">
        <v>264</v>
      </c>
      <c r="I124" s="63" t="s">
        <v>268</v>
      </c>
      <c r="J124" s="66" t="s">
        <v>259</v>
      </c>
      <c r="K124" s="66" t="s">
        <v>130</v>
      </c>
      <c r="L124" s="67">
        <v>80</v>
      </c>
      <c r="M124" s="64">
        <v>9.4100266399999999</v>
      </c>
      <c r="N124" s="63"/>
    </row>
    <row r="125" spans="3:14" ht="29">
      <c r="C125" s="63" t="s">
        <v>19</v>
      </c>
      <c r="D125" s="65">
        <v>2020</v>
      </c>
      <c r="E125" s="63" t="s">
        <v>263</v>
      </c>
      <c r="F125" s="63"/>
      <c r="G125" s="63" t="s">
        <v>260</v>
      </c>
      <c r="H125" s="63" t="s">
        <v>264</v>
      </c>
      <c r="I125" s="63" t="s">
        <v>268</v>
      </c>
      <c r="J125" s="66" t="s">
        <v>259</v>
      </c>
      <c r="K125" s="66" t="s">
        <v>130</v>
      </c>
      <c r="L125" s="67">
        <v>75</v>
      </c>
      <c r="M125" s="64">
        <v>8.8218999749999991</v>
      </c>
      <c r="N125" s="63"/>
    </row>
    <row r="126" spans="3:14" ht="29">
      <c r="C126" s="63" t="s">
        <v>19</v>
      </c>
      <c r="D126" s="65">
        <v>2020</v>
      </c>
      <c r="E126" s="63" t="s">
        <v>263</v>
      </c>
      <c r="F126" s="63"/>
      <c r="G126" s="63" t="s">
        <v>261</v>
      </c>
      <c r="H126" s="63" t="s">
        <v>264</v>
      </c>
      <c r="I126" s="63" t="s">
        <v>268</v>
      </c>
      <c r="J126" s="66" t="s">
        <v>259</v>
      </c>
      <c r="K126" s="66" t="s">
        <v>130</v>
      </c>
      <c r="L126" s="67">
        <v>49</v>
      </c>
      <c r="M126" s="64">
        <v>5.7636413170000003</v>
      </c>
      <c r="N126" s="63"/>
    </row>
    <row r="127" spans="3:14" ht="29">
      <c r="C127" s="63" t="s">
        <v>19</v>
      </c>
      <c r="D127" s="65">
        <v>2020</v>
      </c>
      <c r="E127" s="63" t="s">
        <v>256</v>
      </c>
      <c r="F127" s="63"/>
      <c r="G127" s="63" t="s">
        <v>78</v>
      </c>
      <c r="H127" s="63" t="s">
        <v>265</v>
      </c>
      <c r="I127" s="63" t="s">
        <v>268</v>
      </c>
      <c r="J127" s="66" t="s">
        <v>259</v>
      </c>
      <c r="K127" s="66" t="s">
        <v>130</v>
      </c>
      <c r="L127" s="67">
        <v>115</v>
      </c>
      <c r="M127" s="64">
        <v>60.791750109999995</v>
      </c>
      <c r="N127" s="63"/>
    </row>
    <row r="128" spans="3:14" ht="29">
      <c r="C128" s="63" t="s">
        <v>19</v>
      </c>
      <c r="D128" s="65">
        <v>2020</v>
      </c>
      <c r="E128" s="63" t="s">
        <v>256</v>
      </c>
      <c r="F128" s="63"/>
      <c r="G128" s="63" t="s">
        <v>260</v>
      </c>
      <c r="H128" s="63" t="s">
        <v>265</v>
      </c>
      <c r="I128" s="63" t="s">
        <v>268</v>
      </c>
      <c r="J128" s="66" t="s">
        <v>259</v>
      </c>
      <c r="K128" s="66" t="s">
        <v>130</v>
      </c>
      <c r="L128" s="67">
        <v>85</v>
      </c>
      <c r="M128" s="64">
        <v>44.933032689999997</v>
      </c>
      <c r="N128" s="63"/>
    </row>
    <row r="129" spans="3:14" ht="29">
      <c r="C129" s="63" t="s">
        <v>19</v>
      </c>
      <c r="D129" s="65">
        <v>2020</v>
      </c>
      <c r="E129" s="63" t="s">
        <v>256</v>
      </c>
      <c r="F129" s="63"/>
      <c r="G129" s="63" t="s">
        <v>261</v>
      </c>
      <c r="H129" s="63" t="s">
        <v>265</v>
      </c>
      <c r="I129" s="63" t="s">
        <v>268</v>
      </c>
      <c r="J129" s="66" t="s">
        <v>259</v>
      </c>
      <c r="K129" s="66" t="s">
        <v>130</v>
      </c>
      <c r="L129" s="67">
        <v>75</v>
      </c>
      <c r="M129" s="64">
        <v>39.646793549999998</v>
      </c>
      <c r="N129" s="63"/>
    </row>
    <row r="130" spans="3:14" ht="29">
      <c r="C130" s="63" t="s">
        <v>19</v>
      </c>
      <c r="D130" s="65">
        <v>2020</v>
      </c>
      <c r="E130" s="63" t="s">
        <v>262</v>
      </c>
      <c r="F130" s="63"/>
      <c r="G130" s="63" t="s">
        <v>78</v>
      </c>
      <c r="H130" s="63" t="s">
        <v>265</v>
      </c>
      <c r="I130" s="63" t="s">
        <v>268</v>
      </c>
      <c r="J130" s="66" t="s">
        <v>259</v>
      </c>
      <c r="K130" s="66" t="s">
        <v>130</v>
      </c>
      <c r="L130" s="67">
        <v>90</v>
      </c>
      <c r="M130" s="64">
        <v>31.837567769999996</v>
      </c>
      <c r="N130" s="63"/>
    </row>
    <row r="131" spans="3:14" ht="29">
      <c r="C131" s="63" t="s">
        <v>19</v>
      </c>
      <c r="D131" s="65">
        <v>2020</v>
      </c>
      <c r="E131" s="63" t="s">
        <v>262</v>
      </c>
      <c r="F131" s="63"/>
      <c r="G131" s="63" t="s">
        <v>260</v>
      </c>
      <c r="H131" s="63" t="s">
        <v>265</v>
      </c>
      <c r="I131" s="63" t="s">
        <v>268</v>
      </c>
      <c r="J131" s="66" t="s">
        <v>259</v>
      </c>
      <c r="K131" s="66" t="s">
        <v>130</v>
      </c>
      <c r="L131" s="67">
        <v>75</v>
      </c>
      <c r="M131" s="64">
        <v>26.531306474999997</v>
      </c>
      <c r="N131" s="63"/>
    </row>
    <row r="132" spans="3:14" ht="29">
      <c r="C132" s="63" t="s">
        <v>19</v>
      </c>
      <c r="D132" s="65">
        <v>2020</v>
      </c>
      <c r="E132" s="63" t="s">
        <v>262</v>
      </c>
      <c r="F132" s="63"/>
      <c r="G132" s="63" t="s">
        <v>261</v>
      </c>
      <c r="H132" s="63" t="s">
        <v>265</v>
      </c>
      <c r="I132" s="63" t="s">
        <v>268</v>
      </c>
      <c r="J132" s="66" t="s">
        <v>259</v>
      </c>
      <c r="K132" s="66" t="s">
        <v>130</v>
      </c>
      <c r="L132" s="67">
        <v>70</v>
      </c>
      <c r="M132" s="64">
        <v>24.762552709999998</v>
      </c>
      <c r="N132" s="63"/>
    </row>
    <row r="133" spans="3:14" ht="29">
      <c r="C133" s="63" t="s">
        <v>19</v>
      </c>
      <c r="D133" s="65">
        <v>2020</v>
      </c>
      <c r="E133" s="63" t="s">
        <v>263</v>
      </c>
      <c r="F133" s="63"/>
      <c r="G133" s="63" t="s">
        <v>78</v>
      </c>
      <c r="H133" s="63" t="s">
        <v>265</v>
      </c>
      <c r="I133" s="63" t="s">
        <v>268</v>
      </c>
      <c r="J133" s="66" t="s">
        <v>259</v>
      </c>
      <c r="K133" s="66" t="s">
        <v>130</v>
      </c>
      <c r="L133" s="67">
        <v>75</v>
      </c>
      <c r="M133" s="64">
        <v>8.8218999749999991</v>
      </c>
      <c r="N133" s="63"/>
    </row>
    <row r="134" spans="3:14" ht="29">
      <c r="C134" s="63" t="s">
        <v>19</v>
      </c>
      <c r="D134" s="65">
        <v>2020</v>
      </c>
      <c r="E134" s="63" t="s">
        <v>263</v>
      </c>
      <c r="F134" s="63"/>
      <c r="G134" s="63" t="s">
        <v>260</v>
      </c>
      <c r="H134" s="63" t="s">
        <v>265</v>
      </c>
      <c r="I134" s="63" t="s">
        <v>268</v>
      </c>
      <c r="J134" s="66" t="s">
        <v>259</v>
      </c>
      <c r="K134" s="66" t="s">
        <v>130</v>
      </c>
      <c r="L134" s="67">
        <v>75</v>
      </c>
      <c r="M134" s="64">
        <v>8.8218999749999991</v>
      </c>
      <c r="N134" s="63"/>
    </row>
    <row r="135" spans="3:14" ht="29">
      <c r="C135" s="63" t="s">
        <v>19</v>
      </c>
      <c r="D135" s="65">
        <v>2020</v>
      </c>
      <c r="E135" s="63" t="s">
        <v>263</v>
      </c>
      <c r="F135" s="63"/>
      <c r="G135" s="63" t="s">
        <v>261</v>
      </c>
      <c r="H135" s="63" t="s">
        <v>265</v>
      </c>
      <c r="I135" s="63" t="s">
        <v>268</v>
      </c>
      <c r="J135" s="66" t="s">
        <v>259</v>
      </c>
      <c r="K135" s="66" t="s">
        <v>130</v>
      </c>
      <c r="L135" s="67">
        <v>49</v>
      </c>
      <c r="M135" s="64">
        <v>5.7636413170000003</v>
      </c>
      <c r="N135" s="63"/>
    </row>
    <row r="136" spans="3:14" ht="29">
      <c r="C136" s="63" t="s">
        <v>19</v>
      </c>
      <c r="D136" s="65">
        <v>2020</v>
      </c>
      <c r="E136" s="63" t="s">
        <v>256</v>
      </c>
      <c r="F136" s="63"/>
      <c r="G136" s="63" t="s">
        <v>78</v>
      </c>
      <c r="H136" s="63" t="s">
        <v>257</v>
      </c>
      <c r="I136" s="63" t="s">
        <v>268</v>
      </c>
      <c r="J136" s="66" t="s">
        <v>266</v>
      </c>
      <c r="K136" s="66" t="s">
        <v>130</v>
      </c>
      <c r="L136" s="67">
        <v>80</v>
      </c>
      <c r="M136" s="64">
        <v>42.289913119999994</v>
      </c>
      <c r="N136" s="63"/>
    </row>
    <row r="137" spans="3:14" ht="29">
      <c r="C137" s="63" t="s">
        <v>19</v>
      </c>
      <c r="D137" s="65">
        <v>2020</v>
      </c>
      <c r="E137" s="63" t="s">
        <v>256</v>
      </c>
      <c r="F137" s="63"/>
      <c r="G137" s="63" t="s">
        <v>260</v>
      </c>
      <c r="H137" s="63" t="s">
        <v>257</v>
      </c>
      <c r="I137" s="63" t="s">
        <v>268</v>
      </c>
      <c r="J137" s="66" t="s">
        <v>266</v>
      </c>
      <c r="K137" s="66" t="s">
        <v>130</v>
      </c>
      <c r="L137" s="67">
        <v>60</v>
      </c>
      <c r="M137" s="64">
        <v>31.717434839999999</v>
      </c>
      <c r="N137" s="63"/>
    </row>
    <row r="138" spans="3:14" ht="29">
      <c r="C138" s="63" t="s">
        <v>19</v>
      </c>
      <c r="D138" s="65">
        <v>2020</v>
      </c>
      <c r="E138" s="63" t="s">
        <v>256</v>
      </c>
      <c r="F138" s="63"/>
      <c r="G138" s="63" t="s">
        <v>261</v>
      </c>
      <c r="H138" s="63" t="s">
        <v>257</v>
      </c>
      <c r="I138" s="63" t="s">
        <v>268</v>
      </c>
      <c r="J138" s="66" t="s">
        <v>266</v>
      </c>
      <c r="K138" s="66" t="s">
        <v>130</v>
      </c>
      <c r="L138" s="67">
        <v>50</v>
      </c>
      <c r="M138" s="64">
        <v>26.4311957</v>
      </c>
      <c r="N138" s="63"/>
    </row>
    <row r="139" spans="3:14" ht="29">
      <c r="C139" s="63" t="s">
        <v>19</v>
      </c>
      <c r="D139" s="65">
        <v>2020</v>
      </c>
      <c r="E139" s="63" t="s">
        <v>262</v>
      </c>
      <c r="F139" s="63"/>
      <c r="G139" s="63" t="s">
        <v>78</v>
      </c>
      <c r="H139" s="63" t="s">
        <v>257</v>
      </c>
      <c r="I139" s="63" t="s">
        <v>268</v>
      </c>
      <c r="J139" s="66" t="s">
        <v>266</v>
      </c>
      <c r="K139" s="66" t="s">
        <v>130</v>
      </c>
      <c r="L139" s="67">
        <v>54</v>
      </c>
      <c r="M139" s="64">
        <v>19.102540661999999</v>
      </c>
      <c r="N139" s="63"/>
    </row>
    <row r="140" spans="3:14" ht="29">
      <c r="C140" s="63" t="s">
        <v>19</v>
      </c>
      <c r="D140" s="65">
        <v>2020</v>
      </c>
      <c r="E140" s="63" t="s">
        <v>262</v>
      </c>
      <c r="F140" s="63"/>
      <c r="G140" s="63" t="s">
        <v>260</v>
      </c>
      <c r="H140" s="63" t="s">
        <v>257</v>
      </c>
      <c r="I140" s="63" t="s">
        <v>268</v>
      </c>
      <c r="J140" s="66" t="s">
        <v>266</v>
      </c>
      <c r="K140" s="66" t="s">
        <v>130</v>
      </c>
      <c r="L140" s="67">
        <v>50</v>
      </c>
      <c r="M140" s="64">
        <v>17.687537649999999</v>
      </c>
      <c r="N140" s="63"/>
    </row>
    <row r="141" spans="3:14" ht="29">
      <c r="C141" s="63" t="s">
        <v>19</v>
      </c>
      <c r="D141" s="65">
        <v>2020</v>
      </c>
      <c r="E141" s="63" t="s">
        <v>262</v>
      </c>
      <c r="F141" s="63"/>
      <c r="G141" s="63" t="s">
        <v>261</v>
      </c>
      <c r="H141" s="63" t="s">
        <v>257</v>
      </c>
      <c r="I141" s="63" t="s">
        <v>268</v>
      </c>
      <c r="J141" s="66" t="s">
        <v>266</v>
      </c>
      <c r="K141" s="66" t="s">
        <v>130</v>
      </c>
      <c r="L141" s="67">
        <v>44</v>
      </c>
      <c r="M141" s="64">
        <v>15.565033131999998</v>
      </c>
      <c r="N141" s="63"/>
    </row>
    <row r="142" spans="3:14" ht="29">
      <c r="C142" s="63" t="s">
        <v>19</v>
      </c>
      <c r="D142" s="65">
        <v>2020</v>
      </c>
      <c r="E142" s="63" t="s">
        <v>263</v>
      </c>
      <c r="F142" s="63"/>
      <c r="G142" s="63" t="s">
        <v>78</v>
      </c>
      <c r="H142" s="63" t="s">
        <v>257</v>
      </c>
      <c r="I142" s="63" t="s">
        <v>268</v>
      </c>
      <c r="J142" s="66" t="s">
        <v>266</v>
      </c>
      <c r="K142" s="66" t="s">
        <v>130</v>
      </c>
      <c r="L142" s="67">
        <v>42</v>
      </c>
      <c r="M142" s="64">
        <v>4.9402639859999997</v>
      </c>
      <c r="N142" s="63"/>
    </row>
    <row r="143" spans="3:14" ht="29">
      <c r="C143" s="63" t="s">
        <v>19</v>
      </c>
      <c r="D143" s="65">
        <v>2020</v>
      </c>
      <c r="E143" s="63" t="s">
        <v>263</v>
      </c>
      <c r="F143" s="63"/>
      <c r="G143" s="63" t="s">
        <v>260</v>
      </c>
      <c r="H143" s="63" t="s">
        <v>257</v>
      </c>
      <c r="I143" s="63" t="s">
        <v>268</v>
      </c>
      <c r="J143" s="66" t="s">
        <v>266</v>
      </c>
      <c r="K143" s="66" t="s">
        <v>130</v>
      </c>
      <c r="L143" s="67">
        <v>40</v>
      </c>
      <c r="M143" s="64">
        <v>4.7050133199999999</v>
      </c>
      <c r="N143" s="63"/>
    </row>
    <row r="144" spans="3:14" ht="29">
      <c r="C144" s="63" t="s">
        <v>19</v>
      </c>
      <c r="D144" s="65">
        <v>2020</v>
      </c>
      <c r="E144" s="63" t="s">
        <v>263</v>
      </c>
      <c r="F144" s="63"/>
      <c r="G144" s="63" t="s">
        <v>261</v>
      </c>
      <c r="H144" s="63" t="s">
        <v>257</v>
      </c>
      <c r="I144" s="63" t="s">
        <v>268</v>
      </c>
      <c r="J144" s="66" t="s">
        <v>266</v>
      </c>
      <c r="K144" s="66" t="s">
        <v>130</v>
      </c>
      <c r="L144" s="67">
        <v>30</v>
      </c>
      <c r="M144" s="64">
        <v>3.5287599900000002</v>
      </c>
      <c r="N144" s="63"/>
    </row>
    <row r="145" spans="3:14" ht="29">
      <c r="C145" s="63" t="s">
        <v>19</v>
      </c>
      <c r="D145" s="65">
        <v>2020</v>
      </c>
      <c r="E145" s="63" t="s">
        <v>256</v>
      </c>
      <c r="F145" s="63"/>
      <c r="G145" s="63" t="s">
        <v>78</v>
      </c>
      <c r="H145" s="63" t="s">
        <v>129</v>
      </c>
      <c r="I145" s="63" t="s">
        <v>268</v>
      </c>
      <c r="J145" s="66" t="s">
        <v>266</v>
      </c>
      <c r="K145" s="66" t="s">
        <v>130</v>
      </c>
      <c r="L145" s="67">
        <v>80</v>
      </c>
      <c r="M145" s="64">
        <v>42.289913119999994</v>
      </c>
      <c r="N145" s="63"/>
    </row>
    <row r="146" spans="3:14" ht="29">
      <c r="C146" s="63" t="s">
        <v>19</v>
      </c>
      <c r="D146" s="65">
        <v>2020</v>
      </c>
      <c r="E146" s="63" t="s">
        <v>256</v>
      </c>
      <c r="F146" s="63"/>
      <c r="G146" s="63" t="s">
        <v>260</v>
      </c>
      <c r="H146" s="63" t="s">
        <v>129</v>
      </c>
      <c r="I146" s="63" t="s">
        <v>268</v>
      </c>
      <c r="J146" s="66" t="s">
        <v>266</v>
      </c>
      <c r="K146" s="66" t="s">
        <v>130</v>
      </c>
      <c r="L146" s="67">
        <v>60</v>
      </c>
      <c r="M146" s="64">
        <v>31.717434839999999</v>
      </c>
      <c r="N146" s="63"/>
    </row>
    <row r="147" spans="3:14" ht="29">
      <c r="C147" s="63" t="s">
        <v>19</v>
      </c>
      <c r="D147" s="65">
        <v>2020</v>
      </c>
      <c r="E147" s="63" t="s">
        <v>256</v>
      </c>
      <c r="F147" s="63"/>
      <c r="G147" s="63" t="s">
        <v>261</v>
      </c>
      <c r="H147" s="63" t="s">
        <v>129</v>
      </c>
      <c r="I147" s="63" t="s">
        <v>268</v>
      </c>
      <c r="J147" s="66" t="s">
        <v>266</v>
      </c>
      <c r="K147" s="66" t="s">
        <v>130</v>
      </c>
      <c r="L147" s="67">
        <v>50</v>
      </c>
      <c r="M147" s="64">
        <v>26.4311957</v>
      </c>
      <c r="N147" s="63"/>
    </row>
    <row r="148" spans="3:14" ht="29">
      <c r="C148" s="63" t="s">
        <v>19</v>
      </c>
      <c r="D148" s="65">
        <v>2020</v>
      </c>
      <c r="E148" s="63" t="s">
        <v>262</v>
      </c>
      <c r="F148" s="63"/>
      <c r="G148" s="63" t="s">
        <v>78</v>
      </c>
      <c r="H148" s="63" t="s">
        <v>129</v>
      </c>
      <c r="I148" s="63" t="s">
        <v>268</v>
      </c>
      <c r="J148" s="66" t="s">
        <v>266</v>
      </c>
      <c r="K148" s="66" t="s">
        <v>130</v>
      </c>
      <c r="L148" s="67">
        <v>54</v>
      </c>
      <c r="M148" s="64">
        <v>19.102540661999999</v>
      </c>
      <c r="N148" s="63"/>
    </row>
    <row r="149" spans="3:14" ht="29">
      <c r="C149" s="63" t="s">
        <v>19</v>
      </c>
      <c r="D149" s="65">
        <v>2020</v>
      </c>
      <c r="E149" s="63" t="s">
        <v>262</v>
      </c>
      <c r="F149" s="63"/>
      <c r="G149" s="63" t="s">
        <v>260</v>
      </c>
      <c r="H149" s="63" t="s">
        <v>129</v>
      </c>
      <c r="I149" s="63" t="s">
        <v>268</v>
      </c>
      <c r="J149" s="66" t="s">
        <v>266</v>
      </c>
      <c r="K149" s="66" t="s">
        <v>130</v>
      </c>
      <c r="L149" s="67">
        <v>50</v>
      </c>
      <c r="M149" s="64">
        <v>17.687537649999999</v>
      </c>
      <c r="N149" s="63"/>
    </row>
    <row r="150" spans="3:14" ht="29">
      <c r="C150" s="63" t="s">
        <v>19</v>
      </c>
      <c r="D150" s="65">
        <v>2020</v>
      </c>
      <c r="E150" s="63" t="s">
        <v>262</v>
      </c>
      <c r="F150" s="63"/>
      <c r="G150" s="63" t="s">
        <v>261</v>
      </c>
      <c r="H150" s="63" t="s">
        <v>129</v>
      </c>
      <c r="I150" s="63" t="s">
        <v>268</v>
      </c>
      <c r="J150" s="66" t="s">
        <v>266</v>
      </c>
      <c r="K150" s="66" t="s">
        <v>130</v>
      </c>
      <c r="L150" s="67">
        <v>44</v>
      </c>
      <c r="M150" s="64">
        <v>15.565033131999998</v>
      </c>
      <c r="N150" s="63"/>
    </row>
    <row r="151" spans="3:14" ht="29">
      <c r="C151" s="63" t="s">
        <v>19</v>
      </c>
      <c r="D151" s="65">
        <v>2020</v>
      </c>
      <c r="E151" s="63" t="s">
        <v>263</v>
      </c>
      <c r="F151" s="63"/>
      <c r="G151" s="63" t="s">
        <v>78</v>
      </c>
      <c r="H151" s="63" t="s">
        <v>129</v>
      </c>
      <c r="I151" s="63" t="s">
        <v>268</v>
      </c>
      <c r="J151" s="66" t="s">
        <v>266</v>
      </c>
      <c r="K151" s="66" t="s">
        <v>130</v>
      </c>
      <c r="L151" s="67">
        <v>42</v>
      </c>
      <c r="M151" s="64">
        <v>4.9402639859999997</v>
      </c>
      <c r="N151" s="63"/>
    </row>
    <row r="152" spans="3:14" ht="29">
      <c r="C152" s="63" t="s">
        <v>19</v>
      </c>
      <c r="D152" s="65">
        <v>2020</v>
      </c>
      <c r="E152" s="63" t="s">
        <v>263</v>
      </c>
      <c r="F152" s="63"/>
      <c r="G152" s="63" t="s">
        <v>260</v>
      </c>
      <c r="H152" s="63" t="s">
        <v>129</v>
      </c>
      <c r="I152" s="63" t="s">
        <v>268</v>
      </c>
      <c r="J152" s="66" t="s">
        <v>266</v>
      </c>
      <c r="K152" s="66" t="s">
        <v>130</v>
      </c>
      <c r="L152" s="67">
        <v>40</v>
      </c>
      <c r="M152" s="64">
        <v>4.7050133199999999</v>
      </c>
      <c r="N152" s="63"/>
    </row>
    <row r="153" spans="3:14" ht="29">
      <c r="C153" s="63" t="s">
        <v>19</v>
      </c>
      <c r="D153" s="65">
        <v>2020</v>
      </c>
      <c r="E153" s="63" t="s">
        <v>263</v>
      </c>
      <c r="F153" s="63"/>
      <c r="G153" s="63" t="s">
        <v>261</v>
      </c>
      <c r="H153" s="63" t="s">
        <v>129</v>
      </c>
      <c r="I153" s="63" t="s">
        <v>268</v>
      </c>
      <c r="J153" s="66" t="s">
        <v>266</v>
      </c>
      <c r="K153" s="66" t="s">
        <v>130</v>
      </c>
      <c r="L153" s="67">
        <v>30</v>
      </c>
      <c r="M153" s="64">
        <v>3.5287599900000002</v>
      </c>
      <c r="N153" s="63"/>
    </row>
    <row r="154" spans="3:14" ht="29">
      <c r="C154" s="63" t="s">
        <v>19</v>
      </c>
      <c r="D154" s="65">
        <v>2020</v>
      </c>
      <c r="E154" s="63" t="s">
        <v>256</v>
      </c>
      <c r="F154" s="63"/>
      <c r="G154" s="63" t="s">
        <v>78</v>
      </c>
      <c r="H154" s="63" t="s">
        <v>264</v>
      </c>
      <c r="I154" s="63" t="s">
        <v>268</v>
      </c>
      <c r="J154" s="66" t="s">
        <v>266</v>
      </c>
      <c r="K154" s="66" t="s">
        <v>130</v>
      </c>
      <c r="L154" s="67">
        <v>80</v>
      </c>
      <c r="M154" s="64">
        <v>42.289913119999994</v>
      </c>
      <c r="N154" s="63"/>
    </row>
    <row r="155" spans="3:14" ht="29">
      <c r="C155" s="63" t="s">
        <v>19</v>
      </c>
      <c r="D155" s="65">
        <v>2020</v>
      </c>
      <c r="E155" s="63" t="s">
        <v>256</v>
      </c>
      <c r="F155" s="63"/>
      <c r="G155" s="63" t="s">
        <v>260</v>
      </c>
      <c r="H155" s="63" t="s">
        <v>264</v>
      </c>
      <c r="I155" s="63" t="s">
        <v>268</v>
      </c>
      <c r="J155" s="66" t="s">
        <v>266</v>
      </c>
      <c r="K155" s="66" t="s">
        <v>130</v>
      </c>
      <c r="L155" s="67">
        <v>60</v>
      </c>
      <c r="M155" s="64">
        <v>31.717434839999999</v>
      </c>
      <c r="N155" s="63"/>
    </row>
    <row r="156" spans="3:14" ht="29">
      <c r="C156" s="63" t="s">
        <v>19</v>
      </c>
      <c r="D156" s="65">
        <v>2020</v>
      </c>
      <c r="E156" s="63" t="s">
        <v>256</v>
      </c>
      <c r="F156" s="63"/>
      <c r="G156" s="63" t="s">
        <v>261</v>
      </c>
      <c r="H156" s="63" t="s">
        <v>264</v>
      </c>
      <c r="I156" s="63" t="s">
        <v>268</v>
      </c>
      <c r="J156" s="66" t="s">
        <v>266</v>
      </c>
      <c r="K156" s="66" t="s">
        <v>130</v>
      </c>
      <c r="L156" s="67">
        <v>50</v>
      </c>
      <c r="M156" s="64">
        <v>26.4311957</v>
      </c>
      <c r="N156" s="63"/>
    </row>
    <row r="157" spans="3:14" ht="29">
      <c r="C157" s="63" t="s">
        <v>19</v>
      </c>
      <c r="D157" s="65">
        <v>2020</v>
      </c>
      <c r="E157" s="63" t="s">
        <v>262</v>
      </c>
      <c r="F157" s="63"/>
      <c r="G157" s="63" t="s">
        <v>78</v>
      </c>
      <c r="H157" s="63" t="s">
        <v>264</v>
      </c>
      <c r="I157" s="63" t="s">
        <v>268</v>
      </c>
      <c r="J157" s="66" t="s">
        <v>266</v>
      </c>
      <c r="K157" s="66" t="s">
        <v>130</v>
      </c>
      <c r="L157" s="67">
        <v>54</v>
      </c>
      <c r="M157" s="64">
        <v>19.102540661999999</v>
      </c>
      <c r="N157" s="63"/>
    </row>
    <row r="158" spans="3:14" ht="29">
      <c r="C158" s="63" t="s">
        <v>19</v>
      </c>
      <c r="D158" s="65">
        <v>2020</v>
      </c>
      <c r="E158" s="63" t="s">
        <v>262</v>
      </c>
      <c r="F158" s="63"/>
      <c r="G158" s="63" t="s">
        <v>260</v>
      </c>
      <c r="H158" s="63" t="s">
        <v>264</v>
      </c>
      <c r="I158" s="63" t="s">
        <v>268</v>
      </c>
      <c r="J158" s="66" t="s">
        <v>266</v>
      </c>
      <c r="K158" s="66" t="s">
        <v>130</v>
      </c>
      <c r="L158" s="67">
        <v>50</v>
      </c>
      <c r="M158" s="64">
        <v>17.687537649999999</v>
      </c>
      <c r="N158" s="63"/>
    </row>
    <row r="159" spans="3:14" ht="29">
      <c r="C159" s="63" t="s">
        <v>19</v>
      </c>
      <c r="D159" s="65">
        <v>2020</v>
      </c>
      <c r="E159" s="63" t="s">
        <v>262</v>
      </c>
      <c r="F159" s="63"/>
      <c r="G159" s="63" t="s">
        <v>261</v>
      </c>
      <c r="H159" s="63" t="s">
        <v>264</v>
      </c>
      <c r="I159" s="63" t="s">
        <v>268</v>
      </c>
      <c r="J159" s="66" t="s">
        <v>266</v>
      </c>
      <c r="K159" s="66" t="s">
        <v>130</v>
      </c>
      <c r="L159" s="67">
        <v>44</v>
      </c>
      <c r="M159" s="64">
        <v>15.565033131999998</v>
      </c>
      <c r="N159" s="63"/>
    </row>
    <row r="160" spans="3:14" ht="29">
      <c r="C160" s="63" t="s">
        <v>19</v>
      </c>
      <c r="D160" s="65">
        <v>2020</v>
      </c>
      <c r="E160" s="63" t="s">
        <v>263</v>
      </c>
      <c r="F160" s="63"/>
      <c r="G160" s="63" t="s">
        <v>78</v>
      </c>
      <c r="H160" s="63" t="s">
        <v>264</v>
      </c>
      <c r="I160" s="63" t="s">
        <v>268</v>
      </c>
      <c r="J160" s="66" t="s">
        <v>266</v>
      </c>
      <c r="K160" s="66" t="s">
        <v>130</v>
      </c>
      <c r="L160" s="67">
        <v>42</v>
      </c>
      <c r="M160" s="64">
        <v>4.9402639859999997</v>
      </c>
      <c r="N160" s="63"/>
    </row>
    <row r="161" spans="3:14" ht="29">
      <c r="C161" s="63" t="s">
        <v>19</v>
      </c>
      <c r="D161" s="65">
        <v>2020</v>
      </c>
      <c r="E161" s="63" t="s">
        <v>263</v>
      </c>
      <c r="F161" s="63"/>
      <c r="G161" s="63" t="s">
        <v>260</v>
      </c>
      <c r="H161" s="63" t="s">
        <v>264</v>
      </c>
      <c r="I161" s="63" t="s">
        <v>268</v>
      </c>
      <c r="J161" s="66" t="s">
        <v>266</v>
      </c>
      <c r="K161" s="66" t="s">
        <v>130</v>
      </c>
      <c r="L161" s="67">
        <v>40</v>
      </c>
      <c r="M161" s="64">
        <v>4.7050133199999999</v>
      </c>
      <c r="N161" s="63"/>
    </row>
    <row r="162" spans="3:14" ht="29">
      <c r="C162" s="63" t="s">
        <v>19</v>
      </c>
      <c r="D162" s="65">
        <v>2020</v>
      </c>
      <c r="E162" s="63" t="s">
        <v>263</v>
      </c>
      <c r="F162" s="63"/>
      <c r="G162" s="63" t="s">
        <v>261</v>
      </c>
      <c r="H162" s="63" t="s">
        <v>264</v>
      </c>
      <c r="I162" s="63" t="s">
        <v>268</v>
      </c>
      <c r="J162" s="66" t="s">
        <v>266</v>
      </c>
      <c r="K162" s="66" t="s">
        <v>130</v>
      </c>
      <c r="L162" s="67">
        <v>30</v>
      </c>
      <c r="M162" s="64">
        <v>3.5287599900000002</v>
      </c>
      <c r="N162" s="63"/>
    </row>
    <row r="163" spans="3:14" ht="29">
      <c r="C163" s="63" t="s">
        <v>19</v>
      </c>
      <c r="D163" s="65">
        <v>2020</v>
      </c>
      <c r="E163" s="63" t="s">
        <v>256</v>
      </c>
      <c r="F163" s="63"/>
      <c r="G163" s="63" t="s">
        <v>78</v>
      </c>
      <c r="H163" s="63" t="s">
        <v>265</v>
      </c>
      <c r="I163" s="63" t="s">
        <v>268</v>
      </c>
      <c r="J163" s="66" t="s">
        <v>266</v>
      </c>
      <c r="K163" s="66" t="s">
        <v>130</v>
      </c>
      <c r="L163" s="67">
        <v>70</v>
      </c>
      <c r="M163" s="64">
        <v>37.003673979999995</v>
      </c>
      <c r="N163" s="63"/>
    </row>
    <row r="164" spans="3:14" ht="29">
      <c r="C164" s="63" t="s">
        <v>19</v>
      </c>
      <c r="D164" s="65">
        <v>2020</v>
      </c>
      <c r="E164" s="63" t="s">
        <v>256</v>
      </c>
      <c r="F164" s="63"/>
      <c r="G164" s="63" t="s">
        <v>260</v>
      </c>
      <c r="H164" s="63" t="s">
        <v>265</v>
      </c>
      <c r="I164" s="63" t="s">
        <v>268</v>
      </c>
      <c r="J164" s="66" t="s">
        <v>266</v>
      </c>
      <c r="K164" s="66" t="s">
        <v>130</v>
      </c>
      <c r="L164" s="67">
        <v>55</v>
      </c>
      <c r="M164" s="64">
        <v>29.07431527</v>
      </c>
      <c r="N164" s="63"/>
    </row>
    <row r="165" spans="3:14" ht="29">
      <c r="C165" s="63" t="s">
        <v>19</v>
      </c>
      <c r="D165" s="65">
        <v>2020</v>
      </c>
      <c r="E165" s="63" t="s">
        <v>256</v>
      </c>
      <c r="F165" s="63"/>
      <c r="G165" s="63" t="s">
        <v>261</v>
      </c>
      <c r="H165" s="63" t="s">
        <v>265</v>
      </c>
      <c r="I165" s="63" t="s">
        <v>268</v>
      </c>
      <c r="J165" s="66" t="s">
        <v>266</v>
      </c>
      <c r="K165" s="66" t="s">
        <v>130</v>
      </c>
      <c r="L165" s="67">
        <v>50</v>
      </c>
      <c r="M165" s="64">
        <v>26.4311957</v>
      </c>
      <c r="N165" s="63"/>
    </row>
    <row r="166" spans="3:14" ht="29">
      <c r="C166" s="63" t="s">
        <v>19</v>
      </c>
      <c r="D166" s="65">
        <v>2020</v>
      </c>
      <c r="E166" s="63" t="s">
        <v>262</v>
      </c>
      <c r="F166" s="63"/>
      <c r="G166" s="63" t="s">
        <v>78</v>
      </c>
      <c r="H166" s="63" t="s">
        <v>265</v>
      </c>
      <c r="I166" s="63" t="s">
        <v>268</v>
      </c>
      <c r="J166" s="66" t="s">
        <v>266</v>
      </c>
      <c r="K166" s="66" t="s">
        <v>130</v>
      </c>
      <c r="L166" s="67">
        <v>60</v>
      </c>
      <c r="M166" s="64">
        <v>21.225045179999999</v>
      </c>
      <c r="N166" s="63"/>
    </row>
    <row r="167" spans="3:14" ht="29">
      <c r="C167" s="63" t="s">
        <v>19</v>
      </c>
      <c r="D167" s="65">
        <v>2020</v>
      </c>
      <c r="E167" s="63" t="s">
        <v>262</v>
      </c>
      <c r="F167" s="63"/>
      <c r="G167" s="63" t="s">
        <v>260</v>
      </c>
      <c r="H167" s="63" t="s">
        <v>265</v>
      </c>
      <c r="I167" s="63" t="s">
        <v>268</v>
      </c>
      <c r="J167" s="66" t="s">
        <v>266</v>
      </c>
      <c r="K167" s="66" t="s">
        <v>130</v>
      </c>
      <c r="L167" s="67">
        <v>53</v>
      </c>
      <c r="M167" s="64">
        <v>18.748789908999999</v>
      </c>
      <c r="N167" s="63"/>
    </row>
    <row r="168" spans="3:14" ht="29">
      <c r="C168" s="63" t="s">
        <v>19</v>
      </c>
      <c r="D168" s="65">
        <v>2020</v>
      </c>
      <c r="E168" s="63" t="s">
        <v>262</v>
      </c>
      <c r="F168" s="63"/>
      <c r="G168" s="63" t="s">
        <v>261</v>
      </c>
      <c r="H168" s="63" t="s">
        <v>265</v>
      </c>
      <c r="I168" s="63" t="s">
        <v>268</v>
      </c>
      <c r="J168" s="66" t="s">
        <v>266</v>
      </c>
      <c r="K168" s="66" t="s">
        <v>130</v>
      </c>
      <c r="L168" s="67">
        <v>50</v>
      </c>
      <c r="M168" s="64">
        <v>17.687537649999999</v>
      </c>
      <c r="N168" s="63"/>
    </row>
    <row r="169" spans="3:14" ht="29">
      <c r="C169" s="63" t="s">
        <v>19</v>
      </c>
      <c r="D169" s="65">
        <v>2020</v>
      </c>
      <c r="E169" s="63" t="s">
        <v>263</v>
      </c>
      <c r="F169" s="63"/>
      <c r="G169" s="63" t="s">
        <v>78</v>
      </c>
      <c r="H169" s="63" t="s">
        <v>265</v>
      </c>
      <c r="I169" s="63" t="s">
        <v>268</v>
      </c>
      <c r="J169" s="66" t="s">
        <v>266</v>
      </c>
      <c r="K169" s="66" t="s">
        <v>130</v>
      </c>
      <c r="L169" s="67">
        <v>45</v>
      </c>
      <c r="M169" s="64">
        <v>5.2931399849999998</v>
      </c>
      <c r="N169" s="63"/>
    </row>
    <row r="170" spans="3:14" ht="29">
      <c r="C170" s="63" t="s">
        <v>19</v>
      </c>
      <c r="D170" s="65">
        <v>2020</v>
      </c>
      <c r="E170" s="63" t="s">
        <v>263</v>
      </c>
      <c r="F170" s="63"/>
      <c r="G170" s="63" t="s">
        <v>260</v>
      </c>
      <c r="H170" s="63" t="s">
        <v>265</v>
      </c>
      <c r="I170" s="63" t="s">
        <v>268</v>
      </c>
      <c r="J170" s="66" t="s">
        <v>266</v>
      </c>
      <c r="K170" s="66" t="s">
        <v>130</v>
      </c>
      <c r="L170" s="67">
        <v>40</v>
      </c>
      <c r="M170" s="64">
        <v>4.7050133199999999</v>
      </c>
      <c r="N170" s="63"/>
    </row>
    <row r="171" spans="3:14" ht="29">
      <c r="C171" s="63" t="s">
        <v>19</v>
      </c>
      <c r="D171" s="65">
        <v>2020</v>
      </c>
      <c r="E171" s="63" t="s">
        <v>263</v>
      </c>
      <c r="F171" s="63"/>
      <c r="G171" s="63" t="s">
        <v>261</v>
      </c>
      <c r="H171" s="63" t="s">
        <v>265</v>
      </c>
      <c r="I171" s="63" t="s">
        <v>268</v>
      </c>
      <c r="J171" s="66" t="s">
        <v>266</v>
      </c>
      <c r="K171" s="66" t="s">
        <v>130</v>
      </c>
      <c r="L171" s="67">
        <v>35</v>
      </c>
      <c r="M171" s="64">
        <v>4.1168866550000001</v>
      </c>
      <c r="N171" s="63"/>
    </row>
    <row r="172" spans="3:14" ht="29">
      <c r="C172" s="63" t="s">
        <v>19</v>
      </c>
      <c r="D172" s="65">
        <v>2020</v>
      </c>
      <c r="E172" s="63" t="s">
        <v>267</v>
      </c>
      <c r="F172" s="63"/>
      <c r="G172" s="63" t="s">
        <v>78</v>
      </c>
      <c r="H172" s="63" t="s">
        <v>257</v>
      </c>
      <c r="I172" s="63" t="s">
        <v>268</v>
      </c>
      <c r="J172" s="66" t="s">
        <v>259</v>
      </c>
      <c r="K172" s="66" t="s">
        <v>130</v>
      </c>
      <c r="L172" s="67">
        <v>115</v>
      </c>
      <c r="M172" s="64" t="s">
        <v>130</v>
      </c>
      <c r="N172" s="63"/>
    </row>
    <row r="173" spans="3:14" ht="29">
      <c r="C173" s="63" t="s">
        <v>19</v>
      </c>
      <c r="D173" s="65">
        <v>2020</v>
      </c>
      <c r="E173" s="63" t="s">
        <v>267</v>
      </c>
      <c r="F173" s="63"/>
      <c r="G173" s="63" t="s">
        <v>260</v>
      </c>
      <c r="H173" s="63" t="s">
        <v>257</v>
      </c>
      <c r="I173" s="63" t="s">
        <v>268</v>
      </c>
      <c r="J173" s="66" t="s">
        <v>259</v>
      </c>
      <c r="K173" s="66" t="s">
        <v>130</v>
      </c>
      <c r="L173" s="67">
        <v>98.333333333333329</v>
      </c>
      <c r="M173" s="64" t="s">
        <v>130</v>
      </c>
      <c r="N173" s="63"/>
    </row>
    <row r="174" spans="3:14" ht="29">
      <c r="C174" s="63" t="s">
        <v>19</v>
      </c>
      <c r="D174" s="65">
        <v>2020</v>
      </c>
      <c r="E174" s="63" t="s">
        <v>267</v>
      </c>
      <c r="F174" s="63"/>
      <c r="G174" s="63" t="s">
        <v>261</v>
      </c>
      <c r="H174" s="63" t="s">
        <v>257</v>
      </c>
      <c r="I174" s="63" t="s">
        <v>268</v>
      </c>
      <c r="J174" s="66" t="s">
        <v>259</v>
      </c>
      <c r="K174" s="66" t="s">
        <v>130</v>
      </c>
      <c r="L174" s="67">
        <v>75</v>
      </c>
      <c r="M174" s="64" t="s">
        <v>130</v>
      </c>
      <c r="N174" s="63"/>
    </row>
    <row r="175" spans="3:14" ht="29">
      <c r="C175" s="63" t="s">
        <v>19</v>
      </c>
      <c r="D175" s="65">
        <v>2020</v>
      </c>
      <c r="E175" s="63" t="s">
        <v>267</v>
      </c>
      <c r="F175" s="63"/>
      <c r="G175" s="63" t="s">
        <v>78</v>
      </c>
      <c r="H175" s="63" t="s">
        <v>129</v>
      </c>
      <c r="I175" s="63" t="s">
        <v>268</v>
      </c>
      <c r="J175" s="66" t="s">
        <v>259</v>
      </c>
      <c r="K175" s="66" t="s">
        <v>130</v>
      </c>
      <c r="L175" s="67">
        <v>110.33333333333333</v>
      </c>
      <c r="M175" s="64" t="s">
        <v>130</v>
      </c>
      <c r="N175" s="63"/>
    </row>
    <row r="176" spans="3:14" ht="29">
      <c r="C176" s="63" t="s">
        <v>19</v>
      </c>
      <c r="D176" s="65">
        <v>2020</v>
      </c>
      <c r="E176" s="63" t="s">
        <v>267</v>
      </c>
      <c r="F176" s="63"/>
      <c r="G176" s="63" t="s">
        <v>260</v>
      </c>
      <c r="H176" s="63" t="s">
        <v>129</v>
      </c>
      <c r="I176" s="63" t="s">
        <v>268</v>
      </c>
      <c r="J176" s="66" t="s">
        <v>259</v>
      </c>
      <c r="K176" s="66" t="s">
        <v>130</v>
      </c>
      <c r="L176" s="67">
        <v>94.666666666666671</v>
      </c>
      <c r="M176" s="64" t="s">
        <v>130</v>
      </c>
      <c r="N176" s="63"/>
    </row>
    <row r="177" spans="3:14" ht="29">
      <c r="C177" s="63" t="s">
        <v>19</v>
      </c>
      <c r="D177" s="65">
        <v>2020</v>
      </c>
      <c r="E177" s="63" t="s">
        <v>267</v>
      </c>
      <c r="F177" s="63"/>
      <c r="G177" s="63" t="s">
        <v>261</v>
      </c>
      <c r="H177" s="63" t="s">
        <v>129</v>
      </c>
      <c r="I177" s="63" t="s">
        <v>268</v>
      </c>
      <c r="J177" s="66" t="s">
        <v>259</v>
      </c>
      <c r="K177" s="66" t="s">
        <v>130</v>
      </c>
      <c r="L177" s="67">
        <v>71.666666666666671</v>
      </c>
      <c r="M177" s="64" t="s">
        <v>130</v>
      </c>
      <c r="N177" s="63"/>
    </row>
    <row r="178" spans="3:14" ht="29">
      <c r="C178" s="63" t="s">
        <v>19</v>
      </c>
      <c r="D178" s="65">
        <v>2020</v>
      </c>
      <c r="E178" s="63" t="s">
        <v>267</v>
      </c>
      <c r="F178" s="63"/>
      <c r="G178" s="63" t="s">
        <v>78</v>
      </c>
      <c r="H178" s="63" t="s">
        <v>264</v>
      </c>
      <c r="I178" s="63" t="s">
        <v>268</v>
      </c>
      <c r="J178" s="66" t="s">
        <v>259</v>
      </c>
      <c r="K178" s="66" t="s">
        <v>130</v>
      </c>
      <c r="L178" s="67">
        <v>98.666666666666671</v>
      </c>
      <c r="M178" s="64" t="s">
        <v>130</v>
      </c>
      <c r="N178" s="63"/>
    </row>
    <row r="179" spans="3:14" ht="29">
      <c r="C179" s="63" t="s">
        <v>19</v>
      </c>
      <c r="D179" s="65">
        <v>2020</v>
      </c>
      <c r="E179" s="63" t="s">
        <v>267</v>
      </c>
      <c r="F179" s="63"/>
      <c r="G179" s="63" t="s">
        <v>260</v>
      </c>
      <c r="H179" s="63" t="s">
        <v>264</v>
      </c>
      <c r="I179" s="63" t="s">
        <v>268</v>
      </c>
      <c r="J179" s="66" t="s">
        <v>259</v>
      </c>
      <c r="K179" s="66" t="s">
        <v>130</v>
      </c>
      <c r="L179" s="67">
        <v>88.333333333333329</v>
      </c>
      <c r="M179" s="64" t="s">
        <v>130</v>
      </c>
      <c r="N179" s="63"/>
    </row>
    <row r="180" spans="3:14" ht="29">
      <c r="C180" s="63" t="s">
        <v>19</v>
      </c>
      <c r="D180" s="65">
        <v>2020</v>
      </c>
      <c r="E180" s="63" t="s">
        <v>267</v>
      </c>
      <c r="F180" s="63"/>
      <c r="G180" s="63" t="s">
        <v>261</v>
      </c>
      <c r="H180" s="63" t="s">
        <v>264</v>
      </c>
      <c r="I180" s="63" t="s">
        <v>268</v>
      </c>
      <c r="J180" s="66" t="s">
        <v>259</v>
      </c>
      <c r="K180" s="66" t="s">
        <v>130</v>
      </c>
      <c r="L180" s="67">
        <v>64.666666666666671</v>
      </c>
      <c r="M180" s="64" t="s">
        <v>130</v>
      </c>
      <c r="N180" s="63"/>
    </row>
    <row r="181" spans="3:14" ht="29">
      <c r="C181" s="63" t="s">
        <v>19</v>
      </c>
      <c r="D181" s="65">
        <v>2020</v>
      </c>
      <c r="E181" s="63" t="s">
        <v>267</v>
      </c>
      <c r="F181" s="63"/>
      <c r="G181" s="63" t="s">
        <v>78</v>
      </c>
      <c r="H181" s="63" t="s">
        <v>265</v>
      </c>
      <c r="I181" s="63" t="s">
        <v>268</v>
      </c>
      <c r="J181" s="66" t="s">
        <v>259</v>
      </c>
      <c r="K181" s="66" t="s">
        <v>130</v>
      </c>
      <c r="L181" s="67">
        <v>93.333333333333329</v>
      </c>
      <c r="M181" s="64" t="s">
        <v>130</v>
      </c>
      <c r="N181" s="63"/>
    </row>
    <row r="182" spans="3:14" ht="29">
      <c r="C182" s="63" t="s">
        <v>19</v>
      </c>
      <c r="D182" s="65">
        <v>2020</v>
      </c>
      <c r="E182" s="63" t="s">
        <v>267</v>
      </c>
      <c r="F182" s="63"/>
      <c r="G182" s="63" t="s">
        <v>260</v>
      </c>
      <c r="H182" s="63" t="s">
        <v>265</v>
      </c>
      <c r="I182" s="63" t="s">
        <v>268</v>
      </c>
      <c r="J182" s="66" t="s">
        <v>259</v>
      </c>
      <c r="K182" s="66" t="s">
        <v>130</v>
      </c>
      <c r="L182" s="67">
        <v>78.333333333333329</v>
      </c>
      <c r="M182" s="64" t="s">
        <v>130</v>
      </c>
      <c r="N182" s="63"/>
    </row>
    <row r="183" spans="3:14" ht="29">
      <c r="C183" s="63" t="s">
        <v>19</v>
      </c>
      <c r="D183" s="65">
        <v>2020</v>
      </c>
      <c r="E183" s="63" t="s">
        <v>267</v>
      </c>
      <c r="F183" s="63"/>
      <c r="G183" s="63" t="s">
        <v>261</v>
      </c>
      <c r="H183" s="63" t="s">
        <v>265</v>
      </c>
      <c r="I183" s="63" t="s">
        <v>268</v>
      </c>
      <c r="J183" s="66" t="s">
        <v>259</v>
      </c>
      <c r="K183" s="66" t="s">
        <v>130</v>
      </c>
      <c r="L183" s="67">
        <v>64.666666666666671</v>
      </c>
      <c r="M183" s="64" t="s">
        <v>130</v>
      </c>
      <c r="N183" s="63"/>
    </row>
    <row r="184" spans="3:14" ht="29">
      <c r="C184" s="63" t="s">
        <v>19</v>
      </c>
      <c r="D184" s="65">
        <v>2020</v>
      </c>
      <c r="E184" s="63" t="s">
        <v>267</v>
      </c>
      <c r="F184" s="63"/>
      <c r="G184" s="63" t="s">
        <v>78</v>
      </c>
      <c r="H184" s="63" t="s">
        <v>257</v>
      </c>
      <c r="I184" s="63" t="s">
        <v>268</v>
      </c>
      <c r="J184" s="66" t="s">
        <v>266</v>
      </c>
      <c r="K184" s="66" t="s">
        <v>130</v>
      </c>
      <c r="L184" s="67">
        <v>58.666666666666664</v>
      </c>
      <c r="M184" s="64" t="s">
        <v>130</v>
      </c>
      <c r="N184" s="63"/>
    </row>
    <row r="185" spans="3:14" ht="29">
      <c r="C185" s="63" t="s">
        <v>19</v>
      </c>
      <c r="D185" s="65">
        <v>2020</v>
      </c>
      <c r="E185" s="63" t="s">
        <v>267</v>
      </c>
      <c r="F185" s="63"/>
      <c r="G185" s="63" t="s">
        <v>260</v>
      </c>
      <c r="H185" s="63" t="s">
        <v>257</v>
      </c>
      <c r="I185" s="63" t="s">
        <v>268</v>
      </c>
      <c r="J185" s="66" t="s">
        <v>266</v>
      </c>
      <c r="K185" s="66" t="s">
        <v>130</v>
      </c>
      <c r="L185" s="67">
        <v>50</v>
      </c>
      <c r="M185" s="64" t="s">
        <v>130</v>
      </c>
      <c r="N185" s="63"/>
    </row>
    <row r="186" spans="3:14" ht="29">
      <c r="C186" s="63" t="s">
        <v>19</v>
      </c>
      <c r="D186" s="65">
        <v>2020</v>
      </c>
      <c r="E186" s="63" t="s">
        <v>267</v>
      </c>
      <c r="F186" s="63"/>
      <c r="G186" s="63" t="s">
        <v>261</v>
      </c>
      <c r="H186" s="63" t="s">
        <v>257</v>
      </c>
      <c r="I186" s="63" t="s">
        <v>268</v>
      </c>
      <c r="J186" s="66" t="s">
        <v>266</v>
      </c>
      <c r="K186" s="66" t="s">
        <v>130</v>
      </c>
      <c r="L186" s="67">
        <v>41.333333333333336</v>
      </c>
      <c r="M186" s="64" t="s">
        <v>130</v>
      </c>
      <c r="N186" s="63"/>
    </row>
    <row r="187" spans="3:14" ht="29">
      <c r="C187" s="63" t="s">
        <v>19</v>
      </c>
      <c r="D187" s="65">
        <v>2020</v>
      </c>
      <c r="E187" s="63" t="s">
        <v>267</v>
      </c>
      <c r="F187" s="63"/>
      <c r="G187" s="63" t="s">
        <v>78</v>
      </c>
      <c r="H187" s="63" t="s">
        <v>129</v>
      </c>
      <c r="I187" s="63" t="s">
        <v>268</v>
      </c>
      <c r="J187" s="66" t="s">
        <v>266</v>
      </c>
      <c r="K187" s="66" t="s">
        <v>130</v>
      </c>
      <c r="L187" s="67">
        <v>58.666666666666664</v>
      </c>
      <c r="M187" s="64" t="s">
        <v>130</v>
      </c>
      <c r="N187" s="63"/>
    </row>
    <row r="188" spans="3:14" ht="29">
      <c r="C188" s="63" t="s">
        <v>19</v>
      </c>
      <c r="D188" s="65">
        <v>2020</v>
      </c>
      <c r="E188" s="63" t="s">
        <v>267</v>
      </c>
      <c r="F188" s="63"/>
      <c r="G188" s="63" t="s">
        <v>260</v>
      </c>
      <c r="H188" s="63" t="s">
        <v>129</v>
      </c>
      <c r="I188" s="63" t="s">
        <v>268</v>
      </c>
      <c r="J188" s="66" t="s">
        <v>266</v>
      </c>
      <c r="K188" s="66" t="s">
        <v>130</v>
      </c>
      <c r="L188" s="67">
        <v>50</v>
      </c>
      <c r="M188" s="64" t="s">
        <v>130</v>
      </c>
      <c r="N188" s="63"/>
    </row>
    <row r="189" spans="3:14" ht="29">
      <c r="C189" s="63" t="s">
        <v>19</v>
      </c>
      <c r="D189" s="65">
        <v>2020</v>
      </c>
      <c r="E189" s="63" t="s">
        <v>267</v>
      </c>
      <c r="F189" s="63"/>
      <c r="G189" s="63" t="s">
        <v>261</v>
      </c>
      <c r="H189" s="63" t="s">
        <v>129</v>
      </c>
      <c r="I189" s="63" t="s">
        <v>268</v>
      </c>
      <c r="J189" s="66" t="s">
        <v>266</v>
      </c>
      <c r="K189" s="66" t="s">
        <v>130</v>
      </c>
      <c r="L189" s="67">
        <v>41.333333333333336</v>
      </c>
      <c r="M189" s="64" t="s">
        <v>130</v>
      </c>
      <c r="N189" s="63"/>
    </row>
    <row r="190" spans="3:14" ht="29">
      <c r="C190" s="63" t="s">
        <v>19</v>
      </c>
      <c r="D190" s="65">
        <v>2020</v>
      </c>
      <c r="E190" s="63" t="s">
        <v>267</v>
      </c>
      <c r="F190" s="63"/>
      <c r="G190" s="63" t="s">
        <v>78</v>
      </c>
      <c r="H190" s="63" t="s">
        <v>264</v>
      </c>
      <c r="I190" s="63" t="s">
        <v>268</v>
      </c>
      <c r="J190" s="66" t="s">
        <v>266</v>
      </c>
      <c r="K190" s="66" t="s">
        <v>130</v>
      </c>
      <c r="L190" s="67">
        <v>58.666666666666664</v>
      </c>
      <c r="M190" s="64" t="s">
        <v>130</v>
      </c>
      <c r="N190" s="63"/>
    </row>
    <row r="191" spans="3:14" ht="29">
      <c r="C191" s="63" t="s">
        <v>19</v>
      </c>
      <c r="D191" s="65">
        <v>2020</v>
      </c>
      <c r="E191" s="63" t="s">
        <v>267</v>
      </c>
      <c r="F191" s="63"/>
      <c r="G191" s="63" t="s">
        <v>260</v>
      </c>
      <c r="H191" s="63" t="s">
        <v>264</v>
      </c>
      <c r="I191" s="63" t="s">
        <v>268</v>
      </c>
      <c r="J191" s="66" t="s">
        <v>266</v>
      </c>
      <c r="K191" s="66" t="s">
        <v>130</v>
      </c>
      <c r="L191" s="67">
        <v>50</v>
      </c>
      <c r="M191" s="64" t="s">
        <v>130</v>
      </c>
      <c r="N191" s="63"/>
    </row>
    <row r="192" spans="3:14" ht="29">
      <c r="C192" s="63" t="s">
        <v>19</v>
      </c>
      <c r="D192" s="65">
        <v>2020</v>
      </c>
      <c r="E192" s="63" t="s">
        <v>267</v>
      </c>
      <c r="F192" s="63"/>
      <c r="G192" s="63" t="s">
        <v>261</v>
      </c>
      <c r="H192" s="63" t="s">
        <v>264</v>
      </c>
      <c r="I192" s="63" t="s">
        <v>268</v>
      </c>
      <c r="J192" s="66" t="s">
        <v>266</v>
      </c>
      <c r="K192" s="66" t="s">
        <v>130</v>
      </c>
      <c r="L192" s="67">
        <v>41.333333333333336</v>
      </c>
      <c r="M192" s="64" t="s">
        <v>130</v>
      </c>
      <c r="N192" s="63"/>
    </row>
    <row r="193" spans="3:14" ht="29">
      <c r="C193" s="63" t="s">
        <v>19</v>
      </c>
      <c r="D193" s="65">
        <v>2020</v>
      </c>
      <c r="E193" s="63" t="s">
        <v>267</v>
      </c>
      <c r="F193" s="63"/>
      <c r="G193" s="63" t="s">
        <v>78</v>
      </c>
      <c r="H193" s="63" t="s">
        <v>265</v>
      </c>
      <c r="I193" s="63" t="s">
        <v>268</v>
      </c>
      <c r="J193" s="66" t="s">
        <v>266</v>
      </c>
      <c r="K193" s="66" t="s">
        <v>130</v>
      </c>
      <c r="L193" s="67">
        <v>58.333333333333336</v>
      </c>
      <c r="M193" s="64" t="s">
        <v>130</v>
      </c>
      <c r="N193" s="63"/>
    </row>
    <row r="194" spans="3:14" ht="29">
      <c r="C194" s="63" t="s">
        <v>19</v>
      </c>
      <c r="D194" s="65">
        <v>2020</v>
      </c>
      <c r="E194" s="63" t="s">
        <v>267</v>
      </c>
      <c r="F194" s="63"/>
      <c r="G194" s="63" t="s">
        <v>260</v>
      </c>
      <c r="H194" s="63" t="s">
        <v>265</v>
      </c>
      <c r="I194" s="63" t="s">
        <v>268</v>
      </c>
      <c r="J194" s="66" t="s">
        <v>266</v>
      </c>
      <c r="K194" s="66" t="s">
        <v>130</v>
      </c>
      <c r="L194" s="67">
        <v>49.333333333333336</v>
      </c>
      <c r="M194" s="64" t="s">
        <v>130</v>
      </c>
      <c r="N194" s="63"/>
    </row>
    <row r="195" spans="3:14" ht="29">
      <c r="C195" s="63" t="s">
        <v>19</v>
      </c>
      <c r="D195" s="65">
        <v>2020</v>
      </c>
      <c r="E195" s="63" t="s">
        <v>267</v>
      </c>
      <c r="F195" s="63"/>
      <c r="G195" s="63" t="s">
        <v>261</v>
      </c>
      <c r="H195" s="63" t="s">
        <v>265</v>
      </c>
      <c r="I195" s="63" t="s">
        <v>268</v>
      </c>
      <c r="J195" s="66" t="s">
        <v>266</v>
      </c>
      <c r="K195" s="66" t="s">
        <v>130</v>
      </c>
      <c r="L195" s="67">
        <v>45</v>
      </c>
      <c r="M195" s="64" t="s">
        <v>130</v>
      </c>
      <c r="N195" s="63"/>
    </row>
    <row r="196" spans="3:14">
      <c r="C196" s="63" t="s">
        <v>19</v>
      </c>
      <c r="D196" s="65">
        <v>2021</v>
      </c>
      <c r="E196" s="63" t="s">
        <v>256</v>
      </c>
      <c r="F196" s="63"/>
      <c r="G196" s="63" t="s">
        <v>78</v>
      </c>
      <c r="H196" s="63" t="s">
        <v>257</v>
      </c>
      <c r="I196" s="63" t="s">
        <v>258</v>
      </c>
      <c r="J196" s="66" t="s">
        <v>259</v>
      </c>
      <c r="K196" s="66" t="s">
        <v>130</v>
      </c>
      <c r="L196" s="67">
        <v>150</v>
      </c>
      <c r="M196" s="64">
        <v>79.293587099999996</v>
      </c>
      <c r="N196" s="63"/>
    </row>
    <row r="197" spans="3:14">
      <c r="C197" s="63" t="s">
        <v>19</v>
      </c>
      <c r="D197" s="65">
        <v>2021</v>
      </c>
      <c r="E197" s="63" t="s">
        <v>256</v>
      </c>
      <c r="F197" s="63"/>
      <c r="G197" s="63" t="s">
        <v>260</v>
      </c>
      <c r="H197" s="63" t="s">
        <v>257</v>
      </c>
      <c r="I197" s="63" t="s">
        <v>258</v>
      </c>
      <c r="J197" s="66" t="s">
        <v>259</v>
      </c>
      <c r="K197" s="66" t="s">
        <v>130</v>
      </c>
      <c r="L197" s="67">
        <v>125</v>
      </c>
      <c r="M197" s="64">
        <v>66.077989250000002</v>
      </c>
      <c r="N197" s="63"/>
    </row>
    <row r="198" spans="3:14">
      <c r="C198" s="63" t="s">
        <v>19</v>
      </c>
      <c r="D198" s="65">
        <v>2021</v>
      </c>
      <c r="E198" s="63" t="s">
        <v>256</v>
      </c>
      <c r="F198" s="63"/>
      <c r="G198" s="63" t="s">
        <v>261</v>
      </c>
      <c r="H198" s="63" t="s">
        <v>257</v>
      </c>
      <c r="I198" s="63" t="s">
        <v>258</v>
      </c>
      <c r="J198" s="66" t="s">
        <v>259</v>
      </c>
      <c r="K198" s="66" t="s">
        <v>130</v>
      </c>
      <c r="L198" s="67">
        <v>95</v>
      </c>
      <c r="M198" s="64">
        <v>50.219271829999997</v>
      </c>
      <c r="N198" s="63"/>
    </row>
    <row r="199" spans="3:14">
      <c r="C199" s="63" t="s">
        <v>19</v>
      </c>
      <c r="D199" s="65">
        <v>2021</v>
      </c>
      <c r="E199" s="63" t="s">
        <v>262</v>
      </c>
      <c r="F199" s="63"/>
      <c r="G199" s="63" t="s">
        <v>78</v>
      </c>
      <c r="H199" s="63" t="s">
        <v>257</v>
      </c>
      <c r="I199" s="63" t="s">
        <v>258</v>
      </c>
      <c r="J199" s="66" t="s">
        <v>259</v>
      </c>
      <c r="K199" s="66" t="s">
        <v>130</v>
      </c>
      <c r="L199" s="67">
        <v>110</v>
      </c>
      <c r="M199" s="64">
        <v>38.912582829999998</v>
      </c>
      <c r="N199" s="63"/>
    </row>
    <row r="200" spans="3:14">
      <c r="C200" s="63" t="s">
        <v>19</v>
      </c>
      <c r="D200" s="65">
        <v>2021</v>
      </c>
      <c r="E200" s="63" t="s">
        <v>262</v>
      </c>
      <c r="F200" s="63"/>
      <c r="G200" s="63" t="s">
        <v>260</v>
      </c>
      <c r="H200" s="63" t="s">
        <v>257</v>
      </c>
      <c r="I200" s="63" t="s">
        <v>258</v>
      </c>
      <c r="J200" s="66" t="s">
        <v>259</v>
      </c>
      <c r="K200" s="66" t="s">
        <v>130</v>
      </c>
      <c r="L200" s="67">
        <v>90</v>
      </c>
      <c r="M200" s="64">
        <v>31.837567769999996</v>
      </c>
      <c r="N200" s="63"/>
    </row>
    <row r="201" spans="3:14">
      <c r="C201" s="63" t="s">
        <v>19</v>
      </c>
      <c r="D201" s="65">
        <v>2021</v>
      </c>
      <c r="E201" s="63" t="s">
        <v>262</v>
      </c>
      <c r="F201" s="63"/>
      <c r="G201" s="63" t="s">
        <v>261</v>
      </c>
      <c r="H201" s="63" t="s">
        <v>257</v>
      </c>
      <c r="I201" s="63" t="s">
        <v>258</v>
      </c>
      <c r="J201" s="66" t="s">
        <v>259</v>
      </c>
      <c r="K201" s="66" t="s">
        <v>130</v>
      </c>
      <c r="L201" s="67">
        <v>80</v>
      </c>
      <c r="M201" s="64">
        <v>28.300060239999997</v>
      </c>
      <c r="N201" s="63"/>
    </row>
    <row r="202" spans="3:14">
      <c r="C202" s="63" t="s">
        <v>19</v>
      </c>
      <c r="D202" s="65">
        <v>2021</v>
      </c>
      <c r="E202" s="63" t="s">
        <v>263</v>
      </c>
      <c r="F202" s="63"/>
      <c r="G202" s="63" t="s">
        <v>78</v>
      </c>
      <c r="H202" s="63" t="s">
        <v>257</v>
      </c>
      <c r="I202" s="63" t="s">
        <v>258</v>
      </c>
      <c r="J202" s="66" t="s">
        <v>259</v>
      </c>
      <c r="K202" s="66" t="s">
        <v>130</v>
      </c>
      <c r="L202" s="67">
        <v>85</v>
      </c>
      <c r="M202" s="64">
        <v>9.9981533050000007</v>
      </c>
      <c r="N202" s="63"/>
    </row>
    <row r="203" spans="3:14">
      <c r="C203" s="63" t="s">
        <v>19</v>
      </c>
      <c r="D203" s="65">
        <v>2021</v>
      </c>
      <c r="E203" s="63" t="s">
        <v>263</v>
      </c>
      <c r="F203" s="63"/>
      <c r="G203" s="63" t="s">
        <v>260</v>
      </c>
      <c r="H203" s="63" t="s">
        <v>257</v>
      </c>
      <c r="I203" s="63" t="s">
        <v>258</v>
      </c>
      <c r="J203" s="66" t="s">
        <v>259</v>
      </c>
      <c r="K203" s="66" t="s">
        <v>130</v>
      </c>
      <c r="L203" s="67">
        <v>80</v>
      </c>
      <c r="M203" s="64">
        <v>9.4100266399999999</v>
      </c>
      <c r="N203" s="63"/>
    </row>
    <row r="204" spans="3:14">
      <c r="C204" s="63" t="s">
        <v>19</v>
      </c>
      <c r="D204" s="65">
        <v>2021</v>
      </c>
      <c r="E204" s="63" t="s">
        <v>263</v>
      </c>
      <c r="F204" s="63"/>
      <c r="G204" s="63" t="s">
        <v>261</v>
      </c>
      <c r="H204" s="63" t="s">
        <v>257</v>
      </c>
      <c r="I204" s="63" t="s">
        <v>258</v>
      </c>
      <c r="J204" s="66" t="s">
        <v>259</v>
      </c>
      <c r="K204" s="66" t="s">
        <v>130</v>
      </c>
      <c r="L204" s="67">
        <v>50</v>
      </c>
      <c r="M204" s="64">
        <v>5.8812666499999997</v>
      </c>
      <c r="N204" s="63"/>
    </row>
    <row r="205" spans="3:14">
      <c r="C205" s="63" t="s">
        <v>19</v>
      </c>
      <c r="D205" s="65">
        <v>2021</v>
      </c>
      <c r="E205" s="63" t="s">
        <v>256</v>
      </c>
      <c r="F205" s="63"/>
      <c r="G205" s="63" t="s">
        <v>78</v>
      </c>
      <c r="H205" s="63" t="s">
        <v>129</v>
      </c>
      <c r="I205" s="63" t="s">
        <v>258</v>
      </c>
      <c r="J205" s="66" t="s">
        <v>259</v>
      </c>
      <c r="K205" s="66" t="s">
        <v>130</v>
      </c>
      <c r="L205" s="67">
        <v>144</v>
      </c>
      <c r="M205" s="64">
        <v>76.121843615999992</v>
      </c>
      <c r="N205" s="63"/>
    </row>
    <row r="206" spans="3:14">
      <c r="C206" s="63" t="s">
        <v>19</v>
      </c>
      <c r="D206" s="65">
        <v>2021</v>
      </c>
      <c r="E206" s="63" t="s">
        <v>256</v>
      </c>
      <c r="F206" s="63"/>
      <c r="G206" s="63" t="s">
        <v>260</v>
      </c>
      <c r="H206" s="63" t="s">
        <v>129</v>
      </c>
      <c r="I206" s="63" t="s">
        <v>258</v>
      </c>
      <c r="J206" s="66" t="s">
        <v>259</v>
      </c>
      <c r="K206" s="66" t="s">
        <v>130</v>
      </c>
      <c r="L206" s="67">
        <v>120</v>
      </c>
      <c r="M206" s="64">
        <v>63.434869679999998</v>
      </c>
      <c r="N206" s="63"/>
    </row>
    <row r="207" spans="3:14">
      <c r="C207" s="63" t="s">
        <v>19</v>
      </c>
      <c r="D207" s="65">
        <v>2021</v>
      </c>
      <c r="E207" s="63" t="s">
        <v>256</v>
      </c>
      <c r="F207" s="63"/>
      <c r="G207" s="63" t="s">
        <v>261</v>
      </c>
      <c r="H207" s="63" t="s">
        <v>129</v>
      </c>
      <c r="I207" s="63" t="s">
        <v>258</v>
      </c>
      <c r="J207" s="66" t="s">
        <v>259</v>
      </c>
      <c r="K207" s="66" t="s">
        <v>130</v>
      </c>
      <c r="L207" s="67">
        <v>85</v>
      </c>
      <c r="M207" s="64">
        <v>44.933032689999997</v>
      </c>
      <c r="N207" s="63"/>
    </row>
    <row r="208" spans="3:14">
      <c r="C208" s="63" t="s">
        <v>19</v>
      </c>
      <c r="D208" s="65">
        <v>2021</v>
      </c>
      <c r="E208" s="63" t="s">
        <v>262</v>
      </c>
      <c r="F208" s="63"/>
      <c r="G208" s="63" t="s">
        <v>78</v>
      </c>
      <c r="H208" s="63" t="s">
        <v>129</v>
      </c>
      <c r="I208" s="63" t="s">
        <v>258</v>
      </c>
      <c r="J208" s="66" t="s">
        <v>259</v>
      </c>
      <c r="K208" s="66" t="s">
        <v>130</v>
      </c>
      <c r="L208" s="67">
        <v>102</v>
      </c>
      <c r="M208" s="64">
        <v>36.082576805999999</v>
      </c>
      <c r="N208" s="63"/>
    </row>
    <row r="209" spans="3:14">
      <c r="C209" s="63" t="s">
        <v>19</v>
      </c>
      <c r="D209" s="65">
        <v>2021</v>
      </c>
      <c r="E209" s="63" t="s">
        <v>262</v>
      </c>
      <c r="F209" s="63"/>
      <c r="G209" s="63" t="s">
        <v>260</v>
      </c>
      <c r="H209" s="63" t="s">
        <v>129</v>
      </c>
      <c r="I209" s="63" t="s">
        <v>258</v>
      </c>
      <c r="J209" s="66" t="s">
        <v>259</v>
      </c>
      <c r="K209" s="66" t="s">
        <v>130</v>
      </c>
      <c r="L209" s="67">
        <v>88</v>
      </c>
      <c r="M209" s="64">
        <v>31.130066263999996</v>
      </c>
      <c r="N209" s="63"/>
    </row>
    <row r="210" spans="3:14">
      <c r="C210" s="63" t="s">
        <v>19</v>
      </c>
      <c r="D210" s="65">
        <v>2021</v>
      </c>
      <c r="E210" s="63" t="s">
        <v>262</v>
      </c>
      <c r="F210" s="63"/>
      <c r="G210" s="63" t="s">
        <v>261</v>
      </c>
      <c r="H210" s="63" t="s">
        <v>129</v>
      </c>
      <c r="I210" s="63" t="s">
        <v>258</v>
      </c>
      <c r="J210" s="66" t="s">
        <v>259</v>
      </c>
      <c r="K210" s="66" t="s">
        <v>130</v>
      </c>
      <c r="L210" s="67">
        <v>80</v>
      </c>
      <c r="M210" s="64">
        <v>28.300060239999997</v>
      </c>
      <c r="N210" s="63"/>
    </row>
    <row r="211" spans="3:14">
      <c r="C211" s="63" t="s">
        <v>19</v>
      </c>
      <c r="D211" s="65">
        <v>2021</v>
      </c>
      <c r="E211" s="63" t="s">
        <v>263</v>
      </c>
      <c r="F211" s="63"/>
      <c r="G211" s="63" t="s">
        <v>78</v>
      </c>
      <c r="H211" s="63" t="s">
        <v>129</v>
      </c>
      <c r="I211" s="63" t="s">
        <v>258</v>
      </c>
      <c r="J211" s="66" t="s">
        <v>259</v>
      </c>
      <c r="K211" s="66" t="s">
        <v>130</v>
      </c>
      <c r="L211" s="67">
        <v>85</v>
      </c>
      <c r="M211" s="64">
        <v>9.9981533050000007</v>
      </c>
      <c r="N211" s="63"/>
    </row>
    <row r="212" spans="3:14">
      <c r="C212" s="63" t="s">
        <v>19</v>
      </c>
      <c r="D212" s="65">
        <v>2021</v>
      </c>
      <c r="E212" s="63" t="s">
        <v>263</v>
      </c>
      <c r="F212" s="63"/>
      <c r="G212" s="63" t="s">
        <v>260</v>
      </c>
      <c r="H212" s="63" t="s">
        <v>129</v>
      </c>
      <c r="I212" s="63" t="s">
        <v>258</v>
      </c>
      <c r="J212" s="66" t="s">
        <v>259</v>
      </c>
      <c r="K212" s="66" t="s">
        <v>130</v>
      </c>
      <c r="L212" s="67">
        <v>76</v>
      </c>
      <c r="M212" s="64">
        <v>8.9395253080000003</v>
      </c>
      <c r="N212" s="63"/>
    </row>
    <row r="213" spans="3:14">
      <c r="C213" s="63" t="s">
        <v>19</v>
      </c>
      <c r="D213" s="65">
        <v>2021</v>
      </c>
      <c r="E213" s="63" t="s">
        <v>263</v>
      </c>
      <c r="F213" s="63"/>
      <c r="G213" s="63" t="s">
        <v>261</v>
      </c>
      <c r="H213" s="63" t="s">
        <v>129</v>
      </c>
      <c r="I213" s="63" t="s">
        <v>258</v>
      </c>
      <c r="J213" s="66" t="s">
        <v>259</v>
      </c>
      <c r="K213" s="66" t="s">
        <v>130</v>
      </c>
      <c r="L213" s="67">
        <v>50</v>
      </c>
      <c r="M213" s="64">
        <v>5.8812666499999997</v>
      </c>
      <c r="N213" s="63"/>
    </row>
    <row r="214" spans="3:14" ht="29">
      <c r="C214" s="63" t="s">
        <v>19</v>
      </c>
      <c r="D214" s="65">
        <v>2021</v>
      </c>
      <c r="E214" s="63" t="s">
        <v>256</v>
      </c>
      <c r="F214" s="63"/>
      <c r="G214" s="63" t="s">
        <v>78</v>
      </c>
      <c r="H214" s="63" t="s">
        <v>264</v>
      </c>
      <c r="I214" s="63" t="s">
        <v>258</v>
      </c>
      <c r="J214" s="66" t="s">
        <v>259</v>
      </c>
      <c r="K214" s="66" t="s">
        <v>130</v>
      </c>
      <c r="L214" s="67">
        <v>124</v>
      </c>
      <c r="M214" s="64">
        <v>65.549365335999994</v>
      </c>
      <c r="N214" s="63"/>
    </row>
    <row r="215" spans="3:14" ht="29">
      <c r="C215" s="63" t="s">
        <v>19</v>
      </c>
      <c r="D215" s="65">
        <v>2021</v>
      </c>
      <c r="E215" s="63" t="s">
        <v>256</v>
      </c>
      <c r="F215" s="63"/>
      <c r="G215" s="63" t="s">
        <v>260</v>
      </c>
      <c r="H215" s="63" t="s">
        <v>264</v>
      </c>
      <c r="I215" s="63" t="s">
        <v>258</v>
      </c>
      <c r="J215" s="66" t="s">
        <v>259</v>
      </c>
      <c r="K215" s="66" t="s">
        <v>130</v>
      </c>
      <c r="L215" s="67">
        <v>105</v>
      </c>
      <c r="M215" s="64">
        <v>55.505510969999996</v>
      </c>
      <c r="N215" s="63"/>
    </row>
    <row r="216" spans="3:14" ht="29">
      <c r="C216" s="63" t="s">
        <v>19</v>
      </c>
      <c r="D216" s="65">
        <v>2021</v>
      </c>
      <c r="E216" s="63" t="s">
        <v>256</v>
      </c>
      <c r="F216" s="63"/>
      <c r="G216" s="63" t="s">
        <v>261</v>
      </c>
      <c r="H216" s="63" t="s">
        <v>264</v>
      </c>
      <c r="I216" s="63" t="s">
        <v>258</v>
      </c>
      <c r="J216" s="66" t="s">
        <v>259</v>
      </c>
      <c r="K216" s="66" t="s">
        <v>130</v>
      </c>
      <c r="L216" s="67">
        <v>75</v>
      </c>
      <c r="M216" s="64">
        <v>39.646793549999998</v>
      </c>
      <c r="N216" s="63"/>
    </row>
    <row r="217" spans="3:14" ht="29">
      <c r="C217" s="63" t="s">
        <v>19</v>
      </c>
      <c r="D217" s="65">
        <v>2021</v>
      </c>
      <c r="E217" s="63" t="s">
        <v>262</v>
      </c>
      <c r="F217" s="63"/>
      <c r="G217" s="63" t="s">
        <v>78</v>
      </c>
      <c r="H217" s="63" t="s">
        <v>264</v>
      </c>
      <c r="I217" s="63" t="s">
        <v>258</v>
      </c>
      <c r="J217" s="66" t="s">
        <v>259</v>
      </c>
      <c r="K217" s="66" t="s">
        <v>130</v>
      </c>
      <c r="L217" s="67">
        <v>92</v>
      </c>
      <c r="M217" s="64">
        <v>32.545069276</v>
      </c>
      <c r="N217" s="63"/>
    </row>
    <row r="218" spans="3:14" ht="29">
      <c r="C218" s="63" t="s">
        <v>19</v>
      </c>
      <c r="D218" s="65">
        <v>2021</v>
      </c>
      <c r="E218" s="63" t="s">
        <v>262</v>
      </c>
      <c r="F218" s="63"/>
      <c r="G218" s="63" t="s">
        <v>260</v>
      </c>
      <c r="H218" s="63" t="s">
        <v>264</v>
      </c>
      <c r="I218" s="63" t="s">
        <v>258</v>
      </c>
      <c r="J218" s="66" t="s">
        <v>259</v>
      </c>
      <c r="K218" s="66" t="s">
        <v>130</v>
      </c>
      <c r="L218" s="67">
        <v>85</v>
      </c>
      <c r="M218" s="64">
        <v>30.068814004999997</v>
      </c>
      <c r="N218" s="63"/>
    </row>
    <row r="219" spans="3:14" ht="29">
      <c r="C219" s="63" t="s">
        <v>19</v>
      </c>
      <c r="D219" s="65">
        <v>2021</v>
      </c>
      <c r="E219" s="63" t="s">
        <v>262</v>
      </c>
      <c r="F219" s="63"/>
      <c r="G219" s="63" t="s">
        <v>261</v>
      </c>
      <c r="H219" s="63" t="s">
        <v>264</v>
      </c>
      <c r="I219" s="63" t="s">
        <v>258</v>
      </c>
      <c r="J219" s="66" t="s">
        <v>259</v>
      </c>
      <c r="K219" s="66" t="s">
        <v>130</v>
      </c>
      <c r="L219" s="67">
        <v>70</v>
      </c>
      <c r="M219" s="64">
        <v>24.762552709999998</v>
      </c>
      <c r="N219" s="63"/>
    </row>
    <row r="220" spans="3:14" ht="29">
      <c r="C220" s="63" t="s">
        <v>19</v>
      </c>
      <c r="D220" s="65">
        <v>2021</v>
      </c>
      <c r="E220" s="63" t="s">
        <v>263</v>
      </c>
      <c r="F220" s="63"/>
      <c r="G220" s="63" t="s">
        <v>78</v>
      </c>
      <c r="H220" s="63" t="s">
        <v>264</v>
      </c>
      <c r="I220" s="63" t="s">
        <v>258</v>
      </c>
      <c r="J220" s="66" t="s">
        <v>259</v>
      </c>
      <c r="K220" s="66" t="s">
        <v>130</v>
      </c>
      <c r="L220" s="67">
        <v>80</v>
      </c>
      <c r="M220" s="64">
        <v>9.4100266399999999</v>
      </c>
      <c r="N220" s="63"/>
    </row>
    <row r="221" spans="3:14" ht="29">
      <c r="C221" s="63" t="s">
        <v>19</v>
      </c>
      <c r="D221" s="65">
        <v>2021</v>
      </c>
      <c r="E221" s="63" t="s">
        <v>263</v>
      </c>
      <c r="F221" s="63"/>
      <c r="G221" s="63" t="s">
        <v>260</v>
      </c>
      <c r="H221" s="63" t="s">
        <v>264</v>
      </c>
      <c r="I221" s="63" t="s">
        <v>258</v>
      </c>
      <c r="J221" s="66" t="s">
        <v>259</v>
      </c>
      <c r="K221" s="66" t="s">
        <v>130</v>
      </c>
      <c r="L221" s="67">
        <v>75</v>
      </c>
      <c r="M221" s="64">
        <v>8.8218999749999991</v>
      </c>
      <c r="N221" s="63"/>
    </row>
    <row r="222" spans="3:14" ht="29">
      <c r="C222" s="63" t="s">
        <v>19</v>
      </c>
      <c r="D222" s="65">
        <v>2021</v>
      </c>
      <c r="E222" s="63" t="s">
        <v>263</v>
      </c>
      <c r="F222" s="63"/>
      <c r="G222" s="63" t="s">
        <v>261</v>
      </c>
      <c r="H222" s="63" t="s">
        <v>264</v>
      </c>
      <c r="I222" s="63" t="s">
        <v>258</v>
      </c>
      <c r="J222" s="66" t="s">
        <v>259</v>
      </c>
      <c r="K222" s="66" t="s">
        <v>130</v>
      </c>
      <c r="L222" s="67">
        <v>49</v>
      </c>
      <c r="M222" s="64">
        <v>5.7636413170000003</v>
      </c>
      <c r="N222" s="63"/>
    </row>
    <row r="223" spans="3:14" ht="29">
      <c r="C223" s="63" t="s">
        <v>19</v>
      </c>
      <c r="D223" s="65">
        <v>2021</v>
      </c>
      <c r="E223" s="63" t="s">
        <v>256</v>
      </c>
      <c r="F223" s="63"/>
      <c r="G223" s="63" t="s">
        <v>78</v>
      </c>
      <c r="H223" s="63" t="s">
        <v>265</v>
      </c>
      <c r="I223" s="63" t="s">
        <v>258</v>
      </c>
      <c r="J223" s="66" t="s">
        <v>259</v>
      </c>
      <c r="K223" s="66" t="s">
        <v>130</v>
      </c>
      <c r="L223" s="67">
        <v>115</v>
      </c>
      <c r="M223" s="64">
        <v>60.791750109999995</v>
      </c>
      <c r="N223" s="63"/>
    </row>
    <row r="224" spans="3:14" ht="29">
      <c r="C224" s="63" t="s">
        <v>19</v>
      </c>
      <c r="D224" s="65">
        <v>2021</v>
      </c>
      <c r="E224" s="63" t="s">
        <v>256</v>
      </c>
      <c r="F224" s="63"/>
      <c r="G224" s="63" t="s">
        <v>260</v>
      </c>
      <c r="H224" s="63" t="s">
        <v>265</v>
      </c>
      <c r="I224" s="63" t="s">
        <v>258</v>
      </c>
      <c r="J224" s="66" t="s">
        <v>259</v>
      </c>
      <c r="K224" s="66" t="s">
        <v>130</v>
      </c>
      <c r="L224" s="67">
        <v>85</v>
      </c>
      <c r="M224" s="64">
        <v>44.933032689999997</v>
      </c>
      <c r="N224" s="63"/>
    </row>
    <row r="225" spans="3:14" ht="29">
      <c r="C225" s="63" t="s">
        <v>19</v>
      </c>
      <c r="D225" s="65">
        <v>2021</v>
      </c>
      <c r="E225" s="63" t="s">
        <v>256</v>
      </c>
      <c r="F225" s="63"/>
      <c r="G225" s="63" t="s">
        <v>261</v>
      </c>
      <c r="H225" s="63" t="s">
        <v>265</v>
      </c>
      <c r="I225" s="63" t="s">
        <v>258</v>
      </c>
      <c r="J225" s="66" t="s">
        <v>259</v>
      </c>
      <c r="K225" s="66" t="s">
        <v>130</v>
      </c>
      <c r="L225" s="67">
        <v>75</v>
      </c>
      <c r="M225" s="64">
        <v>39.646793549999998</v>
      </c>
      <c r="N225" s="63"/>
    </row>
    <row r="226" spans="3:14" ht="29">
      <c r="C226" s="63" t="s">
        <v>19</v>
      </c>
      <c r="D226" s="65">
        <v>2021</v>
      </c>
      <c r="E226" s="63" t="s">
        <v>262</v>
      </c>
      <c r="F226" s="63"/>
      <c r="G226" s="63" t="s">
        <v>78</v>
      </c>
      <c r="H226" s="63" t="s">
        <v>265</v>
      </c>
      <c r="I226" s="63" t="s">
        <v>258</v>
      </c>
      <c r="J226" s="66" t="s">
        <v>259</v>
      </c>
      <c r="K226" s="66" t="s">
        <v>130</v>
      </c>
      <c r="L226" s="67">
        <v>90</v>
      </c>
      <c r="M226" s="64">
        <v>31.837567769999996</v>
      </c>
      <c r="N226" s="63"/>
    </row>
    <row r="227" spans="3:14" ht="29">
      <c r="C227" s="63" t="s">
        <v>19</v>
      </c>
      <c r="D227" s="65">
        <v>2021</v>
      </c>
      <c r="E227" s="63" t="s">
        <v>262</v>
      </c>
      <c r="F227" s="63"/>
      <c r="G227" s="63" t="s">
        <v>260</v>
      </c>
      <c r="H227" s="63" t="s">
        <v>265</v>
      </c>
      <c r="I227" s="63" t="s">
        <v>258</v>
      </c>
      <c r="J227" s="66" t="s">
        <v>259</v>
      </c>
      <c r="K227" s="66" t="s">
        <v>130</v>
      </c>
      <c r="L227" s="67">
        <v>75</v>
      </c>
      <c r="M227" s="64">
        <v>26.531306474999997</v>
      </c>
      <c r="N227" s="63"/>
    </row>
    <row r="228" spans="3:14" ht="29">
      <c r="C228" s="63" t="s">
        <v>19</v>
      </c>
      <c r="D228" s="65">
        <v>2021</v>
      </c>
      <c r="E228" s="63" t="s">
        <v>262</v>
      </c>
      <c r="F228" s="63"/>
      <c r="G228" s="63" t="s">
        <v>261</v>
      </c>
      <c r="H228" s="63" t="s">
        <v>265</v>
      </c>
      <c r="I228" s="63" t="s">
        <v>258</v>
      </c>
      <c r="J228" s="66" t="s">
        <v>259</v>
      </c>
      <c r="K228" s="66" t="s">
        <v>130</v>
      </c>
      <c r="L228" s="67">
        <v>70</v>
      </c>
      <c r="M228" s="64">
        <v>24.762552709999998</v>
      </c>
      <c r="N228" s="63"/>
    </row>
    <row r="229" spans="3:14" ht="29">
      <c r="C229" s="63" t="s">
        <v>19</v>
      </c>
      <c r="D229" s="65">
        <v>2021</v>
      </c>
      <c r="E229" s="63" t="s">
        <v>263</v>
      </c>
      <c r="F229" s="63"/>
      <c r="G229" s="63" t="s">
        <v>78</v>
      </c>
      <c r="H229" s="63" t="s">
        <v>265</v>
      </c>
      <c r="I229" s="63" t="s">
        <v>258</v>
      </c>
      <c r="J229" s="66" t="s">
        <v>259</v>
      </c>
      <c r="K229" s="66" t="s">
        <v>130</v>
      </c>
      <c r="L229" s="67">
        <v>75</v>
      </c>
      <c r="M229" s="64">
        <v>8.8218999749999991</v>
      </c>
      <c r="N229" s="63"/>
    </row>
    <row r="230" spans="3:14" ht="29">
      <c r="C230" s="63" t="s">
        <v>19</v>
      </c>
      <c r="D230" s="65">
        <v>2021</v>
      </c>
      <c r="E230" s="63" t="s">
        <v>263</v>
      </c>
      <c r="F230" s="63"/>
      <c r="G230" s="63" t="s">
        <v>260</v>
      </c>
      <c r="H230" s="63" t="s">
        <v>265</v>
      </c>
      <c r="I230" s="63" t="s">
        <v>258</v>
      </c>
      <c r="J230" s="66" t="s">
        <v>259</v>
      </c>
      <c r="K230" s="66" t="s">
        <v>130</v>
      </c>
      <c r="L230" s="67">
        <v>75</v>
      </c>
      <c r="M230" s="64">
        <v>8.8218999749999991</v>
      </c>
      <c r="N230" s="63"/>
    </row>
    <row r="231" spans="3:14" ht="29">
      <c r="C231" s="63" t="s">
        <v>19</v>
      </c>
      <c r="D231" s="65">
        <v>2021</v>
      </c>
      <c r="E231" s="63" t="s">
        <v>263</v>
      </c>
      <c r="F231" s="63"/>
      <c r="G231" s="63" t="s">
        <v>261</v>
      </c>
      <c r="H231" s="63" t="s">
        <v>265</v>
      </c>
      <c r="I231" s="63" t="s">
        <v>258</v>
      </c>
      <c r="J231" s="66" t="s">
        <v>259</v>
      </c>
      <c r="K231" s="66" t="s">
        <v>130</v>
      </c>
      <c r="L231" s="67">
        <v>49</v>
      </c>
      <c r="M231" s="64">
        <v>5.7636413170000003</v>
      </c>
      <c r="N231" s="63"/>
    </row>
    <row r="232" spans="3:14">
      <c r="C232" s="63" t="s">
        <v>19</v>
      </c>
      <c r="D232" s="65">
        <v>2021</v>
      </c>
      <c r="E232" s="63" t="s">
        <v>256</v>
      </c>
      <c r="F232" s="63"/>
      <c r="G232" s="63" t="s">
        <v>78</v>
      </c>
      <c r="H232" s="63" t="s">
        <v>257</v>
      </c>
      <c r="I232" s="63" t="s">
        <v>258</v>
      </c>
      <c r="J232" s="66" t="s">
        <v>266</v>
      </c>
      <c r="K232" s="66" t="s">
        <v>130</v>
      </c>
      <c r="L232" s="67">
        <v>40</v>
      </c>
      <c r="M232" s="64">
        <v>21.144956559999997</v>
      </c>
      <c r="N232" s="63"/>
    </row>
    <row r="233" spans="3:14">
      <c r="C233" s="63" t="s">
        <v>19</v>
      </c>
      <c r="D233" s="65">
        <v>2021</v>
      </c>
      <c r="E233" s="63" t="s">
        <v>256</v>
      </c>
      <c r="F233" s="63"/>
      <c r="G233" s="63" t="s">
        <v>260</v>
      </c>
      <c r="H233" s="63" t="s">
        <v>257</v>
      </c>
      <c r="I233" s="63" t="s">
        <v>258</v>
      </c>
      <c r="J233" s="66" t="s">
        <v>266</v>
      </c>
      <c r="K233" s="66" t="s">
        <v>130</v>
      </c>
      <c r="L233" s="67">
        <v>30</v>
      </c>
      <c r="M233" s="64">
        <v>15.85871742</v>
      </c>
      <c r="N233" s="63"/>
    </row>
    <row r="234" spans="3:14">
      <c r="C234" s="63" t="s">
        <v>19</v>
      </c>
      <c r="D234" s="65">
        <v>2021</v>
      </c>
      <c r="E234" s="63" t="s">
        <v>256</v>
      </c>
      <c r="F234" s="63"/>
      <c r="G234" s="63" t="s">
        <v>261</v>
      </c>
      <c r="H234" s="63" t="s">
        <v>257</v>
      </c>
      <c r="I234" s="63" t="s">
        <v>258</v>
      </c>
      <c r="J234" s="66" t="s">
        <v>266</v>
      </c>
      <c r="K234" s="66" t="s">
        <v>130</v>
      </c>
      <c r="L234" s="67">
        <v>25</v>
      </c>
      <c r="M234" s="64">
        <v>13.21559785</v>
      </c>
      <c r="N234" s="63"/>
    </row>
    <row r="235" spans="3:14">
      <c r="C235" s="63" t="s">
        <v>19</v>
      </c>
      <c r="D235" s="65">
        <v>2021</v>
      </c>
      <c r="E235" s="63" t="s">
        <v>262</v>
      </c>
      <c r="F235" s="63"/>
      <c r="G235" s="63" t="s">
        <v>78</v>
      </c>
      <c r="H235" s="63" t="s">
        <v>257</v>
      </c>
      <c r="I235" s="63" t="s">
        <v>258</v>
      </c>
      <c r="J235" s="66" t="s">
        <v>266</v>
      </c>
      <c r="K235" s="66" t="s">
        <v>130</v>
      </c>
      <c r="L235" s="67">
        <v>27</v>
      </c>
      <c r="M235" s="64">
        <v>9.5512703309999996</v>
      </c>
      <c r="N235" s="63"/>
    </row>
    <row r="236" spans="3:14">
      <c r="C236" s="63" t="s">
        <v>19</v>
      </c>
      <c r="D236" s="65">
        <v>2021</v>
      </c>
      <c r="E236" s="63" t="s">
        <v>262</v>
      </c>
      <c r="F236" s="63"/>
      <c r="G236" s="63" t="s">
        <v>260</v>
      </c>
      <c r="H236" s="63" t="s">
        <v>257</v>
      </c>
      <c r="I236" s="63" t="s">
        <v>258</v>
      </c>
      <c r="J236" s="66" t="s">
        <v>266</v>
      </c>
      <c r="K236" s="66" t="s">
        <v>130</v>
      </c>
      <c r="L236" s="67">
        <v>25</v>
      </c>
      <c r="M236" s="64">
        <v>8.8437688249999997</v>
      </c>
      <c r="N236" s="63"/>
    </row>
    <row r="237" spans="3:14">
      <c r="C237" s="63" t="s">
        <v>19</v>
      </c>
      <c r="D237" s="65">
        <v>2021</v>
      </c>
      <c r="E237" s="63" t="s">
        <v>262</v>
      </c>
      <c r="F237" s="63"/>
      <c r="G237" s="63" t="s">
        <v>261</v>
      </c>
      <c r="H237" s="63" t="s">
        <v>257</v>
      </c>
      <c r="I237" s="63" t="s">
        <v>258</v>
      </c>
      <c r="J237" s="66" t="s">
        <v>266</v>
      </c>
      <c r="K237" s="66" t="s">
        <v>130</v>
      </c>
      <c r="L237" s="67">
        <v>22</v>
      </c>
      <c r="M237" s="64">
        <v>7.7825165659999991</v>
      </c>
      <c r="N237" s="63"/>
    </row>
    <row r="238" spans="3:14">
      <c r="C238" s="63" t="s">
        <v>19</v>
      </c>
      <c r="D238" s="65">
        <v>2021</v>
      </c>
      <c r="E238" s="63" t="s">
        <v>263</v>
      </c>
      <c r="F238" s="63"/>
      <c r="G238" s="63" t="s">
        <v>78</v>
      </c>
      <c r="H238" s="63" t="s">
        <v>257</v>
      </c>
      <c r="I238" s="63" t="s">
        <v>258</v>
      </c>
      <c r="J238" s="66" t="s">
        <v>266</v>
      </c>
      <c r="K238" s="66" t="s">
        <v>130</v>
      </c>
      <c r="L238" s="67">
        <v>21</v>
      </c>
      <c r="M238" s="64">
        <v>2.4701319929999999</v>
      </c>
      <c r="N238" s="63"/>
    </row>
    <row r="239" spans="3:14">
      <c r="C239" s="63" t="s">
        <v>19</v>
      </c>
      <c r="D239" s="65">
        <v>2021</v>
      </c>
      <c r="E239" s="63" t="s">
        <v>263</v>
      </c>
      <c r="F239" s="63"/>
      <c r="G239" s="63" t="s">
        <v>260</v>
      </c>
      <c r="H239" s="63" t="s">
        <v>257</v>
      </c>
      <c r="I239" s="63" t="s">
        <v>258</v>
      </c>
      <c r="J239" s="66" t="s">
        <v>266</v>
      </c>
      <c r="K239" s="66" t="s">
        <v>130</v>
      </c>
      <c r="L239" s="67">
        <v>20</v>
      </c>
      <c r="M239" s="64">
        <v>2.35250666</v>
      </c>
      <c r="N239" s="63"/>
    </row>
    <row r="240" spans="3:14">
      <c r="C240" s="63" t="s">
        <v>19</v>
      </c>
      <c r="D240" s="65">
        <v>2021</v>
      </c>
      <c r="E240" s="63" t="s">
        <v>263</v>
      </c>
      <c r="F240" s="63"/>
      <c r="G240" s="63" t="s">
        <v>261</v>
      </c>
      <c r="H240" s="63" t="s">
        <v>257</v>
      </c>
      <c r="I240" s="63" t="s">
        <v>258</v>
      </c>
      <c r="J240" s="66" t="s">
        <v>266</v>
      </c>
      <c r="K240" s="66" t="s">
        <v>130</v>
      </c>
      <c r="L240" s="67">
        <v>15</v>
      </c>
      <c r="M240" s="64">
        <v>1.7643799950000001</v>
      </c>
      <c r="N240" s="63"/>
    </row>
    <row r="241" spans="3:14">
      <c r="C241" s="63" t="s">
        <v>19</v>
      </c>
      <c r="D241" s="65">
        <v>2021</v>
      </c>
      <c r="E241" s="63" t="s">
        <v>256</v>
      </c>
      <c r="F241" s="63"/>
      <c r="G241" s="63" t="s">
        <v>78</v>
      </c>
      <c r="H241" s="63" t="s">
        <v>129</v>
      </c>
      <c r="I241" s="63" t="s">
        <v>258</v>
      </c>
      <c r="J241" s="66" t="s">
        <v>266</v>
      </c>
      <c r="K241" s="66" t="s">
        <v>130</v>
      </c>
      <c r="L241" s="67">
        <v>40</v>
      </c>
      <c r="M241" s="64">
        <v>21.144956559999997</v>
      </c>
      <c r="N241" s="63"/>
    </row>
    <row r="242" spans="3:14">
      <c r="C242" s="63" t="s">
        <v>19</v>
      </c>
      <c r="D242" s="65">
        <v>2021</v>
      </c>
      <c r="E242" s="63" t="s">
        <v>256</v>
      </c>
      <c r="F242" s="63"/>
      <c r="G242" s="63" t="s">
        <v>260</v>
      </c>
      <c r="H242" s="63" t="s">
        <v>129</v>
      </c>
      <c r="I242" s="63" t="s">
        <v>258</v>
      </c>
      <c r="J242" s="66" t="s">
        <v>266</v>
      </c>
      <c r="K242" s="66" t="s">
        <v>130</v>
      </c>
      <c r="L242" s="67">
        <v>30</v>
      </c>
      <c r="M242" s="64">
        <v>15.85871742</v>
      </c>
      <c r="N242" s="63"/>
    </row>
    <row r="243" spans="3:14">
      <c r="C243" s="63" t="s">
        <v>19</v>
      </c>
      <c r="D243" s="65">
        <v>2021</v>
      </c>
      <c r="E243" s="63" t="s">
        <v>256</v>
      </c>
      <c r="F243" s="63"/>
      <c r="G243" s="63" t="s">
        <v>261</v>
      </c>
      <c r="H243" s="63" t="s">
        <v>129</v>
      </c>
      <c r="I243" s="63" t="s">
        <v>258</v>
      </c>
      <c r="J243" s="66" t="s">
        <v>266</v>
      </c>
      <c r="K243" s="66" t="s">
        <v>130</v>
      </c>
      <c r="L243" s="67">
        <v>25</v>
      </c>
      <c r="M243" s="64">
        <v>13.21559785</v>
      </c>
      <c r="N243" s="63"/>
    </row>
    <row r="244" spans="3:14">
      <c r="C244" s="63" t="s">
        <v>19</v>
      </c>
      <c r="D244" s="65">
        <v>2021</v>
      </c>
      <c r="E244" s="63" t="s">
        <v>262</v>
      </c>
      <c r="F244" s="63"/>
      <c r="G244" s="63" t="s">
        <v>78</v>
      </c>
      <c r="H244" s="63" t="s">
        <v>129</v>
      </c>
      <c r="I244" s="63" t="s">
        <v>258</v>
      </c>
      <c r="J244" s="66" t="s">
        <v>266</v>
      </c>
      <c r="K244" s="66" t="s">
        <v>130</v>
      </c>
      <c r="L244" s="67">
        <v>27</v>
      </c>
      <c r="M244" s="64">
        <v>9.5512703309999996</v>
      </c>
      <c r="N244" s="63"/>
    </row>
    <row r="245" spans="3:14">
      <c r="C245" s="63" t="s">
        <v>19</v>
      </c>
      <c r="D245" s="65">
        <v>2021</v>
      </c>
      <c r="E245" s="63" t="s">
        <v>262</v>
      </c>
      <c r="F245" s="63"/>
      <c r="G245" s="63" t="s">
        <v>260</v>
      </c>
      <c r="H245" s="63" t="s">
        <v>129</v>
      </c>
      <c r="I245" s="63" t="s">
        <v>258</v>
      </c>
      <c r="J245" s="66" t="s">
        <v>266</v>
      </c>
      <c r="K245" s="66" t="s">
        <v>130</v>
      </c>
      <c r="L245" s="67">
        <v>25</v>
      </c>
      <c r="M245" s="64">
        <v>8.8437688249999997</v>
      </c>
      <c r="N245" s="63"/>
    </row>
    <row r="246" spans="3:14">
      <c r="C246" s="63" t="s">
        <v>19</v>
      </c>
      <c r="D246" s="65">
        <v>2021</v>
      </c>
      <c r="E246" s="63" t="s">
        <v>262</v>
      </c>
      <c r="F246" s="63"/>
      <c r="G246" s="63" t="s">
        <v>261</v>
      </c>
      <c r="H246" s="63" t="s">
        <v>129</v>
      </c>
      <c r="I246" s="63" t="s">
        <v>258</v>
      </c>
      <c r="J246" s="66" t="s">
        <v>266</v>
      </c>
      <c r="K246" s="66" t="s">
        <v>130</v>
      </c>
      <c r="L246" s="67">
        <v>22</v>
      </c>
      <c r="M246" s="64">
        <v>7.7825165659999991</v>
      </c>
      <c r="N246" s="63"/>
    </row>
    <row r="247" spans="3:14">
      <c r="C247" s="63" t="s">
        <v>19</v>
      </c>
      <c r="D247" s="65">
        <v>2021</v>
      </c>
      <c r="E247" s="63" t="s">
        <v>263</v>
      </c>
      <c r="F247" s="63"/>
      <c r="G247" s="63" t="s">
        <v>78</v>
      </c>
      <c r="H247" s="63" t="s">
        <v>129</v>
      </c>
      <c r="I247" s="63" t="s">
        <v>258</v>
      </c>
      <c r="J247" s="66" t="s">
        <v>266</v>
      </c>
      <c r="K247" s="66" t="s">
        <v>130</v>
      </c>
      <c r="L247" s="67">
        <v>21</v>
      </c>
      <c r="M247" s="64">
        <v>2.4701319929999999</v>
      </c>
      <c r="N247" s="63"/>
    </row>
    <row r="248" spans="3:14">
      <c r="C248" s="63" t="s">
        <v>19</v>
      </c>
      <c r="D248" s="65">
        <v>2021</v>
      </c>
      <c r="E248" s="63" t="s">
        <v>263</v>
      </c>
      <c r="F248" s="63"/>
      <c r="G248" s="63" t="s">
        <v>260</v>
      </c>
      <c r="H248" s="63" t="s">
        <v>129</v>
      </c>
      <c r="I248" s="63" t="s">
        <v>258</v>
      </c>
      <c r="J248" s="66" t="s">
        <v>266</v>
      </c>
      <c r="K248" s="66" t="s">
        <v>130</v>
      </c>
      <c r="L248" s="67">
        <v>20</v>
      </c>
      <c r="M248" s="64">
        <v>2.35250666</v>
      </c>
      <c r="N248" s="63"/>
    </row>
    <row r="249" spans="3:14">
      <c r="C249" s="63" t="s">
        <v>19</v>
      </c>
      <c r="D249" s="65">
        <v>2021</v>
      </c>
      <c r="E249" s="63" t="s">
        <v>263</v>
      </c>
      <c r="F249" s="63"/>
      <c r="G249" s="63" t="s">
        <v>261</v>
      </c>
      <c r="H249" s="63" t="s">
        <v>129</v>
      </c>
      <c r="I249" s="63" t="s">
        <v>258</v>
      </c>
      <c r="J249" s="66" t="s">
        <v>266</v>
      </c>
      <c r="K249" s="66" t="s">
        <v>130</v>
      </c>
      <c r="L249" s="67">
        <v>15</v>
      </c>
      <c r="M249" s="64">
        <v>1.7643799950000001</v>
      </c>
      <c r="N249" s="63"/>
    </row>
    <row r="250" spans="3:14" ht="29">
      <c r="C250" s="63" t="s">
        <v>19</v>
      </c>
      <c r="D250" s="65">
        <v>2021</v>
      </c>
      <c r="E250" s="63" t="s">
        <v>256</v>
      </c>
      <c r="F250" s="63"/>
      <c r="G250" s="63" t="s">
        <v>78</v>
      </c>
      <c r="H250" s="63" t="s">
        <v>264</v>
      </c>
      <c r="I250" s="63" t="s">
        <v>258</v>
      </c>
      <c r="J250" s="66" t="s">
        <v>266</v>
      </c>
      <c r="K250" s="66" t="s">
        <v>130</v>
      </c>
      <c r="L250" s="67">
        <v>40</v>
      </c>
      <c r="M250" s="64">
        <v>21.144956559999997</v>
      </c>
      <c r="N250" s="63"/>
    </row>
    <row r="251" spans="3:14" ht="29">
      <c r="C251" s="63" t="s">
        <v>19</v>
      </c>
      <c r="D251" s="65">
        <v>2021</v>
      </c>
      <c r="E251" s="63" t="s">
        <v>256</v>
      </c>
      <c r="F251" s="63"/>
      <c r="G251" s="63" t="s">
        <v>260</v>
      </c>
      <c r="H251" s="63" t="s">
        <v>264</v>
      </c>
      <c r="I251" s="63" t="s">
        <v>258</v>
      </c>
      <c r="J251" s="66" t="s">
        <v>266</v>
      </c>
      <c r="K251" s="66" t="s">
        <v>130</v>
      </c>
      <c r="L251" s="67">
        <v>30</v>
      </c>
      <c r="M251" s="64">
        <v>15.85871742</v>
      </c>
      <c r="N251" s="63"/>
    </row>
    <row r="252" spans="3:14" ht="29">
      <c r="C252" s="63" t="s">
        <v>19</v>
      </c>
      <c r="D252" s="65">
        <v>2021</v>
      </c>
      <c r="E252" s="63" t="s">
        <v>256</v>
      </c>
      <c r="F252" s="63"/>
      <c r="G252" s="63" t="s">
        <v>261</v>
      </c>
      <c r="H252" s="63" t="s">
        <v>264</v>
      </c>
      <c r="I252" s="63" t="s">
        <v>258</v>
      </c>
      <c r="J252" s="66" t="s">
        <v>266</v>
      </c>
      <c r="K252" s="66" t="s">
        <v>130</v>
      </c>
      <c r="L252" s="67">
        <v>25</v>
      </c>
      <c r="M252" s="64">
        <v>13.21559785</v>
      </c>
      <c r="N252" s="63"/>
    </row>
    <row r="253" spans="3:14" ht="29">
      <c r="C253" s="63" t="s">
        <v>19</v>
      </c>
      <c r="D253" s="65">
        <v>2021</v>
      </c>
      <c r="E253" s="63" t="s">
        <v>262</v>
      </c>
      <c r="F253" s="63"/>
      <c r="G253" s="63" t="s">
        <v>78</v>
      </c>
      <c r="H253" s="63" t="s">
        <v>264</v>
      </c>
      <c r="I253" s="63" t="s">
        <v>258</v>
      </c>
      <c r="J253" s="66" t="s">
        <v>266</v>
      </c>
      <c r="K253" s="66" t="s">
        <v>130</v>
      </c>
      <c r="L253" s="67">
        <v>27</v>
      </c>
      <c r="M253" s="64">
        <v>9.5512703309999996</v>
      </c>
      <c r="N253" s="63"/>
    </row>
    <row r="254" spans="3:14" ht="29">
      <c r="C254" s="63" t="s">
        <v>19</v>
      </c>
      <c r="D254" s="65">
        <v>2021</v>
      </c>
      <c r="E254" s="63" t="s">
        <v>262</v>
      </c>
      <c r="F254" s="63"/>
      <c r="G254" s="63" t="s">
        <v>260</v>
      </c>
      <c r="H254" s="63" t="s">
        <v>264</v>
      </c>
      <c r="I254" s="63" t="s">
        <v>258</v>
      </c>
      <c r="J254" s="66" t="s">
        <v>266</v>
      </c>
      <c r="K254" s="66" t="s">
        <v>130</v>
      </c>
      <c r="L254" s="67">
        <v>25</v>
      </c>
      <c r="M254" s="64">
        <v>8.8437688249999997</v>
      </c>
      <c r="N254" s="63"/>
    </row>
    <row r="255" spans="3:14" ht="29">
      <c r="C255" s="63" t="s">
        <v>19</v>
      </c>
      <c r="D255" s="65">
        <v>2021</v>
      </c>
      <c r="E255" s="63" t="s">
        <v>262</v>
      </c>
      <c r="F255" s="63"/>
      <c r="G255" s="63" t="s">
        <v>261</v>
      </c>
      <c r="H255" s="63" t="s">
        <v>264</v>
      </c>
      <c r="I255" s="63" t="s">
        <v>258</v>
      </c>
      <c r="J255" s="66" t="s">
        <v>266</v>
      </c>
      <c r="K255" s="66" t="s">
        <v>130</v>
      </c>
      <c r="L255" s="67">
        <v>22</v>
      </c>
      <c r="M255" s="64">
        <v>7.7825165659999991</v>
      </c>
      <c r="N255" s="63"/>
    </row>
    <row r="256" spans="3:14" ht="29">
      <c r="C256" s="63" t="s">
        <v>19</v>
      </c>
      <c r="D256" s="65">
        <v>2021</v>
      </c>
      <c r="E256" s="63" t="s">
        <v>263</v>
      </c>
      <c r="F256" s="63"/>
      <c r="G256" s="63" t="s">
        <v>78</v>
      </c>
      <c r="H256" s="63" t="s">
        <v>264</v>
      </c>
      <c r="I256" s="63" t="s">
        <v>258</v>
      </c>
      <c r="J256" s="66" t="s">
        <v>266</v>
      </c>
      <c r="K256" s="66" t="s">
        <v>130</v>
      </c>
      <c r="L256" s="67">
        <v>21</v>
      </c>
      <c r="M256" s="64">
        <v>2.4701319929999999</v>
      </c>
      <c r="N256" s="63"/>
    </row>
    <row r="257" spans="3:14" ht="29">
      <c r="C257" s="63" t="s">
        <v>19</v>
      </c>
      <c r="D257" s="65">
        <v>2021</v>
      </c>
      <c r="E257" s="63" t="s">
        <v>263</v>
      </c>
      <c r="F257" s="63"/>
      <c r="G257" s="63" t="s">
        <v>260</v>
      </c>
      <c r="H257" s="63" t="s">
        <v>264</v>
      </c>
      <c r="I257" s="63" t="s">
        <v>258</v>
      </c>
      <c r="J257" s="66" t="s">
        <v>266</v>
      </c>
      <c r="K257" s="66" t="s">
        <v>130</v>
      </c>
      <c r="L257" s="67">
        <v>20</v>
      </c>
      <c r="M257" s="64">
        <v>2.35250666</v>
      </c>
      <c r="N257" s="63"/>
    </row>
    <row r="258" spans="3:14" ht="29">
      <c r="C258" s="63" t="s">
        <v>19</v>
      </c>
      <c r="D258" s="65">
        <v>2021</v>
      </c>
      <c r="E258" s="63" t="s">
        <v>263</v>
      </c>
      <c r="F258" s="63"/>
      <c r="G258" s="63" t="s">
        <v>261</v>
      </c>
      <c r="H258" s="63" t="s">
        <v>264</v>
      </c>
      <c r="I258" s="63" t="s">
        <v>258</v>
      </c>
      <c r="J258" s="66" t="s">
        <v>266</v>
      </c>
      <c r="K258" s="66" t="s">
        <v>130</v>
      </c>
      <c r="L258" s="67">
        <v>15</v>
      </c>
      <c r="M258" s="64">
        <v>1.7643799950000001</v>
      </c>
      <c r="N258" s="63"/>
    </row>
    <row r="259" spans="3:14" ht="29">
      <c r="C259" s="63" t="s">
        <v>19</v>
      </c>
      <c r="D259" s="65">
        <v>2021</v>
      </c>
      <c r="E259" s="63" t="s">
        <v>256</v>
      </c>
      <c r="F259" s="63"/>
      <c r="G259" s="63" t="s">
        <v>78</v>
      </c>
      <c r="H259" s="63" t="s">
        <v>265</v>
      </c>
      <c r="I259" s="63" t="s">
        <v>258</v>
      </c>
      <c r="J259" s="66" t="s">
        <v>266</v>
      </c>
      <c r="K259" s="66" t="s">
        <v>130</v>
      </c>
      <c r="L259" s="67">
        <v>40</v>
      </c>
      <c r="M259" s="64">
        <v>21.144956559999997</v>
      </c>
      <c r="N259" s="63"/>
    </row>
    <row r="260" spans="3:14" ht="29">
      <c r="C260" s="63" t="s">
        <v>19</v>
      </c>
      <c r="D260" s="65">
        <v>2021</v>
      </c>
      <c r="E260" s="63" t="s">
        <v>256</v>
      </c>
      <c r="F260" s="63"/>
      <c r="G260" s="63" t="s">
        <v>260</v>
      </c>
      <c r="H260" s="63" t="s">
        <v>265</v>
      </c>
      <c r="I260" s="63" t="s">
        <v>258</v>
      </c>
      <c r="J260" s="66" t="s">
        <v>266</v>
      </c>
      <c r="K260" s="66" t="s">
        <v>130</v>
      </c>
      <c r="L260" s="67">
        <v>30</v>
      </c>
      <c r="M260" s="64">
        <v>15.85871742</v>
      </c>
      <c r="N260" s="63"/>
    </row>
    <row r="261" spans="3:14" ht="29">
      <c r="C261" s="63" t="s">
        <v>19</v>
      </c>
      <c r="D261" s="65">
        <v>2021</v>
      </c>
      <c r="E261" s="63" t="s">
        <v>256</v>
      </c>
      <c r="F261" s="63"/>
      <c r="G261" s="63" t="s">
        <v>261</v>
      </c>
      <c r="H261" s="63" t="s">
        <v>265</v>
      </c>
      <c r="I261" s="63" t="s">
        <v>258</v>
      </c>
      <c r="J261" s="66" t="s">
        <v>266</v>
      </c>
      <c r="K261" s="66" t="s">
        <v>130</v>
      </c>
      <c r="L261" s="67">
        <v>25</v>
      </c>
      <c r="M261" s="64">
        <v>13.21559785</v>
      </c>
      <c r="N261" s="63"/>
    </row>
    <row r="262" spans="3:14" ht="29">
      <c r="C262" s="63" t="s">
        <v>19</v>
      </c>
      <c r="D262" s="65">
        <v>2021</v>
      </c>
      <c r="E262" s="63" t="s">
        <v>262</v>
      </c>
      <c r="F262" s="63"/>
      <c r="G262" s="63" t="s">
        <v>78</v>
      </c>
      <c r="H262" s="63" t="s">
        <v>265</v>
      </c>
      <c r="I262" s="63" t="s">
        <v>258</v>
      </c>
      <c r="J262" s="66" t="s">
        <v>266</v>
      </c>
      <c r="K262" s="66" t="s">
        <v>130</v>
      </c>
      <c r="L262" s="67">
        <v>27</v>
      </c>
      <c r="M262" s="64">
        <v>9.5512703309999996</v>
      </c>
      <c r="N262" s="63"/>
    </row>
    <row r="263" spans="3:14" ht="29">
      <c r="C263" s="63" t="s">
        <v>19</v>
      </c>
      <c r="D263" s="65">
        <v>2021</v>
      </c>
      <c r="E263" s="63" t="s">
        <v>262</v>
      </c>
      <c r="F263" s="63"/>
      <c r="G263" s="63" t="s">
        <v>260</v>
      </c>
      <c r="H263" s="63" t="s">
        <v>265</v>
      </c>
      <c r="I263" s="63" t="s">
        <v>258</v>
      </c>
      <c r="J263" s="66" t="s">
        <v>266</v>
      </c>
      <c r="K263" s="66" t="s">
        <v>130</v>
      </c>
      <c r="L263" s="67">
        <v>25</v>
      </c>
      <c r="M263" s="64">
        <v>8.8437688249999997</v>
      </c>
      <c r="N263" s="63"/>
    </row>
    <row r="264" spans="3:14" ht="29">
      <c r="C264" s="63" t="s">
        <v>19</v>
      </c>
      <c r="D264" s="65">
        <v>2021</v>
      </c>
      <c r="E264" s="63" t="s">
        <v>262</v>
      </c>
      <c r="F264" s="63"/>
      <c r="G264" s="63" t="s">
        <v>261</v>
      </c>
      <c r="H264" s="63" t="s">
        <v>265</v>
      </c>
      <c r="I264" s="63" t="s">
        <v>258</v>
      </c>
      <c r="J264" s="66" t="s">
        <v>266</v>
      </c>
      <c r="K264" s="66" t="s">
        <v>130</v>
      </c>
      <c r="L264" s="67">
        <v>22</v>
      </c>
      <c r="M264" s="64">
        <v>7.7825165659999991</v>
      </c>
      <c r="N264" s="63"/>
    </row>
    <row r="265" spans="3:14" ht="29">
      <c r="C265" s="63" t="s">
        <v>19</v>
      </c>
      <c r="D265" s="65">
        <v>2021</v>
      </c>
      <c r="E265" s="63" t="s">
        <v>263</v>
      </c>
      <c r="F265" s="63"/>
      <c r="G265" s="63" t="s">
        <v>78</v>
      </c>
      <c r="H265" s="63" t="s">
        <v>265</v>
      </c>
      <c r="I265" s="63" t="s">
        <v>258</v>
      </c>
      <c r="J265" s="66" t="s">
        <v>266</v>
      </c>
      <c r="K265" s="66" t="s">
        <v>130</v>
      </c>
      <c r="L265" s="67">
        <v>21</v>
      </c>
      <c r="M265" s="64">
        <v>2.4701319929999999</v>
      </c>
      <c r="N265" s="63"/>
    </row>
    <row r="266" spans="3:14" ht="29">
      <c r="C266" s="63" t="s">
        <v>19</v>
      </c>
      <c r="D266" s="65">
        <v>2021</v>
      </c>
      <c r="E266" s="63" t="s">
        <v>263</v>
      </c>
      <c r="F266" s="63"/>
      <c r="G266" s="63" t="s">
        <v>260</v>
      </c>
      <c r="H266" s="63" t="s">
        <v>265</v>
      </c>
      <c r="I266" s="63" t="s">
        <v>258</v>
      </c>
      <c r="J266" s="66" t="s">
        <v>266</v>
      </c>
      <c r="K266" s="66" t="s">
        <v>130</v>
      </c>
      <c r="L266" s="67">
        <v>20</v>
      </c>
      <c r="M266" s="64">
        <v>2.35250666</v>
      </c>
      <c r="N266" s="63"/>
    </row>
    <row r="267" spans="3:14" ht="29">
      <c r="C267" s="63" t="s">
        <v>19</v>
      </c>
      <c r="D267" s="65">
        <v>2021</v>
      </c>
      <c r="E267" s="63" t="s">
        <v>263</v>
      </c>
      <c r="F267" s="63"/>
      <c r="G267" s="63" t="s">
        <v>261</v>
      </c>
      <c r="H267" s="63" t="s">
        <v>265</v>
      </c>
      <c r="I267" s="63" t="s">
        <v>258</v>
      </c>
      <c r="J267" s="66" t="s">
        <v>266</v>
      </c>
      <c r="K267" s="66" t="s">
        <v>130</v>
      </c>
      <c r="L267" s="67">
        <v>15</v>
      </c>
      <c r="M267" s="64">
        <v>1.7643799950000001</v>
      </c>
      <c r="N267" s="63"/>
    </row>
    <row r="268" spans="3:14" ht="29">
      <c r="C268" s="63" t="s">
        <v>19</v>
      </c>
      <c r="D268" s="65">
        <v>2021</v>
      </c>
      <c r="E268" s="63" t="s">
        <v>267</v>
      </c>
      <c r="F268" s="63"/>
      <c r="G268" s="63" t="s">
        <v>78</v>
      </c>
      <c r="H268" s="63" t="s">
        <v>257</v>
      </c>
      <c r="I268" s="63" t="s">
        <v>258</v>
      </c>
      <c r="J268" s="66" t="s">
        <v>259</v>
      </c>
      <c r="K268" s="66" t="s">
        <v>130</v>
      </c>
      <c r="L268" s="67">
        <v>115</v>
      </c>
      <c r="M268" s="64" t="s">
        <v>130</v>
      </c>
      <c r="N268" s="63"/>
    </row>
    <row r="269" spans="3:14" ht="29">
      <c r="C269" s="63" t="s">
        <v>19</v>
      </c>
      <c r="D269" s="65">
        <v>2021</v>
      </c>
      <c r="E269" s="63" t="s">
        <v>267</v>
      </c>
      <c r="F269" s="63"/>
      <c r="G269" s="63" t="s">
        <v>260</v>
      </c>
      <c r="H269" s="63" t="s">
        <v>257</v>
      </c>
      <c r="I269" s="63" t="s">
        <v>258</v>
      </c>
      <c r="J269" s="66" t="s">
        <v>259</v>
      </c>
      <c r="K269" s="66" t="s">
        <v>130</v>
      </c>
      <c r="L269" s="67">
        <v>98.333333333333329</v>
      </c>
      <c r="M269" s="64" t="s">
        <v>130</v>
      </c>
      <c r="N269" s="63"/>
    </row>
    <row r="270" spans="3:14" ht="29">
      <c r="C270" s="63" t="s">
        <v>19</v>
      </c>
      <c r="D270" s="65">
        <v>2021</v>
      </c>
      <c r="E270" s="63" t="s">
        <v>267</v>
      </c>
      <c r="F270" s="63"/>
      <c r="G270" s="63" t="s">
        <v>261</v>
      </c>
      <c r="H270" s="63" t="s">
        <v>257</v>
      </c>
      <c r="I270" s="63" t="s">
        <v>258</v>
      </c>
      <c r="J270" s="66" t="s">
        <v>259</v>
      </c>
      <c r="K270" s="66" t="s">
        <v>130</v>
      </c>
      <c r="L270" s="67">
        <v>75</v>
      </c>
      <c r="M270" s="64" t="s">
        <v>130</v>
      </c>
      <c r="N270" s="63"/>
    </row>
    <row r="271" spans="3:14" ht="29">
      <c r="C271" s="63" t="s">
        <v>19</v>
      </c>
      <c r="D271" s="65">
        <v>2021</v>
      </c>
      <c r="E271" s="63" t="s">
        <v>267</v>
      </c>
      <c r="F271" s="63"/>
      <c r="G271" s="63" t="s">
        <v>78</v>
      </c>
      <c r="H271" s="63" t="s">
        <v>129</v>
      </c>
      <c r="I271" s="63" t="s">
        <v>258</v>
      </c>
      <c r="J271" s="66" t="s">
        <v>259</v>
      </c>
      <c r="K271" s="66" t="s">
        <v>130</v>
      </c>
      <c r="L271" s="67">
        <v>110.33333333333333</v>
      </c>
      <c r="M271" s="64" t="s">
        <v>130</v>
      </c>
      <c r="N271" s="63"/>
    </row>
    <row r="272" spans="3:14" ht="29">
      <c r="C272" s="63" t="s">
        <v>19</v>
      </c>
      <c r="D272" s="65">
        <v>2021</v>
      </c>
      <c r="E272" s="63" t="s">
        <v>267</v>
      </c>
      <c r="F272" s="63"/>
      <c r="G272" s="63" t="s">
        <v>260</v>
      </c>
      <c r="H272" s="63" t="s">
        <v>129</v>
      </c>
      <c r="I272" s="63" t="s">
        <v>258</v>
      </c>
      <c r="J272" s="66" t="s">
        <v>259</v>
      </c>
      <c r="K272" s="66" t="s">
        <v>130</v>
      </c>
      <c r="L272" s="67">
        <v>94.666666666666671</v>
      </c>
      <c r="M272" s="64" t="s">
        <v>130</v>
      </c>
      <c r="N272" s="63"/>
    </row>
    <row r="273" spans="3:14" ht="29">
      <c r="C273" s="63" t="s">
        <v>19</v>
      </c>
      <c r="D273" s="65">
        <v>2021</v>
      </c>
      <c r="E273" s="63" t="s">
        <v>267</v>
      </c>
      <c r="F273" s="63"/>
      <c r="G273" s="63" t="s">
        <v>261</v>
      </c>
      <c r="H273" s="63" t="s">
        <v>129</v>
      </c>
      <c r="I273" s="63" t="s">
        <v>258</v>
      </c>
      <c r="J273" s="66" t="s">
        <v>259</v>
      </c>
      <c r="K273" s="66" t="s">
        <v>130</v>
      </c>
      <c r="L273" s="67">
        <v>71.666666666666671</v>
      </c>
      <c r="M273" s="64" t="s">
        <v>130</v>
      </c>
      <c r="N273" s="63"/>
    </row>
    <row r="274" spans="3:14" ht="29">
      <c r="C274" s="63" t="s">
        <v>19</v>
      </c>
      <c r="D274" s="65">
        <v>2021</v>
      </c>
      <c r="E274" s="63" t="s">
        <v>267</v>
      </c>
      <c r="F274" s="63"/>
      <c r="G274" s="63" t="s">
        <v>78</v>
      </c>
      <c r="H274" s="63" t="s">
        <v>264</v>
      </c>
      <c r="I274" s="63" t="s">
        <v>258</v>
      </c>
      <c r="J274" s="66" t="s">
        <v>259</v>
      </c>
      <c r="K274" s="66" t="s">
        <v>130</v>
      </c>
      <c r="L274" s="67">
        <v>98.666666666666671</v>
      </c>
      <c r="M274" s="64" t="s">
        <v>130</v>
      </c>
      <c r="N274" s="63"/>
    </row>
    <row r="275" spans="3:14" ht="29">
      <c r="C275" s="63" t="s">
        <v>19</v>
      </c>
      <c r="D275" s="65">
        <v>2021</v>
      </c>
      <c r="E275" s="63" t="s">
        <v>267</v>
      </c>
      <c r="F275" s="63"/>
      <c r="G275" s="63" t="s">
        <v>260</v>
      </c>
      <c r="H275" s="63" t="s">
        <v>264</v>
      </c>
      <c r="I275" s="63" t="s">
        <v>258</v>
      </c>
      <c r="J275" s="66" t="s">
        <v>259</v>
      </c>
      <c r="K275" s="66" t="s">
        <v>130</v>
      </c>
      <c r="L275" s="67">
        <v>88.333333333333329</v>
      </c>
      <c r="M275" s="64" t="s">
        <v>130</v>
      </c>
      <c r="N275" s="63"/>
    </row>
    <row r="276" spans="3:14" ht="29">
      <c r="C276" s="63" t="s">
        <v>19</v>
      </c>
      <c r="D276" s="65">
        <v>2021</v>
      </c>
      <c r="E276" s="63" t="s">
        <v>267</v>
      </c>
      <c r="F276" s="63"/>
      <c r="G276" s="63" t="s">
        <v>261</v>
      </c>
      <c r="H276" s="63" t="s">
        <v>264</v>
      </c>
      <c r="I276" s="63" t="s">
        <v>258</v>
      </c>
      <c r="J276" s="66" t="s">
        <v>259</v>
      </c>
      <c r="K276" s="66" t="s">
        <v>130</v>
      </c>
      <c r="L276" s="67">
        <v>64.666666666666671</v>
      </c>
      <c r="M276" s="64" t="s">
        <v>130</v>
      </c>
      <c r="N276" s="63"/>
    </row>
    <row r="277" spans="3:14" ht="29">
      <c r="C277" s="63" t="s">
        <v>19</v>
      </c>
      <c r="D277" s="65">
        <v>2021</v>
      </c>
      <c r="E277" s="63" t="s">
        <v>267</v>
      </c>
      <c r="F277" s="63"/>
      <c r="G277" s="63" t="s">
        <v>78</v>
      </c>
      <c r="H277" s="63" t="s">
        <v>265</v>
      </c>
      <c r="I277" s="63" t="s">
        <v>258</v>
      </c>
      <c r="J277" s="66" t="s">
        <v>259</v>
      </c>
      <c r="K277" s="66" t="s">
        <v>130</v>
      </c>
      <c r="L277" s="67">
        <v>93.333333333333329</v>
      </c>
      <c r="M277" s="64" t="s">
        <v>130</v>
      </c>
      <c r="N277" s="63"/>
    </row>
    <row r="278" spans="3:14" ht="29">
      <c r="C278" s="63" t="s">
        <v>19</v>
      </c>
      <c r="D278" s="65">
        <v>2021</v>
      </c>
      <c r="E278" s="63" t="s">
        <v>267</v>
      </c>
      <c r="F278" s="63"/>
      <c r="G278" s="63" t="s">
        <v>260</v>
      </c>
      <c r="H278" s="63" t="s">
        <v>265</v>
      </c>
      <c r="I278" s="63" t="s">
        <v>258</v>
      </c>
      <c r="J278" s="66" t="s">
        <v>259</v>
      </c>
      <c r="K278" s="66" t="s">
        <v>130</v>
      </c>
      <c r="L278" s="67">
        <v>78.333333333333329</v>
      </c>
      <c r="M278" s="64" t="s">
        <v>130</v>
      </c>
      <c r="N278" s="63"/>
    </row>
    <row r="279" spans="3:14" ht="29">
      <c r="C279" s="63" t="s">
        <v>19</v>
      </c>
      <c r="D279" s="65">
        <v>2021</v>
      </c>
      <c r="E279" s="63" t="s">
        <v>267</v>
      </c>
      <c r="F279" s="63"/>
      <c r="G279" s="63" t="s">
        <v>261</v>
      </c>
      <c r="H279" s="63" t="s">
        <v>265</v>
      </c>
      <c r="I279" s="63" t="s">
        <v>258</v>
      </c>
      <c r="J279" s="66" t="s">
        <v>259</v>
      </c>
      <c r="K279" s="66" t="s">
        <v>130</v>
      </c>
      <c r="L279" s="67">
        <v>64.666666666666671</v>
      </c>
      <c r="M279" s="64" t="s">
        <v>130</v>
      </c>
      <c r="N279" s="63"/>
    </row>
    <row r="280" spans="3:14" ht="29">
      <c r="C280" s="63" t="s">
        <v>19</v>
      </c>
      <c r="D280" s="65">
        <v>2021</v>
      </c>
      <c r="E280" s="63" t="s">
        <v>267</v>
      </c>
      <c r="F280" s="63"/>
      <c r="G280" s="63" t="s">
        <v>78</v>
      </c>
      <c r="H280" s="63" t="s">
        <v>257</v>
      </c>
      <c r="I280" s="63" t="s">
        <v>258</v>
      </c>
      <c r="J280" s="66" t="s">
        <v>266</v>
      </c>
      <c r="K280" s="66" t="s">
        <v>130</v>
      </c>
      <c r="L280" s="67">
        <v>29.333333333333332</v>
      </c>
      <c r="M280" s="64" t="s">
        <v>130</v>
      </c>
      <c r="N280" s="63"/>
    </row>
    <row r="281" spans="3:14" ht="29">
      <c r="C281" s="63" t="s">
        <v>19</v>
      </c>
      <c r="D281" s="65">
        <v>2021</v>
      </c>
      <c r="E281" s="63" t="s">
        <v>267</v>
      </c>
      <c r="F281" s="63"/>
      <c r="G281" s="63" t="s">
        <v>260</v>
      </c>
      <c r="H281" s="63" t="s">
        <v>257</v>
      </c>
      <c r="I281" s="63" t="s">
        <v>258</v>
      </c>
      <c r="J281" s="66" t="s">
        <v>266</v>
      </c>
      <c r="K281" s="66" t="s">
        <v>130</v>
      </c>
      <c r="L281" s="67">
        <v>25</v>
      </c>
      <c r="M281" s="64" t="s">
        <v>130</v>
      </c>
      <c r="N281" s="63"/>
    </row>
    <row r="282" spans="3:14" ht="29">
      <c r="C282" s="63" t="s">
        <v>19</v>
      </c>
      <c r="D282" s="65">
        <v>2021</v>
      </c>
      <c r="E282" s="63" t="s">
        <v>267</v>
      </c>
      <c r="F282" s="63"/>
      <c r="G282" s="63" t="s">
        <v>261</v>
      </c>
      <c r="H282" s="63" t="s">
        <v>257</v>
      </c>
      <c r="I282" s="63" t="s">
        <v>258</v>
      </c>
      <c r="J282" s="66" t="s">
        <v>266</v>
      </c>
      <c r="K282" s="66" t="s">
        <v>130</v>
      </c>
      <c r="L282" s="67">
        <v>20.666666666666668</v>
      </c>
      <c r="M282" s="64" t="s">
        <v>130</v>
      </c>
      <c r="N282" s="63"/>
    </row>
    <row r="283" spans="3:14" ht="29">
      <c r="C283" s="63" t="s">
        <v>19</v>
      </c>
      <c r="D283" s="65">
        <v>2021</v>
      </c>
      <c r="E283" s="63" t="s">
        <v>267</v>
      </c>
      <c r="F283" s="63"/>
      <c r="G283" s="63" t="s">
        <v>78</v>
      </c>
      <c r="H283" s="63" t="s">
        <v>129</v>
      </c>
      <c r="I283" s="63" t="s">
        <v>258</v>
      </c>
      <c r="J283" s="66" t="s">
        <v>266</v>
      </c>
      <c r="K283" s="66" t="s">
        <v>130</v>
      </c>
      <c r="L283" s="67">
        <v>29.333333333333332</v>
      </c>
      <c r="M283" s="64" t="s">
        <v>130</v>
      </c>
      <c r="N283" s="63"/>
    </row>
    <row r="284" spans="3:14" ht="29">
      <c r="C284" s="63" t="s">
        <v>19</v>
      </c>
      <c r="D284" s="65">
        <v>2021</v>
      </c>
      <c r="E284" s="63" t="s">
        <v>267</v>
      </c>
      <c r="F284" s="63"/>
      <c r="G284" s="63" t="s">
        <v>260</v>
      </c>
      <c r="H284" s="63" t="s">
        <v>129</v>
      </c>
      <c r="I284" s="63" t="s">
        <v>258</v>
      </c>
      <c r="J284" s="66" t="s">
        <v>266</v>
      </c>
      <c r="K284" s="66" t="s">
        <v>130</v>
      </c>
      <c r="L284" s="67">
        <v>25</v>
      </c>
      <c r="M284" s="64" t="s">
        <v>130</v>
      </c>
      <c r="N284" s="63"/>
    </row>
    <row r="285" spans="3:14" ht="29">
      <c r="C285" s="63" t="s">
        <v>19</v>
      </c>
      <c r="D285" s="65">
        <v>2021</v>
      </c>
      <c r="E285" s="63" t="s">
        <v>267</v>
      </c>
      <c r="F285" s="63"/>
      <c r="G285" s="63" t="s">
        <v>261</v>
      </c>
      <c r="H285" s="63" t="s">
        <v>129</v>
      </c>
      <c r="I285" s="63" t="s">
        <v>258</v>
      </c>
      <c r="J285" s="66" t="s">
        <v>266</v>
      </c>
      <c r="K285" s="66" t="s">
        <v>130</v>
      </c>
      <c r="L285" s="67">
        <v>20.666666666666668</v>
      </c>
      <c r="M285" s="64" t="s">
        <v>130</v>
      </c>
      <c r="N285" s="63"/>
    </row>
    <row r="286" spans="3:14" ht="29">
      <c r="C286" s="63" t="s">
        <v>19</v>
      </c>
      <c r="D286" s="65">
        <v>2021</v>
      </c>
      <c r="E286" s="63" t="s">
        <v>267</v>
      </c>
      <c r="F286" s="63"/>
      <c r="G286" s="63" t="s">
        <v>78</v>
      </c>
      <c r="H286" s="63" t="s">
        <v>264</v>
      </c>
      <c r="I286" s="63" t="s">
        <v>258</v>
      </c>
      <c r="J286" s="66" t="s">
        <v>266</v>
      </c>
      <c r="K286" s="66" t="s">
        <v>130</v>
      </c>
      <c r="L286" s="67">
        <v>29.333333333333332</v>
      </c>
      <c r="M286" s="64" t="s">
        <v>130</v>
      </c>
      <c r="N286" s="63"/>
    </row>
    <row r="287" spans="3:14" ht="29">
      <c r="C287" s="63" t="s">
        <v>19</v>
      </c>
      <c r="D287" s="65">
        <v>2021</v>
      </c>
      <c r="E287" s="63" t="s">
        <v>267</v>
      </c>
      <c r="F287" s="63"/>
      <c r="G287" s="63" t="s">
        <v>260</v>
      </c>
      <c r="H287" s="63" t="s">
        <v>264</v>
      </c>
      <c r="I287" s="63" t="s">
        <v>258</v>
      </c>
      <c r="J287" s="66" t="s">
        <v>266</v>
      </c>
      <c r="K287" s="66" t="s">
        <v>130</v>
      </c>
      <c r="L287" s="67">
        <v>25</v>
      </c>
      <c r="M287" s="64" t="s">
        <v>130</v>
      </c>
      <c r="N287" s="63"/>
    </row>
    <row r="288" spans="3:14" ht="29">
      <c r="C288" s="63" t="s">
        <v>19</v>
      </c>
      <c r="D288" s="65">
        <v>2021</v>
      </c>
      <c r="E288" s="63" t="s">
        <v>267</v>
      </c>
      <c r="F288" s="63"/>
      <c r="G288" s="63" t="s">
        <v>261</v>
      </c>
      <c r="H288" s="63" t="s">
        <v>264</v>
      </c>
      <c r="I288" s="63" t="s">
        <v>258</v>
      </c>
      <c r="J288" s="66" t="s">
        <v>266</v>
      </c>
      <c r="K288" s="66" t="s">
        <v>130</v>
      </c>
      <c r="L288" s="67">
        <v>20.666666666666668</v>
      </c>
      <c r="M288" s="64" t="s">
        <v>130</v>
      </c>
      <c r="N288" s="63"/>
    </row>
    <row r="289" spans="3:14" ht="29">
      <c r="C289" s="63" t="s">
        <v>19</v>
      </c>
      <c r="D289" s="65">
        <v>2021</v>
      </c>
      <c r="E289" s="63" t="s">
        <v>267</v>
      </c>
      <c r="F289" s="63"/>
      <c r="G289" s="63" t="s">
        <v>78</v>
      </c>
      <c r="H289" s="63" t="s">
        <v>265</v>
      </c>
      <c r="I289" s="63" t="s">
        <v>258</v>
      </c>
      <c r="J289" s="66" t="s">
        <v>266</v>
      </c>
      <c r="K289" s="66" t="s">
        <v>130</v>
      </c>
      <c r="L289" s="67">
        <v>29.333333333333332</v>
      </c>
      <c r="M289" s="64" t="s">
        <v>130</v>
      </c>
      <c r="N289" s="63"/>
    </row>
    <row r="290" spans="3:14" ht="29">
      <c r="C290" s="63" t="s">
        <v>19</v>
      </c>
      <c r="D290" s="65">
        <v>2021</v>
      </c>
      <c r="E290" s="63" t="s">
        <v>267</v>
      </c>
      <c r="F290" s="63"/>
      <c r="G290" s="63" t="s">
        <v>260</v>
      </c>
      <c r="H290" s="63" t="s">
        <v>265</v>
      </c>
      <c r="I290" s="63" t="s">
        <v>258</v>
      </c>
      <c r="J290" s="66" t="s">
        <v>266</v>
      </c>
      <c r="K290" s="66" t="s">
        <v>130</v>
      </c>
      <c r="L290" s="67">
        <v>25</v>
      </c>
      <c r="M290" s="64" t="s">
        <v>130</v>
      </c>
      <c r="N290" s="63"/>
    </row>
    <row r="291" spans="3:14" ht="29">
      <c r="C291" s="63" t="s">
        <v>19</v>
      </c>
      <c r="D291" s="65">
        <v>2021</v>
      </c>
      <c r="E291" s="63" t="s">
        <v>267</v>
      </c>
      <c r="F291" s="63"/>
      <c r="G291" s="63" t="s">
        <v>261</v>
      </c>
      <c r="H291" s="63" t="s">
        <v>265</v>
      </c>
      <c r="I291" s="63" t="s">
        <v>258</v>
      </c>
      <c r="J291" s="66" t="s">
        <v>266</v>
      </c>
      <c r="K291" s="66" t="s">
        <v>130</v>
      </c>
      <c r="L291" s="67">
        <v>20.666666666666668</v>
      </c>
      <c r="M291" s="64" t="s">
        <v>130</v>
      </c>
      <c r="N291" s="63"/>
    </row>
    <row r="292" spans="3:14" ht="29">
      <c r="C292" s="63" t="s">
        <v>19</v>
      </c>
      <c r="D292" s="65">
        <v>2021</v>
      </c>
      <c r="E292" s="63" t="s">
        <v>256</v>
      </c>
      <c r="F292" s="63"/>
      <c r="G292" s="63" t="s">
        <v>78</v>
      </c>
      <c r="H292" s="63" t="s">
        <v>257</v>
      </c>
      <c r="I292" s="63" t="s">
        <v>268</v>
      </c>
      <c r="J292" s="66" t="s">
        <v>259</v>
      </c>
      <c r="K292" s="66" t="s">
        <v>130</v>
      </c>
      <c r="L292" s="67">
        <v>150</v>
      </c>
      <c r="M292" s="64">
        <v>79.293587099999996</v>
      </c>
      <c r="N292" s="63"/>
    </row>
    <row r="293" spans="3:14" ht="29">
      <c r="C293" s="63" t="s">
        <v>19</v>
      </c>
      <c r="D293" s="65">
        <v>2021</v>
      </c>
      <c r="E293" s="63" t="s">
        <v>256</v>
      </c>
      <c r="F293" s="63"/>
      <c r="G293" s="63" t="s">
        <v>260</v>
      </c>
      <c r="H293" s="63" t="s">
        <v>257</v>
      </c>
      <c r="I293" s="63" t="s">
        <v>268</v>
      </c>
      <c r="J293" s="66" t="s">
        <v>259</v>
      </c>
      <c r="K293" s="66" t="s">
        <v>130</v>
      </c>
      <c r="L293" s="67">
        <v>125</v>
      </c>
      <c r="M293" s="64">
        <v>66.077989250000002</v>
      </c>
      <c r="N293" s="63"/>
    </row>
    <row r="294" spans="3:14" ht="29">
      <c r="C294" s="63" t="s">
        <v>19</v>
      </c>
      <c r="D294" s="65">
        <v>2021</v>
      </c>
      <c r="E294" s="63" t="s">
        <v>256</v>
      </c>
      <c r="F294" s="63"/>
      <c r="G294" s="63" t="s">
        <v>261</v>
      </c>
      <c r="H294" s="63" t="s">
        <v>257</v>
      </c>
      <c r="I294" s="63" t="s">
        <v>268</v>
      </c>
      <c r="J294" s="66" t="s">
        <v>259</v>
      </c>
      <c r="K294" s="66" t="s">
        <v>130</v>
      </c>
      <c r="L294" s="67">
        <v>95</v>
      </c>
      <c r="M294" s="64">
        <v>50.219271829999997</v>
      </c>
      <c r="N294" s="63"/>
    </row>
    <row r="295" spans="3:14" ht="29">
      <c r="C295" s="63" t="s">
        <v>19</v>
      </c>
      <c r="D295" s="65">
        <v>2021</v>
      </c>
      <c r="E295" s="63" t="s">
        <v>262</v>
      </c>
      <c r="F295" s="63"/>
      <c r="G295" s="63" t="s">
        <v>78</v>
      </c>
      <c r="H295" s="63" t="s">
        <v>257</v>
      </c>
      <c r="I295" s="63" t="s">
        <v>268</v>
      </c>
      <c r="J295" s="66" t="s">
        <v>259</v>
      </c>
      <c r="K295" s="66" t="s">
        <v>130</v>
      </c>
      <c r="L295" s="67">
        <v>110</v>
      </c>
      <c r="M295" s="64">
        <v>38.912582829999998</v>
      </c>
      <c r="N295" s="63"/>
    </row>
    <row r="296" spans="3:14" ht="29">
      <c r="C296" s="63" t="s">
        <v>19</v>
      </c>
      <c r="D296" s="65">
        <v>2021</v>
      </c>
      <c r="E296" s="63" t="s">
        <v>262</v>
      </c>
      <c r="F296" s="63"/>
      <c r="G296" s="63" t="s">
        <v>260</v>
      </c>
      <c r="H296" s="63" t="s">
        <v>257</v>
      </c>
      <c r="I296" s="63" t="s">
        <v>268</v>
      </c>
      <c r="J296" s="66" t="s">
        <v>259</v>
      </c>
      <c r="K296" s="66" t="s">
        <v>130</v>
      </c>
      <c r="L296" s="67">
        <v>90</v>
      </c>
      <c r="M296" s="64">
        <v>31.837567769999996</v>
      </c>
      <c r="N296" s="63"/>
    </row>
    <row r="297" spans="3:14" ht="29">
      <c r="C297" s="63" t="s">
        <v>19</v>
      </c>
      <c r="D297" s="65">
        <v>2021</v>
      </c>
      <c r="E297" s="63" t="s">
        <v>262</v>
      </c>
      <c r="F297" s="63"/>
      <c r="G297" s="63" t="s">
        <v>261</v>
      </c>
      <c r="H297" s="63" t="s">
        <v>257</v>
      </c>
      <c r="I297" s="63" t="s">
        <v>268</v>
      </c>
      <c r="J297" s="66" t="s">
        <v>259</v>
      </c>
      <c r="K297" s="66" t="s">
        <v>130</v>
      </c>
      <c r="L297" s="67">
        <v>80</v>
      </c>
      <c r="M297" s="64">
        <v>28.300060239999997</v>
      </c>
      <c r="N297" s="63"/>
    </row>
    <row r="298" spans="3:14" ht="29">
      <c r="C298" s="63" t="s">
        <v>19</v>
      </c>
      <c r="D298" s="65">
        <v>2021</v>
      </c>
      <c r="E298" s="63" t="s">
        <v>263</v>
      </c>
      <c r="F298" s="63"/>
      <c r="G298" s="63" t="s">
        <v>78</v>
      </c>
      <c r="H298" s="63" t="s">
        <v>257</v>
      </c>
      <c r="I298" s="63" t="s">
        <v>268</v>
      </c>
      <c r="J298" s="66" t="s">
        <v>259</v>
      </c>
      <c r="K298" s="66" t="s">
        <v>130</v>
      </c>
      <c r="L298" s="67">
        <v>85</v>
      </c>
      <c r="M298" s="64">
        <v>9.9981533050000007</v>
      </c>
      <c r="N298" s="63"/>
    </row>
    <row r="299" spans="3:14" ht="29">
      <c r="C299" s="63" t="s">
        <v>19</v>
      </c>
      <c r="D299" s="65">
        <v>2021</v>
      </c>
      <c r="E299" s="63" t="s">
        <v>263</v>
      </c>
      <c r="F299" s="63"/>
      <c r="G299" s="63" t="s">
        <v>260</v>
      </c>
      <c r="H299" s="63" t="s">
        <v>257</v>
      </c>
      <c r="I299" s="63" t="s">
        <v>268</v>
      </c>
      <c r="J299" s="66" t="s">
        <v>259</v>
      </c>
      <c r="K299" s="66" t="s">
        <v>130</v>
      </c>
      <c r="L299" s="67">
        <v>80</v>
      </c>
      <c r="M299" s="64">
        <v>9.4100266399999999</v>
      </c>
      <c r="N299" s="63"/>
    </row>
    <row r="300" spans="3:14" ht="29">
      <c r="C300" s="63" t="s">
        <v>19</v>
      </c>
      <c r="D300" s="65">
        <v>2021</v>
      </c>
      <c r="E300" s="63" t="s">
        <v>263</v>
      </c>
      <c r="F300" s="63"/>
      <c r="G300" s="63" t="s">
        <v>261</v>
      </c>
      <c r="H300" s="63" t="s">
        <v>257</v>
      </c>
      <c r="I300" s="63" t="s">
        <v>268</v>
      </c>
      <c r="J300" s="66" t="s">
        <v>259</v>
      </c>
      <c r="K300" s="66" t="s">
        <v>130</v>
      </c>
      <c r="L300" s="67">
        <v>50</v>
      </c>
      <c r="M300" s="64">
        <v>5.8812666499999997</v>
      </c>
      <c r="N300" s="63"/>
    </row>
    <row r="301" spans="3:14" ht="29">
      <c r="C301" s="63" t="s">
        <v>19</v>
      </c>
      <c r="D301" s="65">
        <v>2021</v>
      </c>
      <c r="E301" s="63" t="s">
        <v>256</v>
      </c>
      <c r="F301" s="63"/>
      <c r="G301" s="63" t="s">
        <v>78</v>
      </c>
      <c r="H301" s="63" t="s">
        <v>129</v>
      </c>
      <c r="I301" s="63" t="s">
        <v>268</v>
      </c>
      <c r="J301" s="66" t="s">
        <v>259</v>
      </c>
      <c r="K301" s="66" t="s">
        <v>130</v>
      </c>
      <c r="L301" s="67">
        <v>144</v>
      </c>
      <c r="M301" s="64">
        <v>76.121843615999992</v>
      </c>
      <c r="N301" s="63"/>
    </row>
    <row r="302" spans="3:14" ht="29">
      <c r="C302" s="63" t="s">
        <v>19</v>
      </c>
      <c r="D302" s="65">
        <v>2021</v>
      </c>
      <c r="E302" s="63" t="s">
        <v>256</v>
      </c>
      <c r="F302" s="63"/>
      <c r="G302" s="63" t="s">
        <v>260</v>
      </c>
      <c r="H302" s="63" t="s">
        <v>129</v>
      </c>
      <c r="I302" s="63" t="s">
        <v>268</v>
      </c>
      <c r="J302" s="66" t="s">
        <v>259</v>
      </c>
      <c r="K302" s="66" t="s">
        <v>130</v>
      </c>
      <c r="L302" s="67">
        <v>120</v>
      </c>
      <c r="M302" s="64">
        <v>63.434869679999998</v>
      </c>
      <c r="N302" s="63"/>
    </row>
    <row r="303" spans="3:14" ht="29">
      <c r="C303" s="63" t="s">
        <v>19</v>
      </c>
      <c r="D303" s="65">
        <v>2021</v>
      </c>
      <c r="E303" s="63" t="s">
        <v>256</v>
      </c>
      <c r="F303" s="63"/>
      <c r="G303" s="63" t="s">
        <v>261</v>
      </c>
      <c r="H303" s="63" t="s">
        <v>129</v>
      </c>
      <c r="I303" s="63" t="s">
        <v>268</v>
      </c>
      <c r="J303" s="66" t="s">
        <v>259</v>
      </c>
      <c r="K303" s="66" t="s">
        <v>130</v>
      </c>
      <c r="L303" s="67">
        <v>85</v>
      </c>
      <c r="M303" s="64">
        <v>44.933032689999997</v>
      </c>
      <c r="N303" s="63"/>
    </row>
    <row r="304" spans="3:14" ht="29">
      <c r="C304" s="63" t="s">
        <v>19</v>
      </c>
      <c r="D304" s="65">
        <v>2021</v>
      </c>
      <c r="E304" s="63" t="s">
        <v>262</v>
      </c>
      <c r="F304" s="63"/>
      <c r="G304" s="63" t="s">
        <v>78</v>
      </c>
      <c r="H304" s="63" t="s">
        <v>129</v>
      </c>
      <c r="I304" s="63" t="s">
        <v>268</v>
      </c>
      <c r="J304" s="66" t="s">
        <v>259</v>
      </c>
      <c r="K304" s="66" t="s">
        <v>130</v>
      </c>
      <c r="L304" s="67">
        <v>102</v>
      </c>
      <c r="M304" s="64">
        <v>36.082576805999999</v>
      </c>
      <c r="N304" s="63"/>
    </row>
    <row r="305" spans="3:14" ht="29">
      <c r="C305" s="63" t="s">
        <v>19</v>
      </c>
      <c r="D305" s="65">
        <v>2021</v>
      </c>
      <c r="E305" s="63" t="s">
        <v>262</v>
      </c>
      <c r="F305" s="63"/>
      <c r="G305" s="63" t="s">
        <v>260</v>
      </c>
      <c r="H305" s="63" t="s">
        <v>129</v>
      </c>
      <c r="I305" s="63" t="s">
        <v>268</v>
      </c>
      <c r="J305" s="66" t="s">
        <v>259</v>
      </c>
      <c r="K305" s="66" t="s">
        <v>130</v>
      </c>
      <c r="L305" s="67">
        <v>88</v>
      </c>
      <c r="M305" s="64">
        <v>31.130066263999996</v>
      </c>
      <c r="N305" s="63"/>
    </row>
    <row r="306" spans="3:14" ht="29">
      <c r="C306" s="63" t="s">
        <v>19</v>
      </c>
      <c r="D306" s="65">
        <v>2021</v>
      </c>
      <c r="E306" s="63" t="s">
        <v>262</v>
      </c>
      <c r="F306" s="63"/>
      <c r="G306" s="63" t="s">
        <v>261</v>
      </c>
      <c r="H306" s="63" t="s">
        <v>129</v>
      </c>
      <c r="I306" s="63" t="s">
        <v>268</v>
      </c>
      <c r="J306" s="66" t="s">
        <v>259</v>
      </c>
      <c r="K306" s="66" t="s">
        <v>130</v>
      </c>
      <c r="L306" s="67">
        <v>80</v>
      </c>
      <c r="M306" s="64">
        <v>28.300060239999997</v>
      </c>
      <c r="N306" s="63"/>
    </row>
    <row r="307" spans="3:14" ht="29">
      <c r="C307" s="63" t="s">
        <v>19</v>
      </c>
      <c r="D307" s="65">
        <v>2021</v>
      </c>
      <c r="E307" s="63" t="s">
        <v>263</v>
      </c>
      <c r="F307" s="63"/>
      <c r="G307" s="63" t="s">
        <v>78</v>
      </c>
      <c r="H307" s="63" t="s">
        <v>129</v>
      </c>
      <c r="I307" s="63" t="s">
        <v>268</v>
      </c>
      <c r="J307" s="66" t="s">
        <v>259</v>
      </c>
      <c r="K307" s="66" t="s">
        <v>130</v>
      </c>
      <c r="L307" s="67">
        <v>85</v>
      </c>
      <c r="M307" s="64">
        <v>9.9981533050000007</v>
      </c>
      <c r="N307" s="63"/>
    </row>
    <row r="308" spans="3:14" ht="29">
      <c r="C308" s="63" t="s">
        <v>19</v>
      </c>
      <c r="D308" s="65">
        <v>2021</v>
      </c>
      <c r="E308" s="63" t="s">
        <v>263</v>
      </c>
      <c r="F308" s="63"/>
      <c r="G308" s="63" t="s">
        <v>260</v>
      </c>
      <c r="H308" s="63" t="s">
        <v>129</v>
      </c>
      <c r="I308" s="63" t="s">
        <v>268</v>
      </c>
      <c r="J308" s="66" t="s">
        <v>259</v>
      </c>
      <c r="K308" s="66" t="s">
        <v>130</v>
      </c>
      <c r="L308" s="67">
        <v>76</v>
      </c>
      <c r="M308" s="64">
        <v>8.9395253080000003</v>
      </c>
      <c r="N308" s="63"/>
    </row>
    <row r="309" spans="3:14" ht="29">
      <c r="C309" s="63" t="s">
        <v>19</v>
      </c>
      <c r="D309" s="65">
        <v>2021</v>
      </c>
      <c r="E309" s="63" t="s">
        <v>263</v>
      </c>
      <c r="F309" s="63"/>
      <c r="G309" s="63" t="s">
        <v>261</v>
      </c>
      <c r="H309" s="63" t="s">
        <v>129</v>
      </c>
      <c r="I309" s="63" t="s">
        <v>268</v>
      </c>
      <c r="J309" s="66" t="s">
        <v>259</v>
      </c>
      <c r="K309" s="66" t="s">
        <v>130</v>
      </c>
      <c r="L309" s="67">
        <v>50</v>
      </c>
      <c r="M309" s="64">
        <v>5.8812666499999997</v>
      </c>
      <c r="N309" s="63"/>
    </row>
    <row r="310" spans="3:14" ht="29">
      <c r="C310" s="63" t="s">
        <v>19</v>
      </c>
      <c r="D310" s="65">
        <v>2021</v>
      </c>
      <c r="E310" s="63" t="s">
        <v>256</v>
      </c>
      <c r="F310" s="63"/>
      <c r="G310" s="63" t="s">
        <v>78</v>
      </c>
      <c r="H310" s="63" t="s">
        <v>264</v>
      </c>
      <c r="I310" s="63" t="s">
        <v>268</v>
      </c>
      <c r="J310" s="66" t="s">
        <v>259</v>
      </c>
      <c r="K310" s="66" t="s">
        <v>130</v>
      </c>
      <c r="L310" s="67">
        <v>124</v>
      </c>
      <c r="M310" s="64">
        <v>65.549365335999994</v>
      </c>
      <c r="N310" s="63"/>
    </row>
    <row r="311" spans="3:14" ht="29">
      <c r="C311" s="63" t="s">
        <v>19</v>
      </c>
      <c r="D311" s="65">
        <v>2021</v>
      </c>
      <c r="E311" s="63" t="s">
        <v>256</v>
      </c>
      <c r="F311" s="63"/>
      <c r="G311" s="63" t="s">
        <v>260</v>
      </c>
      <c r="H311" s="63" t="s">
        <v>264</v>
      </c>
      <c r="I311" s="63" t="s">
        <v>268</v>
      </c>
      <c r="J311" s="66" t="s">
        <v>259</v>
      </c>
      <c r="K311" s="66" t="s">
        <v>130</v>
      </c>
      <c r="L311" s="67">
        <v>105</v>
      </c>
      <c r="M311" s="64">
        <v>55.505510969999996</v>
      </c>
      <c r="N311" s="63"/>
    </row>
    <row r="312" spans="3:14" ht="29">
      <c r="C312" s="63" t="s">
        <v>19</v>
      </c>
      <c r="D312" s="65">
        <v>2021</v>
      </c>
      <c r="E312" s="63" t="s">
        <v>256</v>
      </c>
      <c r="F312" s="63"/>
      <c r="G312" s="63" t="s">
        <v>261</v>
      </c>
      <c r="H312" s="63" t="s">
        <v>264</v>
      </c>
      <c r="I312" s="63" t="s">
        <v>268</v>
      </c>
      <c r="J312" s="66" t="s">
        <v>259</v>
      </c>
      <c r="K312" s="66" t="s">
        <v>130</v>
      </c>
      <c r="L312" s="67">
        <v>75</v>
      </c>
      <c r="M312" s="64">
        <v>39.646793549999998</v>
      </c>
      <c r="N312" s="63"/>
    </row>
    <row r="313" spans="3:14" ht="29">
      <c r="C313" s="63" t="s">
        <v>19</v>
      </c>
      <c r="D313" s="65">
        <v>2021</v>
      </c>
      <c r="E313" s="63" t="s">
        <v>262</v>
      </c>
      <c r="F313" s="63"/>
      <c r="G313" s="63" t="s">
        <v>78</v>
      </c>
      <c r="H313" s="63" t="s">
        <v>264</v>
      </c>
      <c r="I313" s="63" t="s">
        <v>268</v>
      </c>
      <c r="J313" s="66" t="s">
        <v>259</v>
      </c>
      <c r="K313" s="66" t="s">
        <v>130</v>
      </c>
      <c r="L313" s="67">
        <v>92</v>
      </c>
      <c r="M313" s="64">
        <v>32.545069276</v>
      </c>
      <c r="N313" s="63"/>
    </row>
    <row r="314" spans="3:14" ht="29">
      <c r="C314" s="63" t="s">
        <v>19</v>
      </c>
      <c r="D314" s="65">
        <v>2021</v>
      </c>
      <c r="E314" s="63" t="s">
        <v>262</v>
      </c>
      <c r="F314" s="63"/>
      <c r="G314" s="63" t="s">
        <v>260</v>
      </c>
      <c r="H314" s="63" t="s">
        <v>264</v>
      </c>
      <c r="I314" s="63" t="s">
        <v>268</v>
      </c>
      <c r="J314" s="66" t="s">
        <v>259</v>
      </c>
      <c r="K314" s="66" t="s">
        <v>130</v>
      </c>
      <c r="L314" s="67">
        <v>85</v>
      </c>
      <c r="M314" s="64">
        <v>30.068814004999997</v>
      </c>
      <c r="N314" s="63"/>
    </row>
    <row r="315" spans="3:14" ht="29">
      <c r="C315" s="63" t="s">
        <v>19</v>
      </c>
      <c r="D315" s="65">
        <v>2021</v>
      </c>
      <c r="E315" s="63" t="s">
        <v>262</v>
      </c>
      <c r="F315" s="63"/>
      <c r="G315" s="63" t="s">
        <v>261</v>
      </c>
      <c r="H315" s="63" t="s">
        <v>264</v>
      </c>
      <c r="I315" s="63" t="s">
        <v>268</v>
      </c>
      <c r="J315" s="66" t="s">
        <v>259</v>
      </c>
      <c r="K315" s="66" t="s">
        <v>130</v>
      </c>
      <c r="L315" s="67">
        <v>70</v>
      </c>
      <c r="M315" s="64">
        <v>24.762552709999998</v>
      </c>
      <c r="N315" s="63"/>
    </row>
    <row r="316" spans="3:14" ht="29">
      <c r="C316" s="63" t="s">
        <v>19</v>
      </c>
      <c r="D316" s="65">
        <v>2021</v>
      </c>
      <c r="E316" s="63" t="s">
        <v>263</v>
      </c>
      <c r="F316" s="63"/>
      <c r="G316" s="63" t="s">
        <v>78</v>
      </c>
      <c r="H316" s="63" t="s">
        <v>264</v>
      </c>
      <c r="I316" s="63" t="s">
        <v>268</v>
      </c>
      <c r="J316" s="66" t="s">
        <v>259</v>
      </c>
      <c r="K316" s="66" t="s">
        <v>130</v>
      </c>
      <c r="L316" s="67">
        <v>80</v>
      </c>
      <c r="M316" s="64">
        <v>9.4100266399999999</v>
      </c>
      <c r="N316" s="63"/>
    </row>
    <row r="317" spans="3:14" ht="29">
      <c r="C317" s="63" t="s">
        <v>19</v>
      </c>
      <c r="D317" s="65">
        <v>2021</v>
      </c>
      <c r="E317" s="63" t="s">
        <v>263</v>
      </c>
      <c r="F317" s="63"/>
      <c r="G317" s="63" t="s">
        <v>260</v>
      </c>
      <c r="H317" s="63" t="s">
        <v>264</v>
      </c>
      <c r="I317" s="63" t="s">
        <v>268</v>
      </c>
      <c r="J317" s="66" t="s">
        <v>259</v>
      </c>
      <c r="K317" s="66" t="s">
        <v>130</v>
      </c>
      <c r="L317" s="67">
        <v>75</v>
      </c>
      <c r="M317" s="64">
        <v>8.8218999749999991</v>
      </c>
      <c r="N317" s="63"/>
    </row>
    <row r="318" spans="3:14" ht="29">
      <c r="C318" s="63" t="s">
        <v>19</v>
      </c>
      <c r="D318" s="65">
        <v>2021</v>
      </c>
      <c r="E318" s="63" t="s">
        <v>263</v>
      </c>
      <c r="F318" s="63"/>
      <c r="G318" s="63" t="s">
        <v>261</v>
      </c>
      <c r="H318" s="63" t="s">
        <v>264</v>
      </c>
      <c r="I318" s="63" t="s">
        <v>268</v>
      </c>
      <c r="J318" s="66" t="s">
        <v>259</v>
      </c>
      <c r="K318" s="66" t="s">
        <v>130</v>
      </c>
      <c r="L318" s="67">
        <v>49</v>
      </c>
      <c r="M318" s="64">
        <v>5.7636413170000003</v>
      </c>
      <c r="N318" s="63"/>
    </row>
    <row r="319" spans="3:14" ht="29">
      <c r="C319" s="63" t="s">
        <v>19</v>
      </c>
      <c r="D319" s="65">
        <v>2021</v>
      </c>
      <c r="E319" s="63" t="s">
        <v>256</v>
      </c>
      <c r="F319" s="63"/>
      <c r="G319" s="63" t="s">
        <v>78</v>
      </c>
      <c r="H319" s="63" t="s">
        <v>265</v>
      </c>
      <c r="I319" s="63" t="s">
        <v>268</v>
      </c>
      <c r="J319" s="66" t="s">
        <v>259</v>
      </c>
      <c r="K319" s="66" t="s">
        <v>130</v>
      </c>
      <c r="L319" s="67">
        <v>115</v>
      </c>
      <c r="M319" s="64">
        <v>60.791750109999995</v>
      </c>
      <c r="N319" s="63"/>
    </row>
    <row r="320" spans="3:14" ht="29">
      <c r="C320" s="63" t="s">
        <v>19</v>
      </c>
      <c r="D320" s="65">
        <v>2021</v>
      </c>
      <c r="E320" s="63" t="s">
        <v>256</v>
      </c>
      <c r="F320" s="63"/>
      <c r="G320" s="63" t="s">
        <v>260</v>
      </c>
      <c r="H320" s="63" t="s">
        <v>265</v>
      </c>
      <c r="I320" s="63" t="s">
        <v>268</v>
      </c>
      <c r="J320" s="66" t="s">
        <v>259</v>
      </c>
      <c r="K320" s="66" t="s">
        <v>130</v>
      </c>
      <c r="L320" s="67">
        <v>85</v>
      </c>
      <c r="M320" s="64">
        <v>44.933032689999997</v>
      </c>
      <c r="N320" s="63"/>
    </row>
    <row r="321" spans="3:14" ht="29">
      <c r="C321" s="63" t="s">
        <v>19</v>
      </c>
      <c r="D321" s="65">
        <v>2021</v>
      </c>
      <c r="E321" s="63" t="s">
        <v>256</v>
      </c>
      <c r="F321" s="63"/>
      <c r="G321" s="63" t="s">
        <v>261</v>
      </c>
      <c r="H321" s="63" t="s">
        <v>265</v>
      </c>
      <c r="I321" s="63" t="s">
        <v>268</v>
      </c>
      <c r="J321" s="66" t="s">
        <v>259</v>
      </c>
      <c r="K321" s="66" t="s">
        <v>130</v>
      </c>
      <c r="L321" s="67">
        <v>75</v>
      </c>
      <c r="M321" s="64">
        <v>39.646793549999998</v>
      </c>
      <c r="N321" s="63"/>
    </row>
    <row r="322" spans="3:14" ht="29">
      <c r="C322" s="63" t="s">
        <v>19</v>
      </c>
      <c r="D322" s="65">
        <v>2021</v>
      </c>
      <c r="E322" s="63" t="s">
        <v>262</v>
      </c>
      <c r="F322" s="63"/>
      <c r="G322" s="63" t="s">
        <v>78</v>
      </c>
      <c r="H322" s="63" t="s">
        <v>265</v>
      </c>
      <c r="I322" s="63" t="s">
        <v>268</v>
      </c>
      <c r="J322" s="66" t="s">
        <v>259</v>
      </c>
      <c r="K322" s="66" t="s">
        <v>130</v>
      </c>
      <c r="L322" s="67">
        <v>90</v>
      </c>
      <c r="M322" s="64">
        <v>31.837567769999996</v>
      </c>
      <c r="N322" s="63"/>
    </row>
    <row r="323" spans="3:14" ht="29">
      <c r="C323" s="63" t="s">
        <v>19</v>
      </c>
      <c r="D323" s="65">
        <v>2021</v>
      </c>
      <c r="E323" s="63" t="s">
        <v>262</v>
      </c>
      <c r="F323" s="63"/>
      <c r="G323" s="63" t="s">
        <v>260</v>
      </c>
      <c r="H323" s="63" t="s">
        <v>265</v>
      </c>
      <c r="I323" s="63" t="s">
        <v>268</v>
      </c>
      <c r="J323" s="66" t="s">
        <v>259</v>
      </c>
      <c r="K323" s="66" t="s">
        <v>130</v>
      </c>
      <c r="L323" s="67">
        <v>75</v>
      </c>
      <c r="M323" s="64">
        <v>26.531306474999997</v>
      </c>
      <c r="N323" s="63"/>
    </row>
    <row r="324" spans="3:14" ht="29">
      <c r="C324" s="63" t="s">
        <v>19</v>
      </c>
      <c r="D324" s="65">
        <v>2021</v>
      </c>
      <c r="E324" s="63" t="s">
        <v>262</v>
      </c>
      <c r="F324" s="63"/>
      <c r="G324" s="63" t="s">
        <v>261</v>
      </c>
      <c r="H324" s="63" t="s">
        <v>265</v>
      </c>
      <c r="I324" s="63" t="s">
        <v>268</v>
      </c>
      <c r="J324" s="66" t="s">
        <v>259</v>
      </c>
      <c r="K324" s="66" t="s">
        <v>130</v>
      </c>
      <c r="L324" s="67">
        <v>70</v>
      </c>
      <c r="M324" s="64">
        <v>24.762552709999998</v>
      </c>
      <c r="N324" s="63"/>
    </row>
    <row r="325" spans="3:14" ht="29">
      <c r="C325" s="63" t="s">
        <v>19</v>
      </c>
      <c r="D325" s="65">
        <v>2021</v>
      </c>
      <c r="E325" s="63" t="s">
        <v>263</v>
      </c>
      <c r="F325" s="63"/>
      <c r="G325" s="63" t="s">
        <v>78</v>
      </c>
      <c r="H325" s="63" t="s">
        <v>265</v>
      </c>
      <c r="I325" s="63" t="s">
        <v>268</v>
      </c>
      <c r="J325" s="66" t="s">
        <v>259</v>
      </c>
      <c r="K325" s="66" t="s">
        <v>130</v>
      </c>
      <c r="L325" s="67">
        <v>75</v>
      </c>
      <c r="M325" s="64">
        <v>8.8218999749999991</v>
      </c>
      <c r="N325" s="63"/>
    </row>
    <row r="326" spans="3:14" ht="29">
      <c r="C326" s="63" t="s">
        <v>19</v>
      </c>
      <c r="D326" s="65">
        <v>2021</v>
      </c>
      <c r="E326" s="63" t="s">
        <v>263</v>
      </c>
      <c r="F326" s="63"/>
      <c r="G326" s="63" t="s">
        <v>260</v>
      </c>
      <c r="H326" s="63" t="s">
        <v>265</v>
      </c>
      <c r="I326" s="63" t="s">
        <v>268</v>
      </c>
      <c r="J326" s="66" t="s">
        <v>259</v>
      </c>
      <c r="K326" s="66" t="s">
        <v>130</v>
      </c>
      <c r="L326" s="67">
        <v>75</v>
      </c>
      <c r="M326" s="64">
        <v>8.8218999749999991</v>
      </c>
      <c r="N326" s="63"/>
    </row>
    <row r="327" spans="3:14" ht="29">
      <c r="C327" s="63" t="s">
        <v>19</v>
      </c>
      <c r="D327" s="65">
        <v>2021</v>
      </c>
      <c r="E327" s="63" t="s">
        <v>263</v>
      </c>
      <c r="F327" s="63"/>
      <c r="G327" s="63" t="s">
        <v>261</v>
      </c>
      <c r="H327" s="63" t="s">
        <v>265</v>
      </c>
      <c r="I327" s="63" t="s">
        <v>268</v>
      </c>
      <c r="J327" s="66" t="s">
        <v>259</v>
      </c>
      <c r="K327" s="66" t="s">
        <v>130</v>
      </c>
      <c r="L327" s="67">
        <v>49</v>
      </c>
      <c r="M327" s="64">
        <v>5.7636413170000003</v>
      </c>
      <c r="N327" s="63"/>
    </row>
    <row r="328" spans="3:14" ht="29">
      <c r="C328" s="63" t="s">
        <v>19</v>
      </c>
      <c r="D328" s="65">
        <v>2021</v>
      </c>
      <c r="E328" s="63" t="s">
        <v>256</v>
      </c>
      <c r="F328" s="63"/>
      <c r="G328" s="63" t="s">
        <v>78</v>
      </c>
      <c r="H328" s="63" t="s">
        <v>257</v>
      </c>
      <c r="I328" s="63" t="s">
        <v>268</v>
      </c>
      <c r="J328" s="66" t="s">
        <v>266</v>
      </c>
      <c r="K328" s="66" t="s">
        <v>130</v>
      </c>
      <c r="L328" s="67">
        <v>80</v>
      </c>
      <c r="M328" s="64">
        <v>42.289913119999994</v>
      </c>
      <c r="N328" s="63"/>
    </row>
    <row r="329" spans="3:14" ht="29">
      <c r="C329" s="63" t="s">
        <v>19</v>
      </c>
      <c r="D329" s="65">
        <v>2021</v>
      </c>
      <c r="E329" s="63" t="s">
        <v>256</v>
      </c>
      <c r="F329" s="63"/>
      <c r="G329" s="63" t="s">
        <v>260</v>
      </c>
      <c r="H329" s="63" t="s">
        <v>257</v>
      </c>
      <c r="I329" s="63" t="s">
        <v>268</v>
      </c>
      <c r="J329" s="66" t="s">
        <v>266</v>
      </c>
      <c r="K329" s="66" t="s">
        <v>130</v>
      </c>
      <c r="L329" s="67">
        <v>60</v>
      </c>
      <c r="M329" s="64">
        <v>31.717434839999999</v>
      </c>
      <c r="N329" s="63"/>
    </row>
    <row r="330" spans="3:14" ht="29">
      <c r="C330" s="63" t="s">
        <v>19</v>
      </c>
      <c r="D330" s="65">
        <v>2021</v>
      </c>
      <c r="E330" s="63" t="s">
        <v>256</v>
      </c>
      <c r="F330" s="63"/>
      <c r="G330" s="63" t="s">
        <v>261</v>
      </c>
      <c r="H330" s="63" t="s">
        <v>257</v>
      </c>
      <c r="I330" s="63" t="s">
        <v>268</v>
      </c>
      <c r="J330" s="66" t="s">
        <v>266</v>
      </c>
      <c r="K330" s="66" t="s">
        <v>130</v>
      </c>
      <c r="L330" s="67">
        <v>50</v>
      </c>
      <c r="M330" s="64">
        <v>26.4311957</v>
      </c>
      <c r="N330" s="63"/>
    </row>
    <row r="331" spans="3:14" ht="29">
      <c r="C331" s="63" t="s">
        <v>19</v>
      </c>
      <c r="D331" s="65">
        <v>2021</v>
      </c>
      <c r="E331" s="63" t="s">
        <v>262</v>
      </c>
      <c r="F331" s="63"/>
      <c r="G331" s="63" t="s">
        <v>78</v>
      </c>
      <c r="H331" s="63" t="s">
        <v>257</v>
      </c>
      <c r="I331" s="63" t="s">
        <v>268</v>
      </c>
      <c r="J331" s="66" t="s">
        <v>266</v>
      </c>
      <c r="K331" s="66" t="s">
        <v>130</v>
      </c>
      <c r="L331" s="67">
        <v>54</v>
      </c>
      <c r="M331" s="64">
        <v>19.102540661999999</v>
      </c>
      <c r="N331" s="63"/>
    </row>
    <row r="332" spans="3:14" ht="29">
      <c r="C332" s="63" t="s">
        <v>19</v>
      </c>
      <c r="D332" s="65">
        <v>2021</v>
      </c>
      <c r="E332" s="63" t="s">
        <v>262</v>
      </c>
      <c r="F332" s="63"/>
      <c r="G332" s="63" t="s">
        <v>260</v>
      </c>
      <c r="H332" s="63" t="s">
        <v>257</v>
      </c>
      <c r="I332" s="63" t="s">
        <v>268</v>
      </c>
      <c r="J332" s="66" t="s">
        <v>266</v>
      </c>
      <c r="K332" s="66" t="s">
        <v>130</v>
      </c>
      <c r="L332" s="67">
        <v>50</v>
      </c>
      <c r="M332" s="64">
        <v>17.687537649999999</v>
      </c>
      <c r="N332" s="63"/>
    </row>
    <row r="333" spans="3:14" ht="29">
      <c r="C333" s="63" t="s">
        <v>19</v>
      </c>
      <c r="D333" s="65">
        <v>2021</v>
      </c>
      <c r="E333" s="63" t="s">
        <v>262</v>
      </c>
      <c r="F333" s="63"/>
      <c r="G333" s="63" t="s">
        <v>261</v>
      </c>
      <c r="H333" s="63" t="s">
        <v>257</v>
      </c>
      <c r="I333" s="63" t="s">
        <v>268</v>
      </c>
      <c r="J333" s="66" t="s">
        <v>266</v>
      </c>
      <c r="K333" s="66" t="s">
        <v>130</v>
      </c>
      <c r="L333" s="67">
        <v>44</v>
      </c>
      <c r="M333" s="64">
        <v>15.565033131999998</v>
      </c>
      <c r="N333" s="63"/>
    </row>
    <row r="334" spans="3:14" ht="29">
      <c r="C334" s="63" t="s">
        <v>19</v>
      </c>
      <c r="D334" s="65">
        <v>2021</v>
      </c>
      <c r="E334" s="63" t="s">
        <v>263</v>
      </c>
      <c r="F334" s="63"/>
      <c r="G334" s="63" t="s">
        <v>78</v>
      </c>
      <c r="H334" s="63" t="s">
        <v>257</v>
      </c>
      <c r="I334" s="63" t="s">
        <v>268</v>
      </c>
      <c r="J334" s="66" t="s">
        <v>266</v>
      </c>
      <c r="K334" s="66" t="s">
        <v>130</v>
      </c>
      <c r="L334" s="67">
        <v>42</v>
      </c>
      <c r="M334" s="64">
        <v>4.9402639859999997</v>
      </c>
      <c r="N334" s="63"/>
    </row>
    <row r="335" spans="3:14" ht="29">
      <c r="C335" s="63" t="s">
        <v>19</v>
      </c>
      <c r="D335" s="65">
        <v>2021</v>
      </c>
      <c r="E335" s="63" t="s">
        <v>263</v>
      </c>
      <c r="F335" s="63"/>
      <c r="G335" s="63" t="s">
        <v>260</v>
      </c>
      <c r="H335" s="63" t="s">
        <v>257</v>
      </c>
      <c r="I335" s="63" t="s">
        <v>268</v>
      </c>
      <c r="J335" s="66" t="s">
        <v>266</v>
      </c>
      <c r="K335" s="66" t="s">
        <v>130</v>
      </c>
      <c r="L335" s="67">
        <v>40</v>
      </c>
      <c r="M335" s="64">
        <v>4.7050133199999999</v>
      </c>
      <c r="N335" s="63"/>
    </row>
    <row r="336" spans="3:14" ht="29">
      <c r="C336" s="63" t="s">
        <v>19</v>
      </c>
      <c r="D336" s="65">
        <v>2021</v>
      </c>
      <c r="E336" s="63" t="s">
        <v>263</v>
      </c>
      <c r="F336" s="63"/>
      <c r="G336" s="63" t="s">
        <v>261</v>
      </c>
      <c r="H336" s="63" t="s">
        <v>257</v>
      </c>
      <c r="I336" s="63" t="s">
        <v>268</v>
      </c>
      <c r="J336" s="66" t="s">
        <v>266</v>
      </c>
      <c r="K336" s="66" t="s">
        <v>130</v>
      </c>
      <c r="L336" s="67">
        <v>30</v>
      </c>
      <c r="M336" s="64">
        <v>3.5287599900000002</v>
      </c>
      <c r="N336" s="63"/>
    </row>
    <row r="337" spans="3:14" ht="29">
      <c r="C337" s="63" t="s">
        <v>19</v>
      </c>
      <c r="D337" s="65">
        <v>2021</v>
      </c>
      <c r="E337" s="63" t="s">
        <v>256</v>
      </c>
      <c r="F337" s="63"/>
      <c r="G337" s="63" t="s">
        <v>78</v>
      </c>
      <c r="H337" s="63" t="s">
        <v>129</v>
      </c>
      <c r="I337" s="63" t="s">
        <v>268</v>
      </c>
      <c r="J337" s="66" t="s">
        <v>266</v>
      </c>
      <c r="K337" s="66" t="s">
        <v>130</v>
      </c>
      <c r="L337" s="67">
        <v>80</v>
      </c>
      <c r="M337" s="64">
        <v>42.289913119999994</v>
      </c>
      <c r="N337" s="63"/>
    </row>
    <row r="338" spans="3:14" ht="29">
      <c r="C338" s="63" t="s">
        <v>19</v>
      </c>
      <c r="D338" s="65">
        <v>2021</v>
      </c>
      <c r="E338" s="63" t="s">
        <v>256</v>
      </c>
      <c r="F338" s="63"/>
      <c r="G338" s="63" t="s">
        <v>260</v>
      </c>
      <c r="H338" s="63" t="s">
        <v>129</v>
      </c>
      <c r="I338" s="63" t="s">
        <v>268</v>
      </c>
      <c r="J338" s="66" t="s">
        <v>266</v>
      </c>
      <c r="K338" s="66" t="s">
        <v>130</v>
      </c>
      <c r="L338" s="67">
        <v>60</v>
      </c>
      <c r="M338" s="64">
        <v>31.717434839999999</v>
      </c>
      <c r="N338" s="63"/>
    </row>
    <row r="339" spans="3:14" ht="29">
      <c r="C339" s="63" t="s">
        <v>19</v>
      </c>
      <c r="D339" s="65">
        <v>2021</v>
      </c>
      <c r="E339" s="63" t="s">
        <v>256</v>
      </c>
      <c r="F339" s="63"/>
      <c r="G339" s="63" t="s">
        <v>261</v>
      </c>
      <c r="H339" s="63" t="s">
        <v>129</v>
      </c>
      <c r="I339" s="63" t="s">
        <v>268</v>
      </c>
      <c r="J339" s="66" t="s">
        <v>266</v>
      </c>
      <c r="K339" s="66" t="s">
        <v>130</v>
      </c>
      <c r="L339" s="67">
        <v>50</v>
      </c>
      <c r="M339" s="64">
        <v>26.4311957</v>
      </c>
      <c r="N339" s="63"/>
    </row>
    <row r="340" spans="3:14" ht="29">
      <c r="C340" s="63" t="s">
        <v>19</v>
      </c>
      <c r="D340" s="65">
        <v>2021</v>
      </c>
      <c r="E340" s="63" t="s">
        <v>262</v>
      </c>
      <c r="F340" s="63"/>
      <c r="G340" s="63" t="s">
        <v>78</v>
      </c>
      <c r="H340" s="63" t="s">
        <v>129</v>
      </c>
      <c r="I340" s="63" t="s">
        <v>268</v>
      </c>
      <c r="J340" s="66" t="s">
        <v>266</v>
      </c>
      <c r="K340" s="66" t="s">
        <v>130</v>
      </c>
      <c r="L340" s="67">
        <v>54</v>
      </c>
      <c r="M340" s="64">
        <v>19.102540661999999</v>
      </c>
      <c r="N340" s="63"/>
    </row>
    <row r="341" spans="3:14" ht="29">
      <c r="C341" s="63" t="s">
        <v>19</v>
      </c>
      <c r="D341" s="65">
        <v>2021</v>
      </c>
      <c r="E341" s="63" t="s">
        <v>262</v>
      </c>
      <c r="F341" s="63"/>
      <c r="G341" s="63" t="s">
        <v>260</v>
      </c>
      <c r="H341" s="63" t="s">
        <v>129</v>
      </c>
      <c r="I341" s="63" t="s">
        <v>268</v>
      </c>
      <c r="J341" s="66" t="s">
        <v>266</v>
      </c>
      <c r="K341" s="66" t="s">
        <v>130</v>
      </c>
      <c r="L341" s="67">
        <v>50</v>
      </c>
      <c r="M341" s="64">
        <v>17.687537649999999</v>
      </c>
      <c r="N341" s="63"/>
    </row>
    <row r="342" spans="3:14" ht="29">
      <c r="C342" s="63" t="s">
        <v>19</v>
      </c>
      <c r="D342" s="65">
        <v>2021</v>
      </c>
      <c r="E342" s="63" t="s">
        <v>262</v>
      </c>
      <c r="F342" s="63"/>
      <c r="G342" s="63" t="s">
        <v>261</v>
      </c>
      <c r="H342" s="63" t="s">
        <v>129</v>
      </c>
      <c r="I342" s="63" t="s">
        <v>268</v>
      </c>
      <c r="J342" s="66" t="s">
        <v>266</v>
      </c>
      <c r="K342" s="66" t="s">
        <v>130</v>
      </c>
      <c r="L342" s="67">
        <v>44</v>
      </c>
      <c r="M342" s="64">
        <v>15.565033131999998</v>
      </c>
      <c r="N342" s="63"/>
    </row>
    <row r="343" spans="3:14" ht="29">
      <c r="C343" s="63" t="s">
        <v>19</v>
      </c>
      <c r="D343" s="65">
        <v>2021</v>
      </c>
      <c r="E343" s="63" t="s">
        <v>263</v>
      </c>
      <c r="F343" s="63"/>
      <c r="G343" s="63" t="s">
        <v>78</v>
      </c>
      <c r="H343" s="63" t="s">
        <v>129</v>
      </c>
      <c r="I343" s="63" t="s">
        <v>268</v>
      </c>
      <c r="J343" s="66" t="s">
        <v>266</v>
      </c>
      <c r="K343" s="66" t="s">
        <v>130</v>
      </c>
      <c r="L343" s="67">
        <v>42</v>
      </c>
      <c r="M343" s="64">
        <v>4.9402639859999997</v>
      </c>
      <c r="N343" s="63"/>
    </row>
    <row r="344" spans="3:14" ht="29">
      <c r="C344" s="63" t="s">
        <v>19</v>
      </c>
      <c r="D344" s="65">
        <v>2021</v>
      </c>
      <c r="E344" s="63" t="s">
        <v>263</v>
      </c>
      <c r="F344" s="63"/>
      <c r="G344" s="63" t="s">
        <v>260</v>
      </c>
      <c r="H344" s="63" t="s">
        <v>129</v>
      </c>
      <c r="I344" s="63" t="s">
        <v>268</v>
      </c>
      <c r="J344" s="66" t="s">
        <v>266</v>
      </c>
      <c r="K344" s="66" t="s">
        <v>130</v>
      </c>
      <c r="L344" s="67">
        <v>40</v>
      </c>
      <c r="M344" s="64">
        <v>4.7050133199999999</v>
      </c>
      <c r="N344" s="63"/>
    </row>
    <row r="345" spans="3:14" ht="29">
      <c r="C345" s="63" t="s">
        <v>19</v>
      </c>
      <c r="D345" s="65">
        <v>2021</v>
      </c>
      <c r="E345" s="63" t="s">
        <v>263</v>
      </c>
      <c r="F345" s="63"/>
      <c r="G345" s="63" t="s">
        <v>261</v>
      </c>
      <c r="H345" s="63" t="s">
        <v>129</v>
      </c>
      <c r="I345" s="63" t="s">
        <v>268</v>
      </c>
      <c r="J345" s="66" t="s">
        <v>266</v>
      </c>
      <c r="K345" s="66" t="s">
        <v>130</v>
      </c>
      <c r="L345" s="67">
        <v>30</v>
      </c>
      <c r="M345" s="64">
        <v>3.5287599900000002</v>
      </c>
      <c r="N345" s="63"/>
    </row>
    <row r="346" spans="3:14" ht="29">
      <c r="C346" s="63" t="s">
        <v>19</v>
      </c>
      <c r="D346" s="65">
        <v>2021</v>
      </c>
      <c r="E346" s="63" t="s">
        <v>256</v>
      </c>
      <c r="F346" s="63"/>
      <c r="G346" s="63" t="s">
        <v>78</v>
      </c>
      <c r="H346" s="63" t="s">
        <v>264</v>
      </c>
      <c r="I346" s="63" t="s">
        <v>268</v>
      </c>
      <c r="J346" s="66" t="s">
        <v>266</v>
      </c>
      <c r="K346" s="66" t="s">
        <v>130</v>
      </c>
      <c r="L346" s="67">
        <v>80</v>
      </c>
      <c r="M346" s="64">
        <v>42.289913119999994</v>
      </c>
      <c r="N346" s="63"/>
    </row>
    <row r="347" spans="3:14" ht="29">
      <c r="C347" s="63" t="s">
        <v>19</v>
      </c>
      <c r="D347" s="65">
        <v>2021</v>
      </c>
      <c r="E347" s="63" t="s">
        <v>256</v>
      </c>
      <c r="F347" s="63"/>
      <c r="G347" s="63" t="s">
        <v>260</v>
      </c>
      <c r="H347" s="63" t="s">
        <v>264</v>
      </c>
      <c r="I347" s="63" t="s">
        <v>268</v>
      </c>
      <c r="J347" s="66" t="s">
        <v>266</v>
      </c>
      <c r="K347" s="66" t="s">
        <v>130</v>
      </c>
      <c r="L347" s="67">
        <v>60</v>
      </c>
      <c r="M347" s="64">
        <v>31.717434839999999</v>
      </c>
      <c r="N347" s="63"/>
    </row>
    <row r="348" spans="3:14" ht="29">
      <c r="C348" s="63" t="s">
        <v>19</v>
      </c>
      <c r="D348" s="65">
        <v>2021</v>
      </c>
      <c r="E348" s="63" t="s">
        <v>256</v>
      </c>
      <c r="F348" s="63"/>
      <c r="G348" s="63" t="s">
        <v>261</v>
      </c>
      <c r="H348" s="63" t="s">
        <v>264</v>
      </c>
      <c r="I348" s="63" t="s">
        <v>268</v>
      </c>
      <c r="J348" s="66" t="s">
        <v>266</v>
      </c>
      <c r="K348" s="66" t="s">
        <v>130</v>
      </c>
      <c r="L348" s="67">
        <v>50</v>
      </c>
      <c r="M348" s="64">
        <v>26.4311957</v>
      </c>
      <c r="N348" s="63"/>
    </row>
    <row r="349" spans="3:14" ht="29">
      <c r="C349" s="63" t="s">
        <v>19</v>
      </c>
      <c r="D349" s="65">
        <v>2021</v>
      </c>
      <c r="E349" s="63" t="s">
        <v>262</v>
      </c>
      <c r="F349" s="63"/>
      <c r="G349" s="63" t="s">
        <v>78</v>
      </c>
      <c r="H349" s="63" t="s">
        <v>264</v>
      </c>
      <c r="I349" s="63" t="s">
        <v>268</v>
      </c>
      <c r="J349" s="66" t="s">
        <v>266</v>
      </c>
      <c r="K349" s="66" t="s">
        <v>130</v>
      </c>
      <c r="L349" s="67">
        <v>54</v>
      </c>
      <c r="M349" s="64">
        <v>19.102540661999999</v>
      </c>
      <c r="N349" s="63"/>
    </row>
    <row r="350" spans="3:14" ht="29">
      <c r="C350" s="63" t="s">
        <v>19</v>
      </c>
      <c r="D350" s="65">
        <v>2021</v>
      </c>
      <c r="E350" s="63" t="s">
        <v>262</v>
      </c>
      <c r="F350" s="63"/>
      <c r="G350" s="63" t="s">
        <v>260</v>
      </c>
      <c r="H350" s="63" t="s">
        <v>264</v>
      </c>
      <c r="I350" s="63" t="s">
        <v>268</v>
      </c>
      <c r="J350" s="66" t="s">
        <v>266</v>
      </c>
      <c r="K350" s="66" t="s">
        <v>130</v>
      </c>
      <c r="L350" s="67">
        <v>50</v>
      </c>
      <c r="M350" s="64">
        <v>17.687537649999999</v>
      </c>
      <c r="N350" s="63"/>
    </row>
    <row r="351" spans="3:14" ht="29">
      <c r="C351" s="63" t="s">
        <v>19</v>
      </c>
      <c r="D351" s="65">
        <v>2021</v>
      </c>
      <c r="E351" s="63" t="s">
        <v>262</v>
      </c>
      <c r="F351" s="63"/>
      <c r="G351" s="63" t="s">
        <v>261</v>
      </c>
      <c r="H351" s="63" t="s">
        <v>264</v>
      </c>
      <c r="I351" s="63" t="s">
        <v>268</v>
      </c>
      <c r="J351" s="66" t="s">
        <v>266</v>
      </c>
      <c r="K351" s="66" t="s">
        <v>130</v>
      </c>
      <c r="L351" s="67">
        <v>44</v>
      </c>
      <c r="M351" s="64">
        <v>15.565033131999998</v>
      </c>
      <c r="N351" s="63"/>
    </row>
    <row r="352" spans="3:14" ht="29">
      <c r="C352" s="63" t="s">
        <v>19</v>
      </c>
      <c r="D352" s="65">
        <v>2021</v>
      </c>
      <c r="E352" s="63" t="s">
        <v>263</v>
      </c>
      <c r="F352" s="63"/>
      <c r="G352" s="63" t="s">
        <v>78</v>
      </c>
      <c r="H352" s="63" t="s">
        <v>264</v>
      </c>
      <c r="I352" s="63" t="s">
        <v>268</v>
      </c>
      <c r="J352" s="66" t="s">
        <v>266</v>
      </c>
      <c r="K352" s="66" t="s">
        <v>130</v>
      </c>
      <c r="L352" s="67">
        <v>42</v>
      </c>
      <c r="M352" s="64">
        <v>4.9402639859999997</v>
      </c>
      <c r="N352" s="63"/>
    </row>
    <row r="353" spans="3:14" ht="29">
      <c r="C353" s="63" t="s">
        <v>19</v>
      </c>
      <c r="D353" s="65">
        <v>2021</v>
      </c>
      <c r="E353" s="63" t="s">
        <v>263</v>
      </c>
      <c r="F353" s="63"/>
      <c r="G353" s="63" t="s">
        <v>260</v>
      </c>
      <c r="H353" s="63" t="s">
        <v>264</v>
      </c>
      <c r="I353" s="63" t="s">
        <v>268</v>
      </c>
      <c r="J353" s="66" t="s">
        <v>266</v>
      </c>
      <c r="K353" s="66" t="s">
        <v>130</v>
      </c>
      <c r="L353" s="67">
        <v>40</v>
      </c>
      <c r="M353" s="64">
        <v>4.7050133199999999</v>
      </c>
      <c r="N353" s="63"/>
    </row>
    <row r="354" spans="3:14" ht="29">
      <c r="C354" s="63" t="s">
        <v>19</v>
      </c>
      <c r="D354" s="65">
        <v>2021</v>
      </c>
      <c r="E354" s="63" t="s">
        <v>263</v>
      </c>
      <c r="F354" s="63"/>
      <c r="G354" s="63" t="s">
        <v>261</v>
      </c>
      <c r="H354" s="63" t="s">
        <v>264</v>
      </c>
      <c r="I354" s="63" t="s">
        <v>268</v>
      </c>
      <c r="J354" s="66" t="s">
        <v>266</v>
      </c>
      <c r="K354" s="66" t="s">
        <v>130</v>
      </c>
      <c r="L354" s="67">
        <v>30</v>
      </c>
      <c r="M354" s="64">
        <v>3.5287599900000002</v>
      </c>
      <c r="N354" s="63"/>
    </row>
    <row r="355" spans="3:14" ht="29">
      <c r="C355" s="63" t="s">
        <v>19</v>
      </c>
      <c r="D355" s="65">
        <v>2021</v>
      </c>
      <c r="E355" s="63" t="s">
        <v>256</v>
      </c>
      <c r="F355" s="63"/>
      <c r="G355" s="63" t="s">
        <v>78</v>
      </c>
      <c r="H355" s="63" t="s">
        <v>265</v>
      </c>
      <c r="I355" s="63" t="s">
        <v>268</v>
      </c>
      <c r="J355" s="66" t="s">
        <v>266</v>
      </c>
      <c r="K355" s="66" t="s">
        <v>130</v>
      </c>
      <c r="L355" s="67">
        <v>70</v>
      </c>
      <c r="M355" s="64">
        <v>37.003673979999995</v>
      </c>
      <c r="N355" s="63"/>
    </row>
    <row r="356" spans="3:14" ht="29">
      <c r="C356" s="63" t="s">
        <v>19</v>
      </c>
      <c r="D356" s="65">
        <v>2021</v>
      </c>
      <c r="E356" s="63" t="s">
        <v>256</v>
      </c>
      <c r="F356" s="63"/>
      <c r="G356" s="63" t="s">
        <v>260</v>
      </c>
      <c r="H356" s="63" t="s">
        <v>265</v>
      </c>
      <c r="I356" s="63" t="s">
        <v>268</v>
      </c>
      <c r="J356" s="66" t="s">
        <v>266</v>
      </c>
      <c r="K356" s="66" t="s">
        <v>130</v>
      </c>
      <c r="L356" s="67">
        <v>55</v>
      </c>
      <c r="M356" s="64">
        <v>29.07431527</v>
      </c>
      <c r="N356" s="63"/>
    </row>
    <row r="357" spans="3:14" ht="29">
      <c r="C357" s="63" t="s">
        <v>19</v>
      </c>
      <c r="D357" s="65">
        <v>2021</v>
      </c>
      <c r="E357" s="63" t="s">
        <v>256</v>
      </c>
      <c r="F357" s="63"/>
      <c r="G357" s="63" t="s">
        <v>261</v>
      </c>
      <c r="H357" s="63" t="s">
        <v>265</v>
      </c>
      <c r="I357" s="63" t="s">
        <v>268</v>
      </c>
      <c r="J357" s="66" t="s">
        <v>266</v>
      </c>
      <c r="K357" s="66" t="s">
        <v>130</v>
      </c>
      <c r="L357" s="67">
        <v>50</v>
      </c>
      <c r="M357" s="64">
        <v>26.4311957</v>
      </c>
      <c r="N357" s="63"/>
    </row>
    <row r="358" spans="3:14" ht="29">
      <c r="C358" s="63" t="s">
        <v>19</v>
      </c>
      <c r="D358" s="65">
        <v>2021</v>
      </c>
      <c r="E358" s="63" t="s">
        <v>262</v>
      </c>
      <c r="F358" s="63"/>
      <c r="G358" s="63" t="s">
        <v>78</v>
      </c>
      <c r="H358" s="63" t="s">
        <v>265</v>
      </c>
      <c r="I358" s="63" t="s">
        <v>268</v>
      </c>
      <c r="J358" s="66" t="s">
        <v>266</v>
      </c>
      <c r="K358" s="66" t="s">
        <v>130</v>
      </c>
      <c r="L358" s="67">
        <v>60</v>
      </c>
      <c r="M358" s="64">
        <v>21.225045179999999</v>
      </c>
      <c r="N358" s="63"/>
    </row>
    <row r="359" spans="3:14" ht="29">
      <c r="C359" s="63" t="s">
        <v>19</v>
      </c>
      <c r="D359" s="65">
        <v>2021</v>
      </c>
      <c r="E359" s="63" t="s">
        <v>262</v>
      </c>
      <c r="F359" s="63"/>
      <c r="G359" s="63" t="s">
        <v>260</v>
      </c>
      <c r="H359" s="63" t="s">
        <v>265</v>
      </c>
      <c r="I359" s="63" t="s">
        <v>268</v>
      </c>
      <c r="J359" s="66" t="s">
        <v>266</v>
      </c>
      <c r="K359" s="66" t="s">
        <v>130</v>
      </c>
      <c r="L359" s="67">
        <v>53</v>
      </c>
      <c r="M359" s="64">
        <v>18.748789908999999</v>
      </c>
      <c r="N359" s="63"/>
    </row>
    <row r="360" spans="3:14" ht="29">
      <c r="C360" s="63" t="s">
        <v>19</v>
      </c>
      <c r="D360" s="65">
        <v>2021</v>
      </c>
      <c r="E360" s="63" t="s">
        <v>262</v>
      </c>
      <c r="F360" s="63"/>
      <c r="G360" s="63" t="s">
        <v>261</v>
      </c>
      <c r="H360" s="63" t="s">
        <v>265</v>
      </c>
      <c r="I360" s="63" t="s">
        <v>268</v>
      </c>
      <c r="J360" s="66" t="s">
        <v>266</v>
      </c>
      <c r="K360" s="66" t="s">
        <v>130</v>
      </c>
      <c r="L360" s="67">
        <v>50</v>
      </c>
      <c r="M360" s="64">
        <v>17.687537649999999</v>
      </c>
      <c r="N360" s="63"/>
    </row>
    <row r="361" spans="3:14" ht="29">
      <c r="C361" s="63" t="s">
        <v>19</v>
      </c>
      <c r="D361" s="65">
        <v>2021</v>
      </c>
      <c r="E361" s="63" t="s">
        <v>263</v>
      </c>
      <c r="F361" s="63"/>
      <c r="G361" s="63" t="s">
        <v>78</v>
      </c>
      <c r="H361" s="63" t="s">
        <v>265</v>
      </c>
      <c r="I361" s="63" t="s">
        <v>268</v>
      </c>
      <c r="J361" s="66" t="s">
        <v>266</v>
      </c>
      <c r="K361" s="66" t="s">
        <v>130</v>
      </c>
      <c r="L361" s="67">
        <v>45</v>
      </c>
      <c r="M361" s="64">
        <v>5.2931399849999998</v>
      </c>
      <c r="N361" s="63"/>
    </row>
    <row r="362" spans="3:14" ht="29">
      <c r="C362" s="63" t="s">
        <v>19</v>
      </c>
      <c r="D362" s="65">
        <v>2021</v>
      </c>
      <c r="E362" s="63" t="s">
        <v>263</v>
      </c>
      <c r="F362" s="63"/>
      <c r="G362" s="63" t="s">
        <v>260</v>
      </c>
      <c r="H362" s="63" t="s">
        <v>265</v>
      </c>
      <c r="I362" s="63" t="s">
        <v>268</v>
      </c>
      <c r="J362" s="66" t="s">
        <v>266</v>
      </c>
      <c r="K362" s="66" t="s">
        <v>130</v>
      </c>
      <c r="L362" s="67">
        <v>40</v>
      </c>
      <c r="M362" s="64">
        <v>4.7050133199999999</v>
      </c>
      <c r="N362" s="63"/>
    </row>
    <row r="363" spans="3:14" ht="29">
      <c r="C363" s="63" t="s">
        <v>19</v>
      </c>
      <c r="D363" s="65">
        <v>2021</v>
      </c>
      <c r="E363" s="63" t="s">
        <v>263</v>
      </c>
      <c r="F363" s="63"/>
      <c r="G363" s="63" t="s">
        <v>261</v>
      </c>
      <c r="H363" s="63" t="s">
        <v>265</v>
      </c>
      <c r="I363" s="63" t="s">
        <v>268</v>
      </c>
      <c r="J363" s="66" t="s">
        <v>266</v>
      </c>
      <c r="K363" s="66" t="s">
        <v>130</v>
      </c>
      <c r="L363" s="67">
        <v>35</v>
      </c>
      <c r="M363" s="64">
        <v>4.1168866550000001</v>
      </c>
      <c r="N363" s="63"/>
    </row>
    <row r="364" spans="3:14" ht="29">
      <c r="C364" s="63" t="s">
        <v>19</v>
      </c>
      <c r="D364" s="65">
        <v>2021</v>
      </c>
      <c r="E364" s="63" t="s">
        <v>267</v>
      </c>
      <c r="F364" s="63"/>
      <c r="G364" s="63" t="s">
        <v>78</v>
      </c>
      <c r="H364" s="63" t="s">
        <v>257</v>
      </c>
      <c r="I364" s="63" t="s">
        <v>268</v>
      </c>
      <c r="J364" s="66" t="s">
        <v>259</v>
      </c>
      <c r="K364" s="66" t="s">
        <v>130</v>
      </c>
      <c r="L364" s="67">
        <v>115</v>
      </c>
      <c r="M364" s="64" t="s">
        <v>130</v>
      </c>
      <c r="N364" s="63"/>
    </row>
    <row r="365" spans="3:14" ht="29">
      <c r="C365" s="63" t="s">
        <v>19</v>
      </c>
      <c r="D365" s="65">
        <v>2021</v>
      </c>
      <c r="E365" s="63" t="s">
        <v>267</v>
      </c>
      <c r="F365" s="63"/>
      <c r="G365" s="63" t="s">
        <v>260</v>
      </c>
      <c r="H365" s="63" t="s">
        <v>257</v>
      </c>
      <c r="I365" s="63" t="s">
        <v>268</v>
      </c>
      <c r="J365" s="66" t="s">
        <v>259</v>
      </c>
      <c r="K365" s="66" t="s">
        <v>130</v>
      </c>
      <c r="L365" s="67">
        <v>98.333333333333329</v>
      </c>
      <c r="M365" s="64" t="s">
        <v>130</v>
      </c>
      <c r="N365" s="63"/>
    </row>
    <row r="366" spans="3:14" ht="29">
      <c r="C366" s="63" t="s">
        <v>19</v>
      </c>
      <c r="D366" s="65">
        <v>2021</v>
      </c>
      <c r="E366" s="63" t="s">
        <v>267</v>
      </c>
      <c r="F366" s="63"/>
      <c r="G366" s="63" t="s">
        <v>261</v>
      </c>
      <c r="H366" s="63" t="s">
        <v>257</v>
      </c>
      <c r="I366" s="63" t="s">
        <v>268</v>
      </c>
      <c r="J366" s="66" t="s">
        <v>259</v>
      </c>
      <c r="K366" s="66" t="s">
        <v>130</v>
      </c>
      <c r="L366" s="67">
        <v>75</v>
      </c>
      <c r="M366" s="64" t="s">
        <v>130</v>
      </c>
      <c r="N366" s="63"/>
    </row>
    <row r="367" spans="3:14" ht="29">
      <c r="C367" s="63" t="s">
        <v>19</v>
      </c>
      <c r="D367" s="65">
        <v>2021</v>
      </c>
      <c r="E367" s="63" t="s">
        <v>267</v>
      </c>
      <c r="F367" s="63"/>
      <c r="G367" s="63" t="s">
        <v>78</v>
      </c>
      <c r="H367" s="63" t="s">
        <v>129</v>
      </c>
      <c r="I367" s="63" t="s">
        <v>268</v>
      </c>
      <c r="J367" s="66" t="s">
        <v>259</v>
      </c>
      <c r="K367" s="66" t="s">
        <v>130</v>
      </c>
      <c r="L367" s="67">
        <v>110.33333333333333</v>
      </c>
      <c r="M367" s="64" t="s">
        <v>130</v>
      </c>
      <c r="N367" s="63"/>
    </row>
    <row r="368" spans="3:14" ht="29">
      <c r="C368" s="63" t="s">
        <v>19</v>
      </c>
      <c r="D368" s="65">
        <v>2021</v>
      </c>
      <c r="E368" s="63" t="s">
        <v>267</v>
      </c>
      <c r="F368" s="63"/>
      <c r="G368" s="63" t="s">
        <v>260</v>
      </c>
      <c r="H368" s="63" t="s">
        <v>129</v>
      </c>
      <c r="I368" s="63" t="s">
        <v>268</v>
      </c>
      <c r="J368" s="66" t="s">
        <v>259</v>
      </c>
      <c r="K368" s="66" t="s">
        <v>130</v>
      </c>
      <c r="L368" s="67">
        <v>94.666666666666671</v>
      </c>
      <c r="M368" s="64" t="s">
        <v>130</v>
      </c>
      <c r="N368" s="63"/>
    </row>
    <row r="369" spans="3:14" ht="29">
      <c r="C369" s="63" t="s">
        <v>19</v>
      </c>
      <c r="D369" s="65">
        <v>2021</v>
      </c>
      <c r="E369" s="63" t="s">
        <v>267</v>
      </c>
      <c r="F369" s="63"/>
      <c r="G369" s="63" t="s">
        <v>261</v>
      </c>
      <c r="H369" s="63" t="s">
        <v>129</v>
      </c>
      <c r="I369" s="63" t="s">
        <v>268</v>
      </c>
      <c r="J369" s="66" t="s">
        <v>259</v>
      </c>
      <c r="K369" s="66" t="s">
        <v>130</v>
      </c>
      <c r="L369" s="67">
        <v>71.666666666666671</v>
      </c>
      <c r="M369" s="64" t="s">
        <v>130</v>
      </c>
      <c r="N369" s="63"/>
    </row>
    <row r="370" spans="3:14" ht="29">
      <c r="C370" s="63" t="s">
        <v>19</v>
      </c>
      <c r="D370" s="65">
        <v>2021</v>
      </c>
      <c r="E370" s="63" t="s">
        <v>267</v>
      </c>
      <c r="F370" s="63"/>
      <c r="G370" s="63" t="s">
        <v>78</v>
      </c>
      <c r="H370" s="63" t="s">
        <v>264</v>
      </c>
      <c r="I370" s="63" t="s">
        <v>268</v>
      </c>
      <c r="J370" s="66" t="s">
        <v>259</v>
      </c>
      <c r="K370" s="66" t="s">
        <v>130</v>
      </c>
      <c r="L370" s="67">
        <v>98.666666666666671</v>
      </c>
      <c r="M370" s="64" t="s">
        <v>130</v>
      </c>
      <c r="N370" s="63"/>
    </row>
    <row r="371" spans="3:14" ht="29">
      <c r="C371" s="63" t="s">
        <v>19</v>
      </c>
      <c r="D371" s="65">
        <v>2021</v>
      </c>
      <c r="E371" s="63" t="s">
        <v>267</v>
      </c>
      <c r="F371" s="63"/>
      <c r="G371" s="63" t="s">
        <v>260</v>
      </c>
      <c r="H371" s="63" t="s">
        <v>264</v>
      </c>
      <c r="I371" s="63" t="s">
        <v>268</v>
      </c>
      <c r="J371" s="66" t="s">
        <v>259</v>
      </c>
      <c r="K371" s="66" t="s">
        <v>130</v>
      </c>
      <c r="L371" s="67">
        <v>88.333333333333329</v>
      </c>
      <c r="M371" s="64" t="s">
        <v>130</v>
      </c>
      <c r="N371" s="63"/>
    </row>
    <row r="372" spans="3:14" ht="29">
      <c r="C372" s="63" t="s">
        <v>19</v>
      </c>
      <c r="D372" s="65">
        <v>2021</v>
      </c>
      <c r="E372" s="63" t="s">
        <v>267</v>
      </c>
      <c r="F372" s="63"/>
      <c r="G372" s="63" t="s">
        <v>261</v>
      </c>
      <c r="H372" s="63" t="s">
        <v>264</v>
      </c>
      <c r="I372" s="63" t="s">
        <v>268</v>
      </c>
      <c r="J372" s="66" t="s">
        <v>259</v>
      </c>
      <c r="K372" s="66" t="s">
        <v>130</v>
      </c>
      <c r="L372" s="67">
        <v>64.666666666666671</v>
      </c>
      <c r="M372" s="64" t="s">
        <v>130</v>
      </c>
      <c r="N372" s="63"/>
    </row>
    <row r="373" spans="3:14" ht="29">
      <c r="C373" s="63" t="s">
        <v>19</v>
      </c>
      <c r="D373" s="65">
        <v>2021</v>
      </c>
      <c r="E373" s="63" t="s">
        <v>267</v>
      </c>
      <c r="F373" s="63"/>
      <c r="G373" s="63" t="s">
        <v>78</v>
      </c>
      <c r="H373" s="63" t="s">
        <v>265</v>
      </c>
      <c r="I373" s="63" t="s">
        <v>268</v>
      </c>
      <c r="J373" s="66" t="s">
        <v>259</v>
      </c>
      <c r="K373" s="66" t="s">
        <v>130</v>
      </c>
      <c r="L373" s="67">
        <v>93.333333333333329</v>
      </c>
      <c r="M373" s="64" t="s">
        <v>130</v>
      </c>
      <c r="N373" s="63"/>
    </row>
    <row r="374" spans="3:14" ht="29">
      <c r="C374" s="63" t="s">
        <v>19</v>
      </c>
      <c r="D374" s="65">
        <v>2021</v>
      </c>
      <c r="E374" s="63" t="s">
        <v>267</v>
      </c>
      <c r="F374" s="63"/>
      <c r="G374" s="63" t="s">
        <v>260</v>
      </c>
      <c r="H374" s="63" t="s">
        <v>265</v>
      </c>
      <c r="I374" s="63" t="s">
        <v>268</v>
      </c>
      <c r="J374" s="66" t="s">
        <v>259</v>
      </c>
      <c r="K374" s="66" t="s">
        <v>130</v>
      </c>
      <c r="L374" s="67">
        <v>78.333333333333329</v>
      </c>
      <c r="M374" s="64" t="s">
        <v>130</v>
      </c>
      <c r="N374" s="63"/>
    </row>
    <row r="375" spans="3:14" ht="29">
      <c r="C375" s="63" t="s">
        <v>19</v>
      </c>
      <c r="D375" s="65">
        <v>2021</v>
      </c>
      <c r="E375" s="63" t="s">
        <v>267</v>
      </c>
      <c r="F375" s="63"/>
      <c r="G375" s="63" t="s">
        <v>261</v>
      </c>
      <c r="H375" s="63" t="s">
        <v>265</v>
      </c>
      <c r="I375" s="63" t="s">
        <v>268</v>
      </c>
      <c r="J375" s="66" t="s">
        <v>259</v>
      </c>
      <c r="K375" s="66" t="s">
        <v>130</v>
      </c>
      <c r="L375" s="67">
        <v>64.666666666666671</v>
      </c>
      <c r="M375" s="64" t="s">
        <v>130</v>
      </c>
      <c r="N375" s="63"/>
    </row>
    <row r="376" spans="3:14" ht="29">
      <c r="C376" s="63" t="s">
        <v>19</v>
      </c>
      <c r="D376" s="65">
        <v>2021</v>
      </c>
      <c r="E376" s="63" t="s">
        <v>267</v>
      </c>
      <c r="F376" s="63"/>
      <c r="G376" s="63" t="s">
        <v>78</v>
      </c>
      <c r="H376" s="63" t="s">
        <v>257</v>
      </c>
      <c r="I376" s="63" t="s">
        <v>268</v>
      </c>
      <c r="J376" s="66" t="s">
        <v>266</v>
      </c>
      <c r="K376" s="66" t="s">
        <v>130</v>
      </c>
      <c r="L376" s="67">
        <v>58.666666666666664</v>
      </c>
      <c r="M376" s="64" t="s">
        <v>130</v>
      </c>
      <c r="N376" s="63"/>
    </row>
    <row r="377" spans="3:14" ht="29">
      <c r="C377" s="63" t="s">
        <v>19</v>
      </c>
      <c r="D377" s="65">
        <v>2021</v>
      </c>
      <c r="E377" s="63" t="s">
        <v>267</v>
      </c>
      <c r="F377" s="63"/>
      <c r="G377" s="63" t="s">
        <v>260</v>
      </c>
      <c r="H377" s="63" t="s">
        <v>257</v>
      </c>
      <c r="I377" s="63" t="s">
        <v>268</v>
      </c>
      <c r="J377" s="66" t="s">
        <v>266</v>
      </c>
      <c r="K377" s="66" t="s">
        <v>130</v>
      </c>
      <c r="L377" s="67">
        <v>50</v>
      </c>
      <c r="M377" s="64" t="s">
        <v>130</v>
      </c>
      <c r="N377" s="63"/>
    </row>
    <row r="378" spans="3:14" ht="29">
      <c r="C378" s="63" t="s">
        <v>19</v>
      </c>
      <c r="D378" s="65">
        <v>2021</v>
      </c>
      <c r="E378" s="63" t="s">
        <v>267</v>
      </c>
      <c r="F378" s="63"/>
      <c r="G378" s="63" t="s">
        <v>261</v>
      </c>
      <c r="H378" s="63" t="s">
        <v>257</v>
      </c>
      <c r="I378" s="63" t="s">
        <v>268</v>
      </c>
      <c r="J378" s="66" t="s">
        <v>266</v>
      </c>
      <c r="K378" s="66" t="s">
        <v>130</v>
      </c>
      <c r="L378" s="67">
        <v>41.333333333333336</v>
      </c>
      <c r="M378" s="64" t="s">
        <v>130</v>
      </c>
      <c r="N378" s="63"/>
    </row>
    <row r="379" spans="3:14" ht="29">
      <c r="C379" s="63" t="s">
        <v>19</v>
      </c>
      <c r="D379" s="65">
        <v>2021</v>
      </c>
      <c r="E379" s="63" t="s">
        <v>267</v>
      </c>
      <c r="F379" s="63"/>
      <c r="G379" s="63" t="s">
        <v>78</v>
      </c>
      <c r="H379" s="63" t="s">
        <v>129</v>
      </c>
      <c r="I379" s="63" t="s">
        <v>268</v>
      </c>
      <c r="J379" s="66" t="s">
        <v>266</v>
      </c>
      <c r="K379" s="66" t="s">
        <v>130</v>
      </c>
      <c r="L379" s="67">
        <v>58.666666666666664</v>
      </c>
      <c r="M379" s="64" t="s">
        <v>130</v>
      </c>
      <c r="N379" s="63"/>
    </row>
    <row r="380" spans="3:14" ht="29">
      <c r="C380" s="63" t="s">
        <v>19</v>
      </c>
      <c r="D380" s="65">
        <v>2021</v>
      </c>
      <c r="E380" s="63" t="s">
        <v>267</v>
      </c>
      <c r="F380" s="63"/>
      <c r="G380" s="63" t="s">
        <v>260</v>
      </c>
      <c r="H380" s="63" t="s">
        <v>129</v>
      </c>
      <c r="I380" s="63" t="s">
        <v>268</v>
      </c>
      <c r="J380" s="66" t="s">
        <v>266</v>
      </c>
      <c r="K380" s="66" t="s">
        <v>130</v>
      </c>
      <c r="L380" s="67">
        <v>50</v>
      </c>
      <c r="M380" s="64" t="s">
        <v>130</v>
      </c>
      <c r="N380" s="63"/>
    </row>
    <row r="381" spans="3:14" ht="29">
      <c r="C381" s="63" t="s">
        <v>19</v>
      </c>
      <c r="D381" s="65">
        <v>2021</v>
      </c>
      <c r="E381" s="63" t="s">
        <v>267</v>
      </c>
      <c r="F381" s="63"/>
      <c r="G381" s="63" t="s">
        <v>261</v>
      </c>
      <c r="H381" s="63" t="s">
        <v>129</v>
      </c>
      <c r="I381" s="63" t="s">
        <v>268</v>
      </c>
      <c r="J381" s="66" t="s">
        <v>266</v>
      </c>
      <c r="K381" s="66" t="s">
        <v>130</v>
      </c>
      <c r="L381" s="67">
        <v>41.333333333333336</v>
      </c>
      <c r="M381" s="64" t="s">
        <v>130</v>
      </c>
      <c r="N381" s="63"/>
    </row>
    <row r="382" spans="3:14" ht="29">
      <c r="C382" s="63" t="s">
        <v>19</v>
      </c>
      <c r="D382" s="65">
        <v>2021</v>
      </c>
      <c r="E382" s="63" t="s">
        <v>267</v>
      </c>
      <c r="F382" s="63"/>
      <c r="G382" s="63" t="s">
        <v>78</v>
      </c>
      <c r="H382" s="63" t="s">
        <v>264</v>
      </c>
      <c r="I382" s="63" t="s">
        <v>268</v>
      </c>
      <c r="J382" s="66" t="s">
        <v>266</v>
      </c>
      <c r="K382" s="66" t="s">
        <v>130</v>
      </c>
      <c r="L382" s="67">
        <v>58.666666666666664</v>
      </c>
      <c r="M382" s="64" t="s">
        <v>130</v>
      </c>
      <c r="N382" s="63"/>
    </row>
    <row r="383" spans="3:14" ht="29">
      <c r="C383" s="63" t="s">
        <v>19</v>
      </c>
      <c r="D383" s="65">
        <v>2021</v>
      </c>
      <c r="E383" s="63" t="s">
        <v>267</v>
      </c>
      <c r="F383" s="63"/>
      <c r="G383" s="63" t="s">
        <v>260</v>
      </c>
      <c r="H383" s="63" t="s">
        <v>264</v>
      </c>
      <c r="I383" s="63" t="s">
        <v>268</v>
      </c>
      <c r="J383" s="66" t="s">
        <v>266</v>
      </c>
      <c r="K383" s="66" t="s">
        <v>130</v>
      </c>
      <c r="L383" s="67">
        <v>50</v>
      </c>
      <c r="M383" s="64" t="s">
        <v>130</v>
      </c>
      <c r="N383" s="63"/>
    </row>
    <row r="384" spans="3:14" ht="29">
      <c r="C384" s="63" t="s">
        <v>19</v>
      </c>
      <c r="D384" s="65">
        <v>2021</v>
      </c>
      <c r="E384" s="63" t="s">
        <v>267</v>
      </c>
      <c r="F384" s="63"/>
      <c r="G384" s="63" t="s">
        <v>261</v>
      </c>
      <c r="H384" s="63" t="s">
        <v>264</v>
      </c>
      <c r="I384" s="63" t="s">
        <v>268</v>
      </c>
      <c r="J384" s="66" t="s">
        <v>266</v>
      </c>
      <c r="K384" s="66" t="s">
        <v>130</v>
      </c>
      <c r="L384" s="67">
        <v>41.333333333333336</v>
      </c>
      <c r="M384" s="64" t="s">
        <v>130</v>
      </c>
      <c r="N384" s="63"/>
    </row>
    <row r="385" spans="3:14" ht="29">
      <c r="C385" s="63" t="s">
        <v>19</v>
      </c>
      <c r="D385" s="65">
        <v>2021</v>
      </c>
      <c r="E385" s="63" t="s">
        <v>267</v>
      </c>
      <c r="F385" s="63"/>
      <c r="G385" s="63" t="s">
        <v>78</v>
      </c>
      <c r="H385" s="63" t="s">
        <v>265</v>
      </c>
      <c r="I385" s="63" t="s">
        <v>268</v>
      </c>
      <c r="J385" s="66" t="s">
        <v>266</v>
      </c>
      <c r="K385" s="66" t="s">
        <v>130</v>
      </c>
      <c r="L385" s="67">
        <v>58.333333333333336</v>
      </c>
      <c r="M385" s="64" t="s">
        <v>130</v>
      </c>
      <c r="N385" s="63"/>
    </row>
    <row r="386" spans="3:14" ht="29">
      <c r="C386" s="63" t="s">
        <v>19</v>
      </c>
      <c r="D386" s="65">
        <v>2021</v>
      </c>
      <c r="E386" s="63" t="s">
        <v>267</v>
      </c>
      <c r="F386" s="63"/>
      <c r="G386" s="63" t="s">
        <v>260</v>
      </c>
      <c r="H386" s="63" t="s">
        <v>265</v>
      </c>
      <c r="I386" s="63" t="s">
        <v>268</v>
      </c>
      <c r="J386" s="66" t="s">
        <v>266</v>
      </c>
      <c r="K386" s="66" t="s">
        <v>130</v>
      </c>
      <c r="L386" s="67">
        <v>49.333333333333336</v>
      </c>
      <c r="M386" s="64" t="s">
        <v>130</v>
      </c>
      <c r="N386" s="63"/>
    </row>
    <row r="387" spans="3:14" ht="29">
      <c r="C387" s="63" t="s">
        <v>19</v>
      </c>
      <c r="D387" s="65">
        <v>2021</v>
      </c>
      <c r="E387" s="63" t="s">
        <v>267</v>
      </c>
      <c r="F387" s="63"/>
      <c r="G387" s="63" t="s">
        <v>261</v>
      </c>
      <c r="H387" s="63" t="s">
        <v>265</v>
      </c>
      <c r="I387" s="63" t="s">
        <v>268</v>
      </c>
      <c r="J387" s="66" t="s">
        <v>266</v>
      </c>
      <c r="K387" s="66" t="s">
        <v>130</v>
      </c>
      <c r="L387" s="67">
        <v>45</v>
      </c>
      <c r="M387" s="64" t="s">
        <v>130</v>
      </c>
      <c r="N387" s="63"/>
    </row>
    <row r="388" spans="3:14">
      <c r="C388" s="63" t="s">
        <v>19</v>
      </c>
      <c r="D388" s="65">
        <v>2022</v>
      </c>
      <c r="E388" s="63" t="s">
        <v>256</v>
      </c>
      <c r="F388" s="63"/>
      <c r="G388" s="63" t="s">
        <v>78</v>
      </c>
      <c r="H388" s="63" t="s">
        <v>257</v>
      </c>
      <c r="I388" s="63" t="s">
        <v>258</v>
      </c>
      <c r="J388" s="66" t="s">
        <v>259</v>
      </c>
      <c r="K388" s="66" t="s">
        <v>130</v>
      </c>
      <c r="L388" s="67">
        <v>150</v>
      </c>
      <c r="M388" s="64">
        <v>79.293587099999996</v>
      </c>
      <c r="N388" s="63"/>
    </row>
    <row r="389" spans="3:14">
      <c r="C389" s="63" t="s">
        <v>19</v>
      </c>
      <c r="D389" s="65">
        <v>2022</v>
      </c>
      <c r="E389" s="63" t="s">
        <v>256</v>
      </c>
      <c r="F389" s="63"/>
      <c r="G389" s="63" t="s">
        <v>260</v>
      </c>
      <c r="H389" s="63" t="s">
        <v>257</v>
      </c>
      <c r="I389" s="63" t="s">
        <v>258</v>
      </c>
      <c r="J389" s="66" t="s">
        <v>259</v>
      </c>
      <c r="K389" s="66" t="s">
        <v>130</v>
      </c>
      <c r="L389" s="67">
        <v>125</v>
      </c>
      <c r="M389" s="64">
        <v>66.077989250000002</v>
      </c>
      <c r="N389" s="63"/>
    </row>
    <row r="390" spans="3:14">
      <c r="C390" s="63" t="s">
        <v>19</v>
      </c>
      <c r="D390" s="65">
        <v>2022</v>
      </c>
      <c r="E390" s="63" t="s">
        <v>256</v>
      </c>
      <c r="F390" s="63"/>
      <c r="G390" s="63" t="s">
        <v>261</v>
      </c>
      <c r="H390" s="63" t="s">
        <v>257</v>
      </c>
      <c r="I390" s="63" t="s">
        <v>258</v>
      </c>
      <c r="J390" s="66" t="s">
        <v>259</v>
      </c>
      <c r="K390" s="66" t="s">
        <v>130</v>
      </c>
      <c r="L390" s="67">
        <v>95</v>
      </c>
      <c r="M390" s="64">
        <v>50.219271829999997</v>
      </c>
      <c r="N390" s="63"/>
    </row>
    <row r="391" spans="3:14">
      <c r="C391" s="63" t="s">
        <v>19</v>
      </c>
      <c r="D391" s="65">
        <v>2022</v>
      </c>
      <c r="E391" s="63" t="s">
        <v>262</v>
      </c>
      <c r="F391" s="63"/>
      <c r="G391" s="63" t="s">
        <v>78</v>
      </c>
      <c r="H391" s="63" t="s">
        <v>257</v>
      </c>
      <c r="I391" s="63" t="s">
        <v>258</v>
      </c>
      <c r="J391" s="66" t="s">
        <v>259</v>
      </c>
      <c r="K391" s="66" t="s">
        <v>130</v>
      </c>
      <c r="L391" s="67">
        <v>110</v>
      </c>
      <c r="M391" s="64">
        <v>38.912582829999998</v>
      </c>
      <c r="N391" s="63"/>
    </row>
    <row r="392" spans="3:14">
      <c r="C392" s="63" t="s">
        <v>19</v>
      </c>
      <c r="D392" s="65">
        <v>2022</v>
      </c>
      <c r="E392" s="63" t="s">
        <v>262</v>
      </c>
      <c r="F392" s="63"/>
      <c r="G392" s="63" t="s">
        <v>260</v>
      </c>
      <c r="H392" s="63" t="s">
        <v>257</v>
      </c>
      <c r="I392" s="63" t="s">
        <v>258</v>
      </c>
      <c r="J392" s="66" t="s">
        <v>259</v>
      </c>
      <c r="K392" s="66" t="s">
        <v>130</v>
      </c>
      <c r="L392" s="67">
        <v>90</v>
      </c>
      <c r="M392" s="64">
        <v>31.837567769999996</v>
      </c>
      <c r="N392" s="63"/>
    </row>
    <row r="393" spans="3:14">
      <c r="C393" s="63" t="s">
        <v>19</v>
      </c>
      <c r="D393" s="65">
        <v>2022</v>
      </c>
      <c r="E393" s="63" t="s">
        <v>262</v>
      </c>
      <c r="F393" s="63"/>
      <c r="G393" s="63" t="s">
        <v>261</v>
      </c>
      <c r="H393" s="63" t="s">
        <v>257</v>
      </c>
      <c r="I393" s="63" t="s">
        <v>258</v>
      </c>
      <c r="J393" s="66" t="s">
        <v>259</v>
      </c>
      <c r="K393" s="66" t="s">
        <v>130</v>
      </c>
      <c r="L393" s="67">
        <v>80</v>
      </c>
      <c r="M393" s="64">
        <v>28.300060239999997</v>
      </c>
      <c r="N393" s="63"/>
    </row>
    <row r="394" spans="3:14">
      <c r="C394" s="63" t="s">
        <v>19</v>
      </c>
      <c r="D394" s="65">
        <v>2022</v>
      </c>
      <c r="E394" s="63" t="s">
        <v>263</v>
      </c>
      <c r="F394" s="63"/>
      <c r="G394" s="63" t="s">
        <v>78</v>
      </c>
      <c r="H394" s="63" t="s">
        <v>257</v>
      </c>
      <c r="I394" s="63" t="s">
        <v>258</v>
      </c>
      <c r="J394" s="66" t="s">
        <v>259</v>
      </c>
      <c r="K394" s="66" t="s">
        <v>130</v>
      </c>
      <c r="L394" s="67">
        <v>85</v>
      </c>
      <c r="M394" s="64">
        <v>9.9981533050000007</v>
      </c>
      <c r="N394" s="63"/>
    </row>
    <row r="395" spans="3:14">
      <c r="C395" s="63" t="s">
        <v>19</v>
      </c>
      <c r="D395" s="65">
        <v>2022</v>
      </c>
      <c r="E395" s="63" t="s">
        <v>263</v>
      </c>
      <c r="F395" s="63"/>
      <c r="G395" s="63" t="s">
        <v>260</v>
      </c>
      <c r="H395" s="63" t="s">
        <v>257</v>
      </c>
      <c r="I395" s="63" t="s">
        <v>258</v>
      </c>
      <c r="J395" s="66" t="s">
        <v>259</v>
      </c>
      <c r="K395" s="66" t="s">
        <v>130</v>
      </c>
      <c r="L395" s="67">
        <v>80</v>
      </c>
      <c r="M395" s="64">
        <v>9.4100266399999999</v>
      </c>
      <c r="N395" s="63"/>
    </row>
    <row r="396" spans="3:14">
      <c r="C396" s="63" t="s">
        <v>19</v>
      </c>
      <c r="D396" s="65">
        <v>2022</v>
      </c>
      <c r="E396" s="63" t="s">
        <v>263</v>
      </c>
      <c r="F396" s="63"/>
      <c r="G396" s="63" t="s">
        <v>261</v>
      </c>
      <c r="H396" s="63" t="s">
        <v>257</v>
      </c>
      <c r="I396" s="63" t="s">
        <v>258</v>
      </c>
      <c r="J396" s="66" t="s">
        <v>259</v>
      </c>
      <c r="K396" s="66" t="s">
        <v>130</v>
      </c>
      <c r="L396" s="67">
        <v>50</v>
      </c>
      <c r="M396" s="64">
        <v>5.8812666499999997</v>
      </c>
      <c r="N396" s="63"/>
    </row>
    <row r="397" spans="3:14">
      <c r="C397" s="63" t="s">
        <v>19</v>
      </c>
      <c r="D397" s="65">
        <v>2022</v>
      </c>
      <c r="E397" s="63" t="s">
        <v>256</v>
      </c>
      <c r="F397" s="63"/>
      <c r="G397" s="63" t="s">
        <v>78</v>
      </c>
      <c r="H397" s="63" t="s">
        <v>129</v>
      </c>
      <c r="I397" s="63" t="s">
        <v>258</v>
      </c>
      <c r="J397" s="66" t="s">
        <v>259</v>
      </c>
      <c r="K397" s="66" t="s">
        <v>130</v>
      </c>
      <c r="L397" s="67">
        <v>144</v>
      </c>
      <c r="M397" s="64">
        <v>76.121843615999992</v>
      </c>
      <c r="N397" s="63"/>
    </row>
    <row r="398" spans="3:14">
      <c r="C398" s="63" t="s">
        <v>19</v>
      </c>
      <c r="D398" s="65">
        <v>2022</v>
      </c>
      <c r="E398" s="63" t="s">
        <v>256</v>
      </c>
      <c r="F398" s="63"/>
      <c r="G398" s="63" t="s">
        <v>260</v>
      </c>
      <c r="H398" s="63" t="s">
        <v>129</v>
      </c>
      <c r="I398" s="63" t="s">
        <v>258</v>
      </c>
      <c r="J398" s="66" t="s">
        <v>259</v>
      </c>
      <c r="K398" s="66" t="s">
        <v>130</v>
      </c>
      <c r="L398" s="67">
        <v>120</v>
      </c>
      <c r="M398" s="64">
        <v>63.434869679999998</v>
      </c>
      <c r="N398" s="63"/>
    </row>
    <row r="399" spans="3:14">
      <c r="C399" s="63" t="s">
        <v>19</v>
      </c>
      <c r="D399" s="65">
        <v>2022</v>
      </c>
      <c r="E399" s="63" t="s">
        <v>256</v>
      </c>
      <c r="F399" s="63"/>
      <c r="G399" s="63" t="s">
        <v>261</v>
      </c>
      <c r="H399" s="63" t="s">
        <v>129</v>
      </c>
      <c r="I399" s="63" t="s">
        <v>258</v>
      </c>
      <c r="J399" s="66" t="s">
        <v>259</v>
      </c>
      <c r="K399" s="66" t="s">
        <v>130</v>
      </c>
      <c r="L399" s="67">
        <v>85</v>
      </c>
      <c r="M399" s="64">
        <v>44.933032689999997</v>
      </c>
      <c r="N399" s="63"/>
    </row>
    <row r="400" spans="3:14">
      <c r="C400" s="63" t="s">
        <v>19</v>
      </c>
      <c r="D400" s="65">
        <v>2022</v>
      </c>
      <c r="E400" s="63" t="s">
        <v>262</v>
      </c>
      <c r="F400" s="63"/>
      <c r="G400" s="63" t="s">
        <v>78</v>
      </c>
      <c r="H400" s="63" t="s">
        <v>129</v>
      </c>
      <c r="I400" s="63" t="s">
        <v>258</v>
      </c>
      <c r="J400" s="66" t="s">
        <v>259</v>
      </c>
      <c r="K400" s="66" t="s">
        <v>130</v>
      </c>
      <c r="L400" s="67">
        <v>102</v>
      </c>
      <c r="M400" s="64">
        <v>36.082576805999999</v>
      </c>
      <c r="N400" s="63"/>
    </row>
    <row r="401" spans="3:14">
      <c r="C401" s="63" t="s">
        <v>19</v>
      </c>
      <c r="D401" s="65">
        <v>2022</v>
      </c>
      <c r="E401" s="63" t="s">
        <v>262</v>
      </c>
      <c r="F401" s="63"/>
      <c r="G401" s="63" t="s">
        <v>260</v>
      </c>
      <c r="H401" s="63" t="s">
        <v>129</v>
      </c>
      <c r="I401" s="63" t="s">
        <v>258</v>
      </c>
      <c r="J401" s="66" t="s">
        <v>259</v>
      </c>
      <c r="K401" s="66" t="s">
        <v>130</v>
      </c>
      <c r="L401" s="67">
        <v>88</v>
      </c>
      <c r="M401" s="64">
        <v>31.130066263999996</v>
      </c>
      <c r="N401" s="63"/>
    </row>
    <row r="402" spans="3:14">
      <c r="C402" s="63" t="s">
        <v>19</v>
      </c>
      <c r="D402" s="65">
        <v>2022</v>
      </c>
      <c r="E402" s="63" t="s">
        <v>262</v>
      </c>
      <c r="F402" s="63"/>
      <c r="G402" s="63" t="s">
        <v>261</v>
      </c>
      <c r="H402" s="63" t="s">
        <v>129</v>
      </c>
      <c r="I402" s="63" t="s">
        <v>258</v>
      </c>
      <c r="J402" s="66" t="s">
        <v>259</v>
      </c>
      <c r="K402" s="66" t="s">
        <v>130</v>
      </c>
      <c r="L402" s="67">
        <v>80</v>
      </c>
      <c r="M402" s="64">
        <v>28.300060239999997</v>
      </c>
      <c r="N402" s="63"/>
    </row>
    <row r="403" spans="3:14">
      <c r="C403" s="63" t="s">
        <v>19</v>
      </c>
      <c r="D403" s="65">
        <v>2022</v>
      </c>
      <c r="E403" s="63" t="s">
        <v>263</v>
      </c>
      <c r="F403" s="63"/>
      <c r="G403" s="63" t="s">
        <v>78</v>
      </c>
      <c r="H403" s="63" t="s">
        <v>129</v>
      </c>
      <c r="I403" s="63" t="s">
        <v>258</v>
      </c>
      <c r="J403" s="66" t="s">
        <v>259</v>
      </c>
      <c r="K403" s="66" t="s">
        <v>130</v>
      </c>
      <c r="L403" s="67">
        <v>85</v>
      </c>
      <c r="M403" s="64">
        <v>9.9981533050000007</v>
      </c>
      <c r="N403" s="63"/>
    </row>
    <row r="404" spans="3:14">
      <c r="C404" s="63" t="s">
        <v>19</v>
      </c>
      <c r="D404" s="65">
        <v>2022</v>
      </c>
      <c r="E404" s="63" t="s">
        <v>263</v>
      </c>
      <c r="F404" s="63"/>
      <c r="G404" s="63" t="s">
        <v>260</v>
      </c>
      <c r="H404" s="63" t="s">
        <v>129</v>
      </c>
      <c r="I404" s="63" t="s">
        <v>258</v>
      </c>
      <c r="J404" s="66" t="s">
        <v>259</v>
      </c>
      <c r="K404" s="66" t="s">
        <v>130</v>
      </c>
      <c r="L404" s="67">
        <v>76</v>
      </c>
      <c r="M404" s="64">
        <v>8.9395253080000003</v>
      </c>
      <c r="N404" s="63"/>
    </row>
    <row r="405" spans="3:14">
      <c r="C405" s="63" t="s">
        <v>19</v>
      </c>
      <c r="D405" s="65">
        <v>2022</v>
      </c>
      <c r="E405" s="63" t="s">
        <v>263</v>
      </c>
      <c r="F405" s="63"/>
      <c r="G405" s="63" t="s">
        <v>261</v>
      </c>
      <c r="H405" s="63" t="s">
        <v>129</v>
      </c>
      <c r="I405" s="63" t="s">
        <v>258</v>
      </c>
      <c r="J405" s="66" t="s">
        <v>259</v>
      </c>
      <c r="K405" s="66" t="s">
        <v>130</v>
      </c>
      <c r="L405" s="67">
        <v>50</v>
      </c>
      <c r="M405" s="64">
        <v>5.8812666499999997</v>
      </c>
      <c r="N405" s="63"/>
    </row>
    <row r="406" spans="3:14" ht="29">
      <c r="C406" s="63" t="s">
        <v>19</v>
      </c>
      <c r="D406" s="65">
        <v>2022</v>
      </c>
      <c r="E406" s="63" t="s">
        <v>256</v>
      </c>
      <c r="F406" s="63"/>
      <c r="G406" s="63" t="s">
        <v>78</v>
      </c>
      <c r="H406" s="63" t="s">
        <v>264</v>
      </c>
      <c r="I406" s="63" t="s">
        <v>258</v>
      </c>
      <c r="J406" s="66" t="s">
        <v>259</v>
      </c>
      <c r="K406" s="66" t="s">
        <v>130</v>
      </c>
      <c r="L406" s="67">
        <v>124</v>
      </c>
      <c r="M406" s="64">
        <v>65.549365335999994</v>
      </c>
      <c r="N406" s="63"/>
    </row>
    <row r="407" spans="3:14" ht="29">
      <c r="C407" s="63" t="s">
        <v>19</v>
      </c>
      <c r="D407" s="65">
        <v>2022</v>
      </c>
      <c r="E407" s="63" t="s">
        <v>256</v>
      </c>
      <c r="F407" s="63"/>
      <c r="G407" s="63" t="s">
        <v>260</v>
      </c>
      <c r="H407" s="63" t="s">
        <v>264</v>
      </c>
      <c r="I407" s="63" t="s">
        <v>258</v>
      </c>
      <c r="J407" s="66" t="s">
        <v>259</v>
      </c>
      <c r="K407" s="66" t="s">
        <v>130</v>
      </c>
      <c r="L407" s="67">
        <v>105</v>
      </c>
      <c r="M407" s="64">
        <v>55.505510969999996</v>
      </c>
      <c r="N407" s="63"/>
    </row>
    <row r="408" spans="3:14" ht="29">
      <c r="C408" s="63" t="s">
        <v>19</v>
      </c>
      <c r="D408" s="65">
        <v>2022</v>
      </c>
      <c r="E408" s="63" t="s">
        <v>256</v>
      </c>
      <c r="F408" s="63"/>
      <c r="G408" s="63" t="s">
        <v>261</v>
      </c>
      <c r="H408" s="63" t="s">
        <v>264</v>
      </c>
      <c r="I408" s="63" t="s">
        <v>258</v>
      </c>
      <c r="J408" s="66" t="s">
        <v>259</v>
      </c>
      <c r="K408" s="66" t="s">
        <v>130</v>
      </c>
      <c r="L408" s="67">
        <v>75</v>
      </c>
      <c r="M408" s="64">
        <v>39.646793549999998</v>
      </c>
      <c r="N408" s="63"/>
    </row>
    <row r="409" spans="3:14" ht="29">
      <c r="C409" s="63" t="s">
        <v>19</v>
      </c>
      <c r="D409" s="65">
        <v>2022</v>
      </c>
      <c r="E409" s="63" t="s">
        <v>262</v>
      </c>
      <c r="F409" s="63"/>
      <c r="G409" s="63" t="s">
        <v>78</v>
      </c>
      <c r="H409" s="63" t="s">
        <v>264</v>
      </c>
      <c r="I409" s="63" t="s">
        <v>258</v>
      </c>
      <c r="J409" s="66" t="s">
        <v>259</v>
      </c>
      <c r="K409" s="66" t="s">
        <v>130</v>
      </c>
      <c r="L409" s="67">
        <v>92</v>
      </c>
      <c r="M409" s="64">
        <v>32.545069276</v>
      </c>
      <c r="N409" s="63"/>
    </row>
    <row r="410" spans="3:14" ht="29">
      <c r="C410" s="63" t="s">
        <v>19</v>
      </c>
      <c r="D410" s="65">
        <v>2022</v>
      </c>
      <c r="E410" s="63" t="s">
        <v>262</v>
      </c>
      <c r="F410" s="63"/>
      <c r="G410" s="63" t="s">
        <v>260</v>
      </c>
      <c r="H410" s="63" t="s">
        <v>264</v>
      </c>
      <c r="I410" s="63" t="s">
        <v>258</v>
      </c>
      <c r="J410" s="66" t="s">
        <v>259</v>
      </c>
      <c r="K410" s="66" t="s">
        <v>130</v>
      </c>
      <c r="L410" s="67">
        <v>85</v>
      </c>
      <c r="M410" s="64">
        <v>30.068814004999997</v>
      </c>
      <c r="N410" s="63"/>
    </row>
    <row r="411" spans="3:14" ht="29">
      <c r="C411" s="63" t="s">
        <v>19</v>
      </c>
      <c r="D411" s="65">
        <v>2022</v>
      </c>
      <c r="E411" s="63" t="s">
        <v>262</v>
      </c>
      <c r="F411" s="63"/>
      <c r="G411" s="63" t="s">
        <v>261</v>
      </c>
      <c r="H411" s="63" t="s">
        <v>264</v>
      </c>
      <c r="I411" s="63" t="s">
        <v>258</v>
      </c>
      <c r="J411" s="66" t="s">
        <v>259</v>
      </c>
      <c r="K411" s="66" t="s">
        <v>130</v>
      </c>
      <c r="L411" s="67">
        <v>70</v>
      </c>
      <c r="M411" s="64">
        <v>24.762552709999998</v>
      </c>
      <c r="N411" s="63"/>
    </row>
    <row r="412" spans="3:14" ht="29">
      <c r="C412" s="63" t="s">
        <v>19</v>
      </c>
      <c r="D412" s="65">
        <v>2022</v>
      </c>
      <c r="E412" s="63" t="s">
        <v>263</v>
      </c>
      <c r="F412" s="63"/>
      <c r="G412" s="63" t="s">
        <v>78</v>
      </c>
      <c r="H412" s="63" t="s">
        <v>264</v>
      </c>
      <c r="I412" s="63" t="s">
        <v>258</v>
      </c>
      <c r="J412" s="66" t="s">
        <v>259</v>
      </c>
      <c r="K412" s="66" t="s">
        <v>130</v>
      </c>
      <c r="L412" s="67">
        <v>80</v>
      </c>
      <c r="M412" s="64">
        <v>9.4100266399999999</v>
      </c>
      <c r="N412" s="63"/>
    </row>
    <row r="413" spans="3:14" ht="29">
      <c r="C413" s="63" t="s">
        <v>19</v>
      </c>
      <c r="D413" s="65">
        <v>2022</v>
      </c>
      <c r="E413" s="63" t="s">
        <v>263</v>
      </c>
      <c r="F413" s="63"/>
      <c r="G413" s="63" t="s">
        <v>260</v>
      </c>
      <c r="H413" s="63" t="s">
        <v>264</v>
      </c>
      <c r="I413" s="63" t="s">
        <v>258</v>
      </c>
      <c r="J413" s="66" t="s">
        <v>259</v>
      </c>
      <c r="K413" s="66" t="s">
        <v>130</v>
      </c>
      <c r="L413" s="67">
        <v>75</v>
      </c>
      <c r="M413" s="64">
        <v>8.8218999749999991</v>
      </c>
      <c r="N413" s="63"/>
    </row>
    <row r="414" spans="3:14" ht="29">
      <c r="C414" s="63" t="s">
        <v>19</v>
      </c>
      <c r="D414" s="65">
        <v>2022</v>
      </c>
      <c r="E414" s="63" t="s">
        <v>263</v>
      </c>
      <c r="F414" s="63"/>
      <c r="G414" s="63" t="s">
        <v>261</v>
      </c>
      <c r="H414" s="63" t="s">
        <v>264</v>
      </c>
      <c r="I414" s="63" t="s">
        <v>258</v>
      </c>
      <c r="J414" s="66" t="s">
        <v>259</v>
      </c>
      <c r="K414" s="66" t="s">
        <v>130</v>
      </c>
      <c r="L414" s="67">
        <v>49</v>
      </c>
      <c r="M414" s="64">
        <v>5.7636413170000003</v>
      </c>
      <c r="N414" s="63"/>
    </row>
    <row r="415" spans="3:14" ht="29">
      <c r="C415" s="63" t="s">
        <v>19</v>
      </c>
      <c r="D415" s="65">
        <v>2022</v>
      </c>
      <c r="E415" s="63" t="s">
        <v>256</v>
      </c>
      <c r="F415" s="63"/>
      <c r="G415" s="63" t="s">
        <v>78</v>
      </c>
      <c r="H415" s="63" t="s">
        <v>265</v>
      </c>
      <c r="I415" s="63" t="s">
        <v>258</v>
      </c>
      <c r="J415" s="66" t="s">
        <v>259</v>
      </c>
      <c r="K415" s="66" t="s">
        <v>130</v>
      </c>
      <c r="L415" s="67">
        <v>115</v>
      </c>
      <c r="M415" s="64">
        <v>60.791750109999995</v>
      </c>
      <c r="N415" s="63"/>
    </row>
    <row r="416" spans="3:14" ht="29">
      <c r="C416" s="63" t="s">
        <v>19</v>
      </c>
      <c r="D416" s="65">
        <v>2022</v>
      </c>
      <c r="E416" s="63" t="s">
        <v>256</v>
      </c>
      <c r="F416" s="63"/>
      <c r="G416" s="63" t="s">
        <v>260</v>
      </c>
      <c r="H416" s="63" t="s">
        <v>265</v>
      </c>
      <c r="I416" s="63" t="s">
        <v>258</v>
      </c>
      <c r="J416" s="66" t="s">
        <v>259</v>
      </c>
      <c r="K416" s="66" t="s">
        <v>130</v>
      </c>
      <c r="L416" s="67">
        <v>85</v>
      </c>
      <c r="M416" s="64">
        <v>44.933032689999997</v>
      </c>
      <c r="N416" s="63"/>
    </row>
    <row r="417" spans="3:14" ht="29">
      <c r="C417" s="63" t="s">
        <v>19</v>
      </c>
      <c r="D417" s="65">
        <v>2022</v>
      </c>
      <c r="E417" s="63" t="s">
        <v>256</v>
      </c>
      <c r="F417" s="63"/>
      <c r="G417" s="63" t="s">
        <v>261</v>
      </c>
      <c r="H417" s="63" t="s">
        <v>265</v>
      </c>
      <c r="I417" s="63" t="s">
        <v>258</v>
      </c>
      <c r="J417" s="66" t="s">
        <v>259</v>
      </c>
      <c r="K417" s="66" t="s">
        <v>130</v>
      </c>
      <c r="L417" s="67">
        <v>75</v>
      </c>
      <c r="M417" s="64">
        <v>39.646793549999998</v>
      </c>
      <c r="N417" s="63"/>
    </row>
    <row r="418" spans="3:14" ht="29">
      <c r="C418" s="63" t="s">
        <v>19</v>
      </c>
      <c r="D418" s="65">
        <v>2022</v>
      </c>
      <c r="E418" s="63" t="s">
        <v>262</v>
      </c>
      <c r="F418" s="63"/>
      <c r="G418" s="63" t="s">
        <v>78</v>
      </c>
      <c r="H418" s="63" t="s">
        <v>265</v>
      </c>
      <c r="I418" s="63" t="s">
        <v>258</v>
      </c>
      <c r="J418" s="66" t="s">
        <v>259</v>
      </c>
      <c r="K418" s="66" t="s">
        <v>130</v>
      </c>
      <c r="L418" s="67">
        <v>90</v>
      </c>
      <c r="M418" s="64">
        <v>31.837567769999996</v>
      </c>
      <c r="N418" s="63"/>
    </row>
    <row r="419" spans="3:14" ht="29">
      <c r="C419" s="63" t="s">
        <v>19</v>
      </c>
      <c r="D419" s="65">
        <v>2022</v>
      </c>
      <c r="E419" s="63" t="s">
        <v>262</v>
      </c>
      <c r="F419" s="63"/>
      <c r="G419" s="63" t="s">
        <v>260</v>
      </c>
      <c r="H419" s="63" t="s">
        <v>265</v>
      </c>
      <c r="I419" s="63" t="s">
        <v>258</v>
      </c>
      <c r="J419" s="66" t="s">
        <v>259</v>
      </c>
      <c r="K419" s="66" t="s">
        <v>130</v>
      </c>
      <c r="L419" s="67">
        <v>75</v>
      </c>
      <c r="M419" s="64">
        <v>26.531306474999997</v>
      </c>
      <c r="N419" s="63"/>
    </row>
    <row r="420" spans="3:14" ht="29">
      <c r="C420" s="63" t="s">
        <v>19</v>
      </c>
      <c r="D420" s="65">
        <v>2022</v>
      </c>
      <c r="E420" s="63" t="s">
        <v>262</v>
      </c>
      <c r="F420" s="63"/>
      <c r="G420" s="63" t="s">
        <v>261</v>
      </c>
      <c r="H420" s="63" t="s">
        <v>265</v>
      </c>
      <c r="I420" s="63" t="s">
        <v>258</v>
      </c>
      <c r="J420" s="66" t="s">
        <v>259</v>
      </c>
      <c r="K420" s="66" t="s">
        <v>130</v>
      </c>
      <c r="L420" s="67">
        <v>70</v>
      </c>
      <c r="M420" s="64">
        <v>24.762552709999998</v>
      </c>
      <c r="N420" s="63"/>
    </row>
    <row r="421" spans="3:14" ht="29">
      <c r="C421" s="63" t="s">
        <v>19</v>
      </c>
      <c r="D421" s="65">
        <v>2022</v>
      </c>
      <c r="E421" s="63" t="s">
        <v>263</v>
      </c>
      <c r="F421" s="63"/>
      <c r="G421" s="63" t="s">
        <v>78</v>
      </c>
      <c r="H421" s="63" t="s">
        <v>265</v>
      </c>
      <c r="I421" s="63" t="s">
        <v>258</v>
      </c>
      <c r="J421" s="66" t="s">
        <v>259</v>
      </c>
      <c r="K421" s="66" t="s">
        <v>130</v>
      </c>
      <c r="L421" s="67">
        <v>75</v>
      </c>
      <c r="M421" s="64">
        <v>8.8218999749999991</v>
      </c>
      <c r="N421" s="63"/>
    </row>
    <row r="422" spans="3:14" ht="29">
      <c r="C422" s="63" t="s">
        <v>19</v>
      </c>
      <c r="D422" s="65">
        <v>2022</v>
      </c>
      <c r="E422" s="63" t="s">
        <v>263</v>
      </c>
      <c r="F422" s="63"/>
      <c r="G422" s="63" t="s">
        <v>260</v>
      </c>
      <c r="H422" s="63" t="s">
        <v>265</v>
      </c>
      <c r="I422" s="63" t="s">
        <v>258</v>
      </c>
      <c r="J422" s="66" t="s">
        <v>259</v>
      </c>
      <c r="K422" s="66" t="s">
        <v>130</v>
      </c>
      <c r="L422" s="67">
        <v>75</v>
      </c>
      <c r="M422" s="64">
        <v>8.8218999749999991</v>
      </c>
      <c r="N422" s="63"/>
    </row>
    <row r="423" spans="3:14" ht="29">
      <c r="C423" s="63" t="s">
        <v>19</v>
      </c>
      <c r="D423" s="65">
        <v>2022</v>
      </c>
      <c r="E423" s="63" t="s">
        <v>263</v>
      </c>
      <c r="F423" s="63"/>
      <c r="G423" s="63" t="s">
        <v>261</v>
      </c>
      <c r="H423" s="63" t="s">
        <v>265</v>
      </c>
      <c r="I423" s="63" t="s">
        <v>258</v>
      </c>
      <c r="J423" s="66" t="s">
        <v>259</v>
      </c>
      <c r="K423" s="66" t="s">
        <v>130</v>
      </c>
      <c r="L423" s="67">
        <v>49</v>
      </c>
      <c r="M423" s="64">
        <v>5.7636413170000003</v>
      </c>
      <c r="N423" s="63"/>
    </row>
    <row r="424" spans="3:14">
      <c r="C424" s="63" t="s">
        <v>19</v>
      </c>
      <c r="D424" s="65">
        <v>2022</v>
      </c>
      <c r="E424" s="63" t="s">
        <v>256</v>
      </c>
      <c r="F424" s="63"/>
      <c r="G424" s="63" t="s">
        <v>78</v>
      </c>
      <c r="H424" s="63" t="s">
        <v>257</v>
      </c>
      <c r="I424" s="63" t="s">
        <v>258</v>
      </c>
      <c r="J424" s="66" t="s">
        <v>266</v>
      </c>
      <c r="K424" s="66" t="s">
        <v>130</v>
      </c>
      <c r="L424" s="67">
        <v>40</v>
      </c>
      <c r="M424" s="64">
        <v>21.144956559999997</v>
      </c>
      <c r="N424" s="63"/>
    </row>
    <row r="425" spans="3:14">
      <c r="C425" s="63" t="s">
        <v>19</v>
      </c>
      <c r="D425" s="65">
        <v>2022</v>
      </c>
      <c r="E425" s="63" t="s">
        <v>256</v>
      </c>
      <c r="F425" s="63"/>
      <c r="G425" s="63" t="s">
        <v>260</v>
      </c>
      <c r="H425" s="63" t="s">
        <v>257</v>
      </c>
      <c r="I425" s="63" t="s">
        <v>258</v>
      </c>
      <c r="J425" s="66" t="s">
        <v>266</v>
      </c>
      <c r="K425" s="66" t="s">
        <v>130</v>
      </c>
      <c r="L425" s="67">
        <v>30</v>
      </c>
      <c r="M425" s="64">
        <v>15.85871742</v>
      </c>
      <c r="N425" s="63"/>
    </row>
    <row r="426" spans="3:14">
      <c r="C426" s="63" t="s">
        <v>19</v>
      </c>
      <c r="D426" s="65">
        <v>2022</v>
      </c>
      <c r="E426" s="63" t="s">
        <v>256</v>
      </c>
      <c r="F426" s="63"/>
      <c r="G426" s="63" t="s">
        <v>261</v>
      </c>
      <c r="H426" s="63" t="s">
        <v>257</v>
      </c>
      <c r="I426" s="63" t="s">
        <v>258</v>
      </c>
      <c r="J426" s="66" t="s">
        <v>266</v>
      </c>
      <c r="K426" s="66" t="s">
        <v>130</v>
      </c>
      <c r="L426" s="67">
        <v>25</v>
      </c>
      <c r="M426" s="64">
        <v>13.21559785</v>
      </c>
      <c r="N426" s="63"/>
    </row>
    <row r="427" spans="3:14">
      <c r="C427" s="63" t="s">
        <v>19</v>
      </c>
      <c r="D427" s="65">
        <v>2022</v>
      </c>
      <c r="E427" s="63" t="s">
        <v>262</v>
      </c>
      <c r="F427" s="63"/>
      <c r="G427" s="63" t="s">
        <v>78</v>
      </c>
      <c r="H427" s="63" t="s">
        <v>257</v>
      </c>
      <c r="I427" s="63" t="s">
        <v>258</v>
      </c>
      <c r="J427" s="66" t="s">
        <v>266</v>
      </c>
      <c r="K427" s="66" t="s">
        <v>130</v>
      </c>
      <c r="L427" s="67">
        <v>27</v>
      </c>
      <c r="M427" s="64">
        <v>9.5512703309999996</v>
      </c>
      <c r="N427" s="63"/>
    </row>
    <row r="428" spans="3:14">
      <c r="C428" s="63" t="s">
        <v>19</v>
      </c>
      <c r="D428" s="65">
        <v>2022</v>
      </c>
      <c r="E428" s="63" t="s">
        <v>262</v>
      </c>
      <c r="F428" s="63"/>
      <c r="G428" s="63" t="s">
        <v>260</v>
      </c>
      <c r="H428" s="63" t="s">
        <v>257</v>
      </c>
      <c r="I428" s="63" t="s">
        <v>258</v>
      </c>
      <c r="J428" s="66" t="s">
        <v>266</v>
      </c>
      <c r="K428" s="66" t="s">
        <v>130</v>
      </c>
      <c r="L428" s="67">
        <v>25</v>
      </c>
      <c r="M428" s="64">
        <v>8.8437688249999997</v>
      </c>
      <c r="N428" s="63"/>
    </row>
    <row r="429" spans="3:14">
      <c r="C429" s="63" t="s">
        <v>19</v>
      </c>
      <c r="D429" s="65">
        <v>2022</v>
      </c>
      <c r="E429" s="63" t="s">
        <v>262</v>
      </c>
      <c r="F429" s="63"/>
      <c r="G429" s="63" t="s">
        <v>261</v>
      </c>
      <c r="H429" s="63" t="s">
        <v>257</v>
      </c>
      <c r="I429" s="63" t="s">
        <v>258</v>
      </c>
      <c r="J429" s="66" t="s">
        <v>266</v>
      </c>
      <c r="K429" s="66" t="s">
        <v>130</v>
      </c>
      <c r="L429" s="67">
        <v>22</v>
      </c>
      <c r="M429" s="64">
        <v>7.7825165659999991</v>
      </c>
      <c r="N429" s="63"/>
    </row>
    <row r="430" spans="3:14">
      <c r="C430" s="63" t="s">
        <v>19</v>
      </c>
      <c r="D430" s="65">
        <v>2022</v>
      </c>
      <c r="E430" s="63" t="s">
        <v>263</v>
      </c>
      <c r="F430" s="63"/>
      <c r="G430" s="63" t="s">
        <v>78</v>
      </c>
      <c r="H430" s="63" t="s">
        <v>257</v>
      </c>
      <c r="I430" s="63" t="s">
        <v>258</v>
      </c>
      <c r="J430" s="66" t="s">
        <v>266</v>
      </c>
      <c r="K430" s="66" t="s">
        <v>130</v>
      </c>
      <c r="L430" s="67">
        <v>21</v>
      </c>
      <c r="M430" s="64">
        <v>2.4701319929999999</v>
      </c>
      <c r="N430" s="63"/>
    </row>
    <row r="431" spans="3:14">
      <c r="C431" s="63" t="s">
        <v>19</v>
      </c>
      <c r="D431" s="65">
        <v>2022</v>
      </c>
      <c r="E431" s="63" t="s">
        <v>263</v>
      </c>
      <c r="F431" s="63"/>
      <c r="G431" s="63" t="s">
        <v>260</v>
      </c>
      <c r="H431" s="63" t="s">
        <v>257</v>
      </c>
      <c r="I431" s="63" t="s">
        <v>258</v>
      </c>
      <c r="J431" s="66" t="s">
        <v>266</v>
      </c>
      <c r="K431" s="66" t="s">
        <v>130</v>
      </c>
      <c r="L431" s="67">
        <v>20</v>
      </c>
      <c r="M431" s="64">
        <v>2.35250666</v>
      </c>
      <c r="N431" s="63"/>
    </row>
    <row r="432" spans="3:14">
      <c r="C432" s="63" t="s">
        <v>19</v>
      </c>
      <c r="D432" s="65">
        <v>2022</v>
      </c>
      <c r="E432" s="63" t="s">
        <v>263</v>
      </c>
      <c r="F432" s="63"/>
      <c r="G432" s="63" t="s">
        <v>261</v>
      </c>
      <c r="H432" s="63" t="s">
        <v>257</v>
      </c>
      <c r="I432" s="63" t="s">
        <v>258</v>
      </c>
      <c r="J432" s="66" t="s">
        <v>266</v>
      </c>
      <c r="K432" s="66" t="s">
        <v>130</v>
      </c>
      <c r="L432" s="67">
        <v>15</v>
      </c>
      <c r="M432" s="64">
        <v>1.7643799950000001</v>
      </c>
      <c r="N432" s="63"/>
    </row>
    <row r="433" spans="3:14">
      <c r="C433" s="63" t="s">
        <v>19</v>
      </c>
      <c r="D433" s="65">
        <v>2022</v>
      </c>
      <c r="E433" s="63" t="s">
        <v>256</v>
      </c>
      <c r="F433" s="63"/>
      <c r="G433" s="63" t="s">
        <v>78</v>
      </c>
      <c r="H433" s="63" t="s">
        <v>129</v>
      </c>
      <c r="I433" s="63" t="s">
        <v>258</v>
      </c>
      <c r="J433" s="66" t="s">
        <v>266</v>
      </c>
      <c r="K433" s="66" t="s">
        <v>130</v>
      </c>
      <c r="L433" s="67">
        <v>40</v>
      </c>
      <c r="M433" s="64">
        <v>21.144956559999997</v>
      </c>
      <c r="N433" s="63"/>
    </row>
    <row r="434" spans="3:14">
      <c r="C434" s="63" t="s">
        <v>19</v>
      </c>
      <c r="D434" s="65">
        <v>2022</v>
      </c>
      <c r="E434" s="63" t="s">
        <v>256</v>
      </c>
      <c r="F434" s="63"/>
      <c r="G434" s="63" t="s">
        <v>260</v>
      </c>
      <c r="H434" s="63" t="s">
        <v>129</v>
      </c>
      <c r="I434" s="63" t="s">
        <v>258</v>
      </c>
      <c r="J434" s="66" t="s">
        <v>266</v>
      </c>
      <c r="K434" s="66" t="s">
        <v>130</v>
      </c>
      <c r="L434" s="67">
        <v>30</v>
      </c>
      <c r="M434" s="64">
        <v>15.85871742</v>
      </c>
      <c r="N434" s="63"/>
    </row>
    <row r="435" spans="3:14">
      <c r="C435" s="63" t="s">
        <v>19</v>
      </c>
      <c r="D435" s="65">
        <v>2022</v>
      </c>
      <c r="E435" s="63" t="s">
        <v>256</v>
      </c>
      <c r="F435" s="63"/>
      <c r="G435" s="63" t="s">
        <v>261</v>
      </c>
      <c r="H435" s="63" t="s">
        <v>129</v>
      </c>
      <c r="I435" s="63" t="s">
        <v>258</v>
      </c>
      <c r="J435" s="66" t="s">
        <v>266</v>
      </c>
      <c r="K435" s="66" t="s">
        <v>130</v>
      </c>
      <c r="L435" s="67">
        <v>25</v>
      </c>
      <c r="M435" s="64">
        <v>13.21559785</v>
      </c>
      <c r="N435" s="63"/>
    </row>
    <row r="436" spans="3:14">
      <c r="C436" s="63" t="s">
        <v>19</v>
      </c>
      <c r="D436" s="65">
        <v>2022</v>
      </c>
      <c r="E436" s="63" t="s">
        <v>262</v>
      </c>
      <c r="F436" s="63"/>
      <c r="G436" s="63" t="s">
        <v>78</v>
      </c>
      <c r="H436" s="63" t="s">
        <v>129</v>
      </c>
      <c r="I436" s="63" t="s">
        <v>258</v>
      </c>
      <c r="J436" s="66" t="s">
        <v>266</v>
      </c>
      <c r="K436" s="66" t="s">
        <v>130</v>
      </c>
      <c r="L436" s="67">
        <v>27</v>
      </c>
      <c r="M436" s="64">
        <v>9.5512703309999996</v>
      </c>
      <c r="N436" s="63"/>
    </row>
    <row r="437" spans="3:14">
      <c r="C437" s="63" t="s">
        <v>19</v>
      </c>
      <c r="D437" s="65">
        <v>2022</v>
      </c>
      <c r="E437" s="63" t="s">
        <v>262</v>
      </c>
      <c r="F437" s="63"/>
      <c r="G437" s="63" t="s">
        <v>260</v>
      </c>
      <c r="H437" s="63" t="s">
        <v>129</v>
      </c>
      <c r="I437" s="63" t="s">
        <v>258</v>
      </c>
      <c r="J437" s="66" t="s">
        <v>266</v>
      </c>
      <c r="K437" s="66" t="s">
        <v>130</v>
      </c>
      <c r="L437" s="67">
        <v>25</v>
      </c>
      <c r="M437" s="64">
        <v>8.8437688249999997</v>
      </c>
      <c r="N437" s="63"/>
    </row>
    <row r="438" spans="3:14">
      <c r="C438" s="63" t="s">
        <v>19</v>
      </c>
      <c r="D438" s="65">
        <v>2022</v>
      </c>
      <c r="E438" s="63" t="s">
        <v>262</v>
      </c>
      <c r="F438" s="63"/>
      <c r="G438" s="63" t="s">
        <v>261</v>
      </c>
      <c r="H438" s="63" t="s">
        <v>129</v>
      </c>
      <c r="I438" s="63" t="s">
        <v>258</v>
      </c>
      <c r="J438" s="66" t="s">
        <v>266</v>
      </c>
      <c r="K438" s="66" t="s">
        <v>130</v>
      </c>
      <c r="L438" s="67">
        <v>22</v>
      </c>
      <c r="M438" s="64">
        <v>7.7825165659999991</v>
      </c>
      <c r="N438" s="63"/>
    </row>
    <row r="439" spans="3:14">
      <c r="C439" s="63" t="s">
        <v>19</v>
      </c>
      <c r="D439" s="65">
        <v>2022</v>
      </c>
      <c r="E439" s="63" t="s">
        <v>263</v>
      </c>
      <c r="F439" s="63"/>
      <c r="G439" s="63" t="s">
        <v>78</v>
      </c>
      <c r="H439" s="63" t="s">
        <v>129</v>
      </c>
      <c r="I439" s="63" t="s">
        <v>258</v>
      </c>
      <c r="J439" s="66" t="s">
        <v>266</v>
      </c>
      <c r="K439" s="66" t="s">
        <v>130</v>
      </c>
      <c r="L439" s="67">
        <v>21</v>
      </c>
      <c r="M439" s="64">
        <v>2.4701319929999999</v>
      </c>
      <c r="N439" s="63"/>
    </row>
    <row r="440" spans="3:14">
      <c r="C440" s="63" t="s">
        <v>19</v>
      </c>
      <c r="D440" s="65">
        <v>2022</v>
      </c>
      <c r="E440" s="63" t="s">
        <v>263</v>
      </c>
      <c r="F440" s="63"/>
      <c r="G440" s="63" t="s">
        <v>260</v>
      </c>
      <c r="H440" s="63" t="s">
        <v>129</v>
      </c>
      <c r="I440" s="63" t="s">
        <v>258</v>
      </c>
      <c r="J440" s="66" t="s">
        <v>266</v>
      </c>
      <c r="K440" s="66" t="s">
        <v>130</v>
      </c>
      <c r="L440" s="67">
        <v>20</v>
      </c>
      <c r="M440" s="64">
        <v>2.35250666</v>
      </c>
      <c r="N440" s="63"/>
    </row>
    <row r="441" spans="3:14">
      <c r="C441" s="63" t="s">
        <v>19</v>
      </c>
      <c r="D441" s="65">
        <v>2022</v>
      </c>
      <c r="E441" s="63" t="s">
        <v>263</v>
      </c>
      <c r="F441" s="63"/>
      <c r="G441" s="63" t="s">
        <v>261</v>
      </c>
      <c r="H441" s="63" t="s">
        <v>129</v>
      </c>
      <c r="I441" s="63" t="s">
        <v>258</v>
      </c>
      <c r="J441" s="66" t="s">
        <v>266</v>
      </c>
      <c r="K441" s="66" t="s">
        <v>130</v>
      </c>
      <c r="L441" s="67">
        <v>15</v>
      </c>
      <c r="M441" s="64">
        <v>1.7643799950000001</v>
      </c>
      <c r="N441" s="63"/>
    </row>
    <row r="442" spans="3:14" ht="29">
      <c r="C442" s="63" t="s">
        <v>19</v>
      </c>
      <c r="D442" s="65">
        <v>2022</v>
      </c>
      <c r="E442" s="63" t="s">
        <v>256</v>
      </c>
      <c r="F442" s="63"/>
      <c r="G442" s="63" t="s">
        <v>78</v>
      </c>
      <c r="H442" s="63" t="s">
        <v>264</v>
      </c>
      <c r="I442" s="63" t="s">
        <v>258</v>
      </c>
      <c r="J442" s="66" t="s">
        <v>266</v>
      </c>
      <c r="K442" s="66" t="s">
        <v>130</v>
      </c>
      <c r="L442" s="67">
        <v>40</v>
      </c>
      <c r="M442" s="64">
        <v>21.144956559999997</v>
      </c>
      <c r="N442" s="63"/>
    </row>
    <row r="443" spans="3:14" ht="29">
      <c r="C443" s="63" t="s">
        <v>19</v>
      </c>
      <c r="D443" s="65">
        <v>2022</v>
      </c>
      <c r="E443" s="63" t="s">
        <v>256</v>
      </c>
      <c r="F443" s="63"/>
      <c r="G443" s="63" t="s">
        <v>260</v>
      </c>
      <c r="H443" s="63" t="s">
        <v>264</v>
      </c>
      <c r="I443" s="63" t="s">
        <v>258</v>
      </c>
      <c r="J443" s="66" t="s">
        <v>266</v>
      </c>
      <c r="K443" s="66" t="s">
        <v>130</v>
      </c>
      <c r="L443" s="67">
        <v>30</v>
      </c>
      <c r="M443" s="64">
        <v>15.85871742</v>
      </c>
      <c r="N443" s="63"/>
    </row>
    <row r="444" spans="3:14" ht="29">
      <c r="C444" s="63" t="s">
        <v>19</v>
      </c>
      <c r="D444" s="65">
        <v>2022</v>
      </c>
      <c r="E444" s="63" t="s">
        <v>256</v>
      </c>
      <c r="F444" s="63"/>
      <c r="G444" s="63" t="s">
        <v>261</v>
      </c>
      <c r="H444" s="63" t="s">
        <v>264</v>
      </c>
      <c r="I444" s="63" t="s">
        <v>258</v>
      </c>
      <c r="J444" s="66" t="s">
        <v>266</v>
      </c>
      <c r="K444" s="66" t="s">
        <v>130</v>
      </c>
      <c r="L444" s="67">
        <v>25</v>
      </c>
      <c r="M444" s="64">
        <v>13.21559785</v>
      </c>
      <c r="N444" s="63"/>
    </row>
    <row r="445" spans="3:14" ht="29">
      <c r="C445" s="63" t="s">
        <v>19</v>
      </c>
      <c r="D445" s="65">
        <v>2022</v>
      </c>
      <c r="E445" s="63" t="s">
        <v>262</v>
      </c>
      <c r="F445" s="63"/>
      <c r="G445" s="63" t="s">
        <v>78</v>
      </c>
      <c r="H445" s="63" t="s">
        <v>264</v>
      </c>
      <c r="I445" s="63" t="s">
        <v>258</v>
      </c>
      <c r="J445" s="66" t="s">
        <v>266</v>
      </c>
      <c r="K445" s="66" t="s">
        <v>130</v>
      </c>
      <c r="L445" s="67">
        <v>27</v>
      </c>
      <c r="M445" s="64">
        <v>9.5512703309999996</v>
      </c>
      <c r="N445" s="63"/>
    </row>
    <row r="446" spans="3:14" ht="29">
      <c r="C446" s="63" t="s">
        <v>19</v>
      </c>
      <c r="D446" s="65">
        <v>2022</v>
      </c>
      <c r="E446" s="63" t="s">
        <v>262</v>
      </c>
      <c r="F446" s="63"/>
      <c r="G446" s="63" t="s">
        <v>260</v>
      </c>
      <c r="H446" s="63" t="s">
        <v>264</v>
      </c>
      <c r="I446" s="63" t="s">
        <v>258</v>
      </c>
      <c r="J446" s="66" t="s">
        <v>266</v>
      </c>
      <c r="K446" s="66" t="s">
        <v>130</v>
      </c>
      <c r="L446" s="67">
        <v>25</v>
      </c>
      <c r="M446" s="64">
        <v>8.8437688249999997</v>
      </c>
      <c r="N446" s="63"/>
    </row>
    <row r="447" spans="3:14" ht="29">
      <c r="C447" s="63" t="s">
        <v>19</v>
      </c>
      <c r="D447" s="65">
        <v>2022</v>
      </c>
      <c r="E447" s="63" t="s">
        <v>262</v>
      </c>
      <c r="F447" s="63"/>
      <c r="G447" s="63" t="s">
        <v>261</v>
      </c>
      <c r="H447" s="63" t="s">
        <v>264</v>
      </c>
      <c r="I447" s="63" t="s">
        <v>258</v>
      </c>
      <c r="J447" s="66" t="s">
        <v>266</v>
      </c>
      <c r="K447" s="66" t="s">
        <v>130</v>
      </c>
      <c r="L447" s="67">
        <v>22</v>
      </c>
      <c r="M447" s="64">
        <v>7.7825165659999991</v>
      </c>
      <c r="N447" s="63"/>
    </row>
    <row r="448" spans="3:14" ht="29">
      <c r="C448" s="63" t="s">
        <v>19</v>
      </c>
      <c r="D448" s="65">
        <v>2022</v>
      </c>
      <c r="E448" s="63" t="s">
        <v>263</v>
      </c>
      <c r="F448" s="63"/>
      <c r="G448" s="63" t="s">
        <v>78</v>
      </c>
      <c r="H448" s="63" t="s">
        <v>264</v>
      </c>
      <c r="I448" s="63" t="s">
        <v>258</v>
      </c>
      <c r="J448" s="66" t="s">
        <v>266</v>
      </c>
      <c r="K448" s="66" t="s">
        <v>130</v>
      </c>
      <c r="L448" s="67">
        <v>21</v>
      </c>
      <c r="M448" s="64">
        <v>2.4701319929999999</v>
      </c>
      <c r="N448" s="63"/>
    </row>
    <row r="449" spans="3:14" ht="29">
      <c r="C449" s="63" t="s">
        <v>19</v>
      </c>
      <c r="D449" s="65">
        <v>2022</v>
      </c>
      <c r="E449" s="63" t="s">
        <v>263</v>
      </c>
      <c r="F449" s="63"/>
      <c r="G449" s="63" t="s">
        <v>260</v>
      </c>
      <c r="H449" s="63" t="s">
        <v>264</v>
      </c>
      <c r="I449" s="63" t="s">
        <v>258</v>
      </c>
      <c r="J449" s="66" t="s">
        <v>266</v>
      </c>
      <c r="K449" s="66" t="s">
        <v>130</v>
      </c>
      <c r="L449" s="67">
        <v>20</v>
      </c>
      <c r="M449" s="64">
        <v>2.35250666</v>
      </c>
      <c r="N449" s="63"/>
    </row>
    <row r="450" spans="3:14" ht="29">
      <c r="C450" s="63" t="s">
        <v>19</v>
      </c>
      <c r="D450" s="65">
        <v>2022</v>
      </c>
      <c r="E450" s="63" t="s">
        <v>263</v>
      </c>
      <c r="F450" s="63"/>
      <c r="G450" s="63" t="s">
        <v>261</v>
      </c>
      <c r="H450" s="63" t="s">
        <v>264</v>
      </c>
      <c r="I450" s="63" t="s">
        <v>258</v>
      </c>
      <c r="J450" s="66" t="s">
        <v>266</v>
      </c>
      <c r="K450" s="66" t="s">
        <v>130</v>
      </c>
      <c r="L450" s="67">
        <v>15</v>
      </c>
      <c r="M450" s="64">
        <v>1.7643799950000001</v>
      </c>
      <c r="N450" s="63"/>
    </row>
    <row r="451" spans="3:14" ht="29">
      <c r="C451" s="63" t="s">
        <v>19</v>
      </c>
      <c r="D451" s="65">
        <v>2022</v>
      </c>
      <c r="E451" s="63" t="s">
        <v>256</v>
      </c>
      <c r="F451" s="63"/>
      <c r="G451" s="63" t="s">
        <v>78</v>
      </c>
      <c r="H451" s="63" t="s">
        <v>265</v>
      </c>
      <c r="I451" s="63" t="s">
        <v>258</v>
      </c>
      <c r="J451" s="66" t="s">
        <v>266</v>
      </c>
      <c r="K451" s="66" t="s">
        <v>130</v>
      </c>
      <c r="L451" s="67">
        <v>40</v>
      </c>
      <c r="M451" s="64">
        <v>21.144956559999997</v>
      </c>
      <c r="N451" s="63"/>
    </row>
    <row r="452" spans="3:14" ht="29">
      <c r="C452" s="63" t="s">
        <v>19</v>
      </c>
      <c r="D452" s="65">
        <v>2022</v>
      </c>
      <c r="E452" s="63" t="s">
        <v>256</v>
      </c>
      <c r="F452" s="63"/>
      <c r="G452" s="63" t="s">
        <v>260</v>
      </c>
      <c r="H452" s="63" t="s">
        <v>265</v>
      </c>
      <c r="I452" s="63" t="s">
        <v>258</v>
      </c>
      <c r="J452" s="66" t="s">
        <v>266</v>
      </c>
      <c r="K452" s="66" t="s">
        <v>130</v>
      </c>
      <c r="L452" s="67">
        <v>30</v>
      </c>
      <c r="M452" s="64">
        <v>15.85871742</v>
      </c>
      <c r="N452" s="63"/>
    </row>
    <row r="453" spans="3:14" ht="29">
      <c r="C453" s="63" t="s">
        <v>19</v>
      </c>
      <c r="D453" s="65">
        <v>2022</v>
      </c>
      <c r="E453" s="63" t="s">
        <v>256</v>
      </c>
      <c r="F453" s="63"/>
      <c r="G453" s="63" t="s">
        <v>261</v>
      </c>
      <c r="H453" s="63" t="s">
        <v>265</v>
      </c>
      <c r="I453" s="63" t="s">
        <v>258</v>
      </c>
      <c r="J453" s="66" t="s">
        <v>266</v>
      </c>
      <c r="K453" s="66" t="s">
        <v>130</v>
      </c>
      <c r="L453" s="67">
        <v>25</v>
      </c>
      <c r="M453" s="64">
        <v>13.21559785</v>
      </c>
      <c r="N453" s="63"/>
    </row>
    <row r="454" spans="3:14" ht="29">
      <c r="C454" s="63" t="s">
        <v>19</v>
      </c>
      <c r="D454" s="65">
        <v>2022</v>
      </c>
      <c r="E454" s="63" t="s">
        <v>262</v>
      </c>
      <c r="F454" s="63"/>
      <c r="G454" s="63" t="s">
        <v>78</v>
      </c>
      <c r="H454" s="63" t="s">
        <v>265</v>
      </c>
      <c r="I454" s="63" t="s">
        <v>258</v>
      </c>
      <c r="J454" s="66" t="s">
        <v>266</v>
      </c>
      <c r="K454" s="66" t="s">
        <v>130</v>
      </c>
      <c r="L454" s="67">
        <v>27</v>
      </c>
      <c r="M454" s="64">
        <v>9.5512703309999996</v>
      </c>
      <c r="N454" s="63"/>
    </row>
    <row r="455" spans="3:14" ht="29">
      <c r="C455" s="63" t="s">
        <v>19</v>
      </c>
      <c r="D455" s="65">
        <v>2022</v>
      </c>
      <c r="E455" s="63" t="s">
        <v>262</v>
      </c>
      <c r="F455" s="63"/>
      <c r="G455" s="63" t="s">
        <v>260</v>
      </c>
      <c r="H455" s="63" t="s">
        <v>265</v>
      </c>
      <c r="I455" s="63" t="s">
        <v>258</v>
      </c>
      <c r="J455" s="66" t="s">
        <v>266</v>
      </c>
      <c r="K455" s="66" t="s">
        <v>130</v>
      </c>
      <c r="L455" s="67">
        <v>25</v>
      </c>
      <c r="M455" s="64">
        <v>8.8437688249999997</v>
      </c>
      <c r="N455" s="63"/>
    </row>
    <row r="456" spans="3:14" ht="29">
      <c r="C456" s="63" t="s">
        <v>19</v>
      </c>
      <c r="D456" s="65">
        <v>2022</v>
      </c>
      <c r="E456" s="63" t="s">
        <v>262</v>
      </c>
      <c r="F456" s="63"/>
      <c r="G456" s="63" t="s">
        <v>261</v>
      </c>
      <c r="H456" s="63" t="s">
        <v>265</v>
      </c>
      <c r="I456" s="63" t="s">
        <v>258</v>
      </c>
      <c r="J456" s="66" t="s">
        <v>266</v>
      </c>
      <c r="K456" s="66" t="s">
        <v>130</v>
      </c>
      <c r="L456" s="67">
        <v>22</v>
      </c>
      <c r="M456" s="64">
        <v>7.7825165659999991</v>
      </c>
      <c r="N456" s="63"/>
    </row>
    <row r="457" spans="3:14" ht="29">
      <c r="C457" s="63" t="s">
        <v>19</v>
      </c>
      <c r="D457" s="65">
        <v>2022</v>
      </c>
      <c r="E457" s="63" t="s">
        <v>263</v>
      </c>
      <c r="F457" s="63"/>
      <c r="G457" s="63" t="s">
        <v>78</v>
      </c>
      <c r="H457" s="63" t="s">
        <v>265</v>
      </c>
      <c r="I457" s="63" t="s">
        <v>258</v>
      </c>
      <c r="J457" s="66" t="s">
        <v>266</v>
      </c>
      <c r="K457" s="66" t="s">
        <v>130</v>
      </c>
      <c r="L457" s="67">
        <v>21</v>
      </c>
      <c r="M457" s="64">
        <v>2.4701319929999999</v>
      </c>
      <c r="N457" s="63"/>
    </row>
    <row r="458" spans="3:14" ht="29">
      <c r="C458" s="63" t="s">
        <v>19</v>
      </c>
      <c r="D458" s="65">
        <v>2022</v>
      </c>
      <c r="E458" s="63" t="s">
        <v>263</v>
      </c>
      <c r="F458" s="63"/>
      <c r="G458" s="63" t="s">
        <v>260</v>
      </c>
      <c r="H458" s="63" t="s">
        <v>265</v>
      </c>
      <c r="I458" s="63" t="s">
        <v>258</v>
      </c>
      <c r="J458" s="66" t="s">
        <v>266</v>
      </c>
      <c r="K458" s="66" t="s">
        <v>130</v>
      </c>
      <c r="L458" s="67">
        <v>20</v>
      </c>
      <c r="M458" s="64">
        <v>2.35250666</v>
      </c>
      <c r="N458" s="63"/>
    </row>
    <row r="459" spans="3:14" ht="29">
      <c r="C459" s="63" t="s">
        <v>19</v>
      </c>
      <c r="D459" s="65">
        <v>2022</v>
      </c>
      <c r="E459" s="63" t="s">
        <v>263</v>
      </c>
      <c r="F459" s="63"/>
      <c r="G459" s="63" t="s">
        <v>261</v>
      </c>
      <c r="H459" s="63" t="s">
        <v>265</v>
      </c>
      <c r="I459" s="63" t="s">
        <v>258</v>
      </c>
      <c r="J459" s="66" t="s">
        <v>266</v>
      </c>
      <c r="K459" s="66" t="s">
        <v>130</v>
      </c>
      <c r="L459" s="67">
        <v>15</v>
      </c>
      <c r="M459" s="64">
        <v>1.7643799950000001</v>
      </c>
      <c r="N459" s="63"/>
    </row>
    <row r="460" spans="3:14" ht="29">
      <c r="C460" s="63" t="s">
        <v>19</v>
      </c>
      <c r="D460" s="65">
        <v>2022</v>
      </c>
      <c r="E460" s="63" t="s">
        <v>267</v>
      </c>
      <c r="F460" s="63"/>
      <c r="G460" s="63" t="s">
        <v>78</v>
      </c>
      <c r="H460" s="63" t="s">
        <v>257</v>
      </c>
      <c r="I460" s="63" t="s">
        <v>258</v>
      </c>
      <c r="J460" s="66" t="s">
        <v>259</v>
      </c>
      <c r="K460" s="66" t="s">
        <v>130</v>
      </c>
      <c r="L460" s="67">
        <v>115</v>
      </c>
      <c r="M460" s="64" t="s">
        <v>130</v>
      </c>
      <c r="N460" s="63"/>
    </row>
    <row r="461" spans="3:14" ht="29">
      <c r="C461" s="63" t="s">
        <v>19</v>
      </c>
      <c r="D461" s="65">
        <v>2022</v>
      </c>
      <c r="E461" s="63" t="s">
        <v>267</v>
      </c>
      <c r="F461" s="63"/>
      <c r="G461" s="63" t="s">
        <v>260</v>
      </c>
      <c r="H461" s="63" t="s">
        <v>257</v>
      </c>
      <c r="I461" s="63" t="s">
        <v>258</v>
      </c>
      <c r="J461" s="66" t="s">
        <v>259</v>
      </c>
      <c r="K461" s="66" t="s">
        <v>130</v>
      </c>
      <c r="L461" s="67">
        <v>98.333333333333329</v>
      </c>
      <c r="M461" s="64" t="s">
        <v>130</v>
      </c>
      <c r="N461" s="63"/>
    </row>
    <row r="462" spans="3:14" ht="29">
      <c r="C462" s="63" t="s">
        <v>19</v>
      </c>
      <c r="D462" s="65">
        <v>2022</v>
      </c>
      <c r="E462" s="63" t="s">
        <v>267</v>
      </c>
      <c r="F462" s="63"/>
      <c r="G462" s="63" t="s">
        <v>261</v>
      </c>
      <c r="H462" s="63" t="s">
        <v>257</v>
      </c>
      <c r="I462" s="63" t="s">
        <v>258</v>
      </c>
      <c r="J462" s="66" t="s">
        <v>259</v>
      </c>
      <c r="K462" s="66" t="s">
        <v>130</v>
      </c>
      <c r="L462" s="67">
        <v>75</v>
      </c>
      <c r="M462" s="64" t="s">
        <v>130</v>
      </c>
      <c r="N462" s="63"/>
    </row>
    <row r="463" spans="3:14" ht="29">
      <c r="C463" s="63" t="s">
        <v>19</v>
      </c>
      <c r="D463" s="65">
        <v>2022</v>
      </c>
      <c r="E463" s="63" t="s">
        <v>267</v>
      </c>
      <c r="F463" s="63"/>
      <c r="G463" s="63" t="s">
        <v>78</v>
      </c>
      <c r="H463" s="63" t="s">
        <v>129</v>
      </c>
      <c r="I463" s="63" t="s">
        <v>258</v>
      </c>
      <c r="J463" s="66" t="s">
        <v>259</v>
      </c>
      <c r="K463" s="66" t="s">
        <v>130</v>
      </c>
      <c r="L463" s="67">
        <v>110.33333333333333</v>
      </c>
      <c r="M463" s="64" t="s">
        <v>130</v>
      </c>
      <c r="N463" s="63"/>
    </row>
    <row r="464" spans="3:14" ht="29">
      <c r="C464" s="63" t="s">
        <v>19</v>
      </c>
      <c r="D464" s="65">
        <v>2022</v>
      </c>
      <c r="E464" s="63" t="s">
        <v>267</v>
      </c>
      <c r="F464" s="63"/>
      <c r="G464" s="63" t="s">
        <v>260</v>
      </c>
      <c r="H464" s="63" t="s">
        <v>129</v>
      </c>
      <c r="I464" s="63" t="s">
        <v>258</v>
      </c>
      <c r="J464" s="66" t="s">
        <v>259</v>
      </c>
      <c r="K464" s="66" t="s">
        <v>130</v>
      </c>
      <c r="L464" s="67">
        <v>94.666666666666671</v>
      </c>
      <c r="M464" s="64" t="s">
        <v>130</v>
      </c>
      <c r="N464" s="63"/>
    </row>
    <row r="465" spans="3:14" ht="29">
      <c r="C465" s="63" t="s">
        <v>19</v>
      </c>
      <c r="D465" s="65">
        <v>2022</v>
      </c>
      <c r="E465" s="63" t="s">
        <v>267</v>
      </c>
      <c r="F465" s="63"/>
      <c r="G465" s="63" t="s">
        <v>261</v>
      </c>
      <c r="H465" s="63" t="s">
        <v>129</v>
      </c>
      <c r="I465" s="63" t="s">
        <v>258</v>
      </c>
      <c r="J465" s="66" t="s">
        <v>259</v>
      </c>
      <c r="K465" s="66" t="s">
        <v>130</v>
      </c>
      <c r="L465" s="67">
        <v>71.666666666666671</v>
      </c>
      <c r="M465" s="64" t="s">
        <v>130</v>
      </c>
      <c r="N465" s="63"/>
    </row>
    <row r="466" spans="3:14" ht="29">
      <c r="C466" s="63" t="s">
        <v>19</v>
      </c>
      <c r="D466" s="65">
        <v>2022</v>
      </c>
      <c r="E466" s="63" t="s">
        <v>267</v>
      </c>
      <c r="F466" s="63"/>
      <c r="G466" s="63" t="s">
        <v>78</v>
      </c>
      <c r="H466" s="63" t="s">
        <v>264</v>
      </c>
      <c r="I466" s="63" t="s">
        <v>258</v>
      </c>
      <c r="J466" s="66" t="s">
        <v>259</v>
      </c>
      <c r="K466" s="66" t="s">
        <v>130</v>
      </c>
      <c r="L466" s="67">
        <v>98.666666666666671</v>
      </c>
      <c r="M466" s="64" t="s">
        <v>130</v>
      </c>
      <c r="N466" s="63"/>
    </row>
    <row r="467" spans="3:14" ht="29">
      <c r="C467" s="63" t="s">
        <v>19</v>
      </c>
      <c r="D467" s="65">
        <v>2022</v>
      </c>
      <c r="E467" s="63" t="s">
        <v>267</v>
      </c>
      <c r="F467" s="63"/>
      <c r="G467" s="63" t="s">
        <v>260</v>
      </c>
      <c r="H467" s="63" t="s">
        <v>264</v>
      </c>
      <c r="I467" s="63" t="s">
        <v>258</v>
      </c>
      <c r="J467" s="66" t="s">
        <v>259</v>
      </c>
      <c r="K467" s="66" t="s">
        <v>130</v>
      </c>
      <c r="L467" s="67">
        <v>88.333333333333329</v>
      </c>
      <c r="M467" s="64" t="s">
        <v>130</v>
      </c>
      <c r="N467" s="63"/>
    </row>
    <row r="468" spans="3:14" ht="29">
      <c r="C468" s="63" t="s">
        <v>19</v>
      </c>
      <c r="D468" s="65">
        <v>2022</v>
      </c>
      <c r="E468" s="63" t="s">
        <v>267</v>
      </c>
      <c r="F468" s="63"/>
      <c r="G468" s="63" t="s">
        <v>261</v>
      </c>
      <c r="H468" s="63" t="s">
        <v>264</v>
      </c>
      <c r="I468" s="63" t="s">
        <v>258</v>
      </c>
      <c r="J468" s="66" t="s">
        <v>259</v>
      </c>
      <c r="K468" s="66" t="s">
        <v>130</v>
      </c>
      <c r="L468" s="67">
        <v>64.666666666666671</v>
      </c>
      <c r="M468" s="64" t="s">
        <v>130</v>
      </c>
      <c r="N468" s="63"/>
    </row>
    <row r="469" spans="3:14" ht="29">
      <c r="C469" s="63" t="s">
        <v>19</v>
      </c>
      <c r="D469" s="65">
        <v>2022</v>
      </c>
      <c r="E469" s="63" t="s">
        <v>267</v>
      </c>
      <c r="F469" s="63"/>
      <c r="G469" s="63" t="s">
        <v>78</v>
      </c>
      <c r="H469" s="63" t="s">
        <v>265</v>
      </c>
      <c r="I469" s="63" t="s">
        <v>258</v>
      </c>
      <c r="J469" s="66" t="s">
        <v>259</v>
      </c>
      <c r="K469" s="66" t="s">
        <v>130</v>
      </c>
      <c r="L469" s="67">
        <v>93.333333333333329</v>
      </c>
      <c r="M469" s="64" t="s">
        <v>130</v>
      </c>
      <c r="N469" s="63"/>
    </row>
    <row r="470" spans="3:14" ht="29">
      <c r="C470" s="63" t="s">
        <v>19</v>
      </c>
      <c r="D470" s="65">
        <v>2022</v>
      </c>
      <c r="E470" s="63" t="s">
        <v>267</v>
      </c>
      <c r="F470" s="63"/>
      <c r="G470" s="63" t="s">
        <v>260</v>
      </c>
      <c r="H470" s="63" t="s">
        <v>265</v>
      </c>
      <c r="I470" s="63" t="s">
        <v>258</v>
      </c>
      <c r="J470" s="66" t="s">
        <v>259</v>
      </c>
      <c r="K470" s="66" t="s">
        <v>130</v>
      </c>
      <c r="L470" s="67">
        <v>78.333333333333329</v>
      </c>
      <c r="M470" s="64" t="s">
        <v>130</v>
      </c>
      <c r="N470" s="63"/>
    </row>
    <row r="471" spans="3:14" ht="29">
      <c r="C471" s="63" t="s">
        <v>19</v>
      </c>
      <c r="D471" s="65">
        <v>2022</v>
      </c>
      <c r="E471" s="63" t="s">
        <v>267</v>
      </c>
      <c r="F471" s="63"/>
      <c r="G471" s="63" t="s">
        <v>261</v>
      </c>
      <c r="H471" s="63" t="s">
        <v>265</v>
      </c>
      <c r="I471" s="63" t="s">
        <v>258</v>
      </c>
      <c r="J471" s="66" t="s">
        <v>259</v>
      </c>
      <c r="K471" s="66" t="s">
        <v>130</v>
      </c>
      <c r="L471" s="67">
        <v>64.666666666666671</v>
      </c>
      <c r="M471" s="64" t="s">
        <v>130</v>
      </c>
      <c r="N471" s="63"/>
    </row>
    <row r="472" spans="3:14" ht="29">
      <c r="C472" s="63" t="s">
        <v>19</v>
      </c>
      <c r="D472" s="65">
        <v>2022</v>
      </c>
      <c r="E472" s="63" t="s">
        <v>267</v>
      </c>
      <c r="F472" s="63"/>
      <c r="G472" s="63" t="s">
        <v>78</v>
      </c>
      <c r="H472" s="63" t="s">
        <v>257</v>
      </c>
      <c r="I472" s="63" t="s">
        <v>258</v>
      </c>
      <c r="J472" s="66" t="s">
        <v>266</v>
      </c>
      <c r="K472" s="66" t="s">
        <v>130</v>
      </c>
      <c r="L472" s="67">
        <v>29.333333333333332</v>
      </c>
      <c r="M472" s="64" t="s">
        <v>130</v>
      </c>
      <c r="N472" s="63"/>
    </row>
    <row r="473" spans="3:14" ht="29">
      <c r="C473" s="63" t="s">
        <v>19</v>
      </c>
      <c r="D473" s="65">
        <v>2022</v>
      </c>
      <c r="E473" s="63" t="s">
        <v>267</v>
      </c>
      <c r="F473" s="63"/>
      <c r="G473" s="63" t="s">
        <v>260</v>
      </c>
      <c r="H473" s="63" t="s">
        <v>257</v>
      </c>
      <c r="I473" s="63" t="s">
        <v>258</v>
      </c>
      <c r="J473" s="66" t="s">
        <v>266</v>
      </c>
      <c r="K473" s="66" t="s">
        <v>130</v>
      </c>
      <c r="L473" s="67">
        <v>25</v>
      </c>
      <c r="M473" s="64" t="s">
        <v>130</v>
      </c>
      <c r="N473" s="63"/>
    </row>
    <row r="474" spans="3:14" ht="29">
      <c r="C474" s="63" t="s">
        <v>19</v>
      </c>
      <c r="D474" s="65">
        <v>2022</v>
      </c>
      <c r="E474" s="63" t="s">
        <v>267</v>
      </c>
      <c r="F474" s="63"/>
      <c r="G474" s="63" t="s">
        <v>261</v>
      </c>
      <c r="H474" s="63" t="s">
        <v>257</v>
      </c>
      <c r="I474" s="63" t="s">
        <v>258</v>
      </c>
      <c r="J474" s="66" t="s">
        <v>266</v>
      </c>
      <c r="K474" s="66" t="s">
        <v>130</v>
      </c>
      <c r="L474" s="67">
        <v>20.666666666666668</v>
      </c>
      <c r="M474" s="64" t="s">
        <v>130</v>
      </c>
      <c r="N474" s="63"/>
    </row>
    <row r="475" spans="3:14" ht="29">
      <c r="C475" s="63" t="s">
        <v>19</v>
      </c>
      <c r="D475" s="65">
        <v>2022</v>
      </c>
      <c r="E475" s="63" t="s">
        <v>267</v>
      </c>
      <c r="F475" s="63"/>
      <c r="G475" s="63" t="s">
        <v>78</v>
      </c>
      <c r="H475" s="63" t="s">
        <v>129</v>
      </c>
      <c r="I475" s="63" t="s">
        <v>258</v>
      </c>
      <c r="J475" s="66" t="s">
        <v>266</v>
      </c>
      <c r="K475" s="66" t="s">
        <v>130</v>
      </c>
      <c r="L475" s="67">
        <v>29.333333333333332</v>
      </c>
      <c r="M475" s="64" t="s">
        <v>130</v>
      </c>
      <c r="N475" s="63"/>
    </row>
    <row r="476" spans="3:14" ht="29">
      <c r="C476" s="63" t="s">
        <v>19</v>
      </c>
      <c r="D476" s="65">
        <v>2022</v>
      </c>
      <c r="E476" s="63" t="s">
        <v>267</v>
      </c>
      <c r="F476" s="63"/>
      <c r="G476" s="63" t="s">
        <v>260</v>
      </c>
      <c r="H476" s="63" t="s">
        <v>129</v>
      </c>
      <c r="I476" s="63" t="s">
        <v>258</v>
      </c>
      <c r="J476" s="66" t="s">
        <v>266</v>
      </c>
      <c r="K476" s="66" t="s">
        <v>130</v>
      </c>
      <c r="L476" s="67">
        <v>25</v>
      </c>
      <c r="M476" s="64" t="s">
        <v>130</v>
      </c>
      <c r="N476" s="63"/>
    </row>
    <row r="477" spans="3:14" ht="29">
      <c r="C477" s="63" t="s">
        <v>19</v>
      </c>
      <c r="D477" s="65">
        <v>2022</v>
      </c>
      <c r="E477" s="63" t="s">
        <v>267</v>
      </c>
      <c r="F477" s="63"/>
      <c r="G477" s="63" t="s">
        <v>261</v>
      </c>
      <c r="H477" s="63" t="s">
        <v>129</v>
      </c>
      <c r="I477" s="63" t="s">
        <v>258</v>
      </c>
      <c r="J477" s="66" t="s">
        <v>266</v>
      </c>
      <c r="K477" s="66" t="s">
        <v>130</v>
      </c>
      <c r="L477" s="67">
        <v>20.666666666666668</v>
      </c>
      <c r="M477" s="64" t="s">
        <v>130</v>
      </c>
      <c r="N477" s="63"/>
    </row>
    <row r="478" spans="3:14" ht="29">
      <c r="C478" s="63" t="s">
        <v>19</v>
      </c>
      <c r="D478" s="65">
        <v>2022</v>
      </c>
      <c r="E478" s="63" t="s">
        <v>267</v>
      </c>
      <c r="F478" s="63"/>
      <c r="G478" s="63" t="s">
        <v>78</v>
      </c>
      <c r="H478" s="63" t="s">
        <v>264</v>
      </c>
      <c r="I478" s="63" t="s">
        <v>258</v>
      </c>
      <c r="J478" s="66" t="s">
        <v>266</v>
      </c>
      <c r="K478" s="66" t="s">
        <v>130</v>
      </c>
      <c r="L478" s="67">
        <v>29.333333333333332</v>
      </c>
      <c r="M478" s="64" t="s">
        <v>130</v>
      </c>
      <c r="N478" s="63"/>
    </row>
    <row r="479" spans="3:14" ht="29">
      <c r="C479" s="63" t="s">
        <v>19</v>
      </c>
      <c r="D479" s="65">
        <v>2022</v>
      </c>
      <c r="E479" s="63" t="s">
        <v>267</v>
      </c>
      <c r="F479" s="63"/>
      <c r="G479" s="63" t="s">
        <v>260</v>
      </c>
      <c r="H479" s="63" t="s">
        <v>264</v>
      </c>
      <c r="I479" s="63" t="s">
        <v>258</v>
      </c>
      <c r="J479" s="66" t="s">
        <v>266</v>
      </c>
      <c r="K479" s="66" t="s">
        <v>130</v>
      </c>
      <c r="L479" s="67">
        <v>25</v>
      </c>
      <c r="M479" s="64" t="s">
        <v>130</v>
      </c>
      <c r="N479" s="63"/>
    </row>
    <row r="480" spans="3:14" ht="29">
      <c r="C480" s="63" t="s">
        <v>19</v>
      </c>
      <c r="D480" s="65">
        <v>2022</v>
      </c>
      <c r="E480" s="63" t="s">
        <v>267</v>
      </c>
      <c r="F480" s="63"/>
      <c r="G480" s="63" t="s">
        <v>261</v>
      </c>
      <c r="H480" s="63" t="s">
        <v>264</v>
      </c>
      <c r="I480" s="63" t="s">
        <v>258</v>
      </c>
      <c r="J480" s="66" t="s">
        <v>266</v>
      </c>
      <c r="K480" s="66" t="s">
        <v>130</v>
      </c>
      <c r="L480" s="67">
        <v>20.666666666666668</v>
      </c>
      <c r="M480" s="64" t="s">
        <v>130</v>
      </c>
      <c r="N480" s="63"/>
    </row>
    <row r="481" spans="3:14" ht="29">
      <c r="C481" s="63" t="s">
        <v>19</v>
      </c>
      <c r="D481" s="65">
        <v>2022</v>
      </c>
      <c r="E481" s="63" t="s">
        <v>267</v>
      </c>
      <c r="F481" s="63"/>
      <c r="G481" s="63" t="s">
        <v>78</v>
      </c>
      <c r="H481" s="63" t="s">
        <v>265</v>
      </c>
      <c r="I481" s="63" t="s">
        <v>258</v>
      </c>
      <c r="J481" s="66" t="s">
        <v>266</v>
      </c>
      <c r="K481" s="66" t="s">
        <v>130</v>
      </c>
      <c r="L481" s="67">
        <v>29.333333333333332</v>
      </c>
      <c r="M481" s="64" t="s">
        <v>130</v>
      </c>
      <c r="N481" s="63"/>
    </row>
    <row r="482" spans="3:14" ht="29">
      <c r="C482" s="63" t="s">
        <v>19</v>
      </c>
      <c r="D482" s="65">
        <v>2022</v>
      </c>
      <c r="E482" s="63" t="s">
        <v>267</v>
      </c>
      <c r="F482" s="63"/>
      <c r="G482" s="63" t="s">
        <v>260</v>
      </c>
      <c r="H482" s="63" t="s">
        <v>265</v>
      </c>
      <c r="I482" s="63" t="s">
        <v>258</v>
      </c>
      <c r="J482" s="66" t="s">
        <v>266</v>
      </c>
      <c r="K482" s="66" t="s">
        <v>130</v>
      </c>
      <c r="L482" s="67">
        <v>25</v>
      </c>
      <c r="M482" s="64" t="s">
        <v>130</v>
      </c>
      <c r="N482" s="63"/>
    </row>
    <row r="483" spans="3:14" ht="29">
      <c r="C483" s="63" t="s">
        <v>19</v>
      </c>
      <c r="D483" s="65">
        <v>2022</v>
      </c>
      <c r="E483" s="63" t="s">
        <v>267</v>
      </c>
      <c r="F483" s="63"/>
      <c r="G483" s="63" t="s">
        <v>261</v>
      </c>
      <c r="H483" s="63" t="s">
        <v>265</v>
      </c>
      <c r="I483" s="63" t="s">
        <v>258</v>
      </c>
      <c r="J483" s="66" t="s">
        <v>266</v>
      </c>
      <c r="K483" s="66" t="s">
        <v>130</v>
      </c>
      <c r="L483" s="67">
        <v>20.666666666666668</v>
      </c>
      <c r="M483" s="64" t="s">
        <v>130</v>
      </c>
      <c r="N483" s="63"/>
    </row>
    <row r="484" spans="3:14">
      <c r="C484" s="63" t="s">
        <v>19</v>
      </c>
      <c r="D484" s="65">
        <v>2022</v>
      </c>
      <c r="E484" s="63" t="s">
        <v>256</v>
      </c>
      <c r="F484" s="63"/>
      <c r="G484" s="63" t="s">
        <v>78</v>
      </c>
      <c r="H484" s="63" t="s">
        <v>257</v>
      </c>
      <c r="I484" s="63" t="s">
        <v>269</v>
      </c>
      <c r="J484" s="66" t="s">
        <v>259</v>
      </c>
      <c r="K484" s="66" t="s">
        <v>130</v>
      </c>
      <c r="L484" s="67">
        <v>165</v>
      </c>
      <c r="M484" s="64">
        <v>87.222945809999999</v>
      </c>
      <c r="N484" s="63"/>
    </row>
    <row r="485" spans="3:14">
      <c r="C485" s="63" t="s">
        <v>19</v>
      </c>
      <c r="D485" s="65">
        <v>2022</v>
      </c>
      <c r="E485" s="63" t="s">
        <v>256</v>
      </c>
      <c r="F485" s="63"/>
      <c r="G485" s="63" t="s">
        <v>78</v>
      </c>
      <c r="H485" s="63" t="s">
        <v>257</v>
      </c>
      <c r="I485" s="63" t="s">
        <v>270</v>
      </c>
      <c r="J485" s="66" t="s">
        <v>259</v>
      </c>
      <c r="K485" s="66" t="s">
        <v>130</v>
      </c>
      <c r="L485" s="67">
        <v>180</v>
      </c>
      <c r="M485" s="64">
        <v>95.152304520000001</v>
      </c>
      <c r="N485" s="63"/>
    </row>
    <row r="486" spans="3:14">
      <c r="C486" s="63" t="s">
        <v>19</v>
      </c>
      <c r="D486" s="65">
        <v>2022</v>
      </c>
      <c r="E486" s="63" t="s">
        <v>256</v>
      </c>
      <c r="F486" s="63"/>
      <c r="G486" s="63" t="s">
        <v>78</v>
      </c>
      <c r="H486" s="63" t="s">
        <v>257</v>
      </c>
      <c r="I486" s="63" t="s">
        <v>271</v>
      </c>
      <c r="J486" s="66" t="s">
        <v>259</v>
      </c>
      <c r="K486" s="66" t="s">
        <v>130</v>
      </c>
      <c r="L486" s="67">
        <v>210</v>
      </c>
      <c r="M486" s="64">
        <v>111.01102193999999</v>
      </c>
      <c r="N486" s="63"/>
    </row>
    <row r="487" spans="3:14">
      <c r="C487" s="63" t="s">
        <v>19</v>
      </c>
      <c r="D487" s="65">
        <v>2022</v>
      </c>
      <c r="E487" s="63" t="s">
        <v>256</v>
      </c>
      <c r="F487" s="63"/>
      <c r="G487" s="63" t="s">
        <v>260</v>
      </c>
      <c r="H487" s="63" t="s">
        <v>257</v>
      </c>
      <c r="I487" s="63" t="s">
        <v>269</v>
      </c>
      <c r="J487" s="66" t="s">
        <v>259</v>
      </c>
      <c r="K487" s="66" t="s">
        <v>130</v>
      </c>
      <c r="L487" s="67">
        <v>137.5</v>
      </c>
      <c r="M487" s="64">
        <v>72.685788174999999</v>
      </c>
      <c r="N487" s="63"/>
    </row>
    <row r="488" spans="3:14">
      <c r="C488" s="63" t="s">
        <v>19</v>
      </c>
      <c r="D488" s="65">
        <v>2022</v>
      </c>
      <c r="E488" s="63" t="s">
        <v>256</v>
      </c>
      <c r="F488" s="63"/>
      <c r="G488" s="63" t="s">
        <v>260</v>
      </c>
      <c r="H488" s="63" t="s">
        <v>257</v>
      </c>
      <c r="I488" s="63" t="s">
        <v>270</v>
      </c>
      <c r="J488" s="66" t="s">
        <v>259</v>
      </c>
      <c r="K488" s="66" t="s">
        <v>130</v>
      </c>
      <c r="L488" s="67">
        <v>150</v>
      </c>
      <c r="M488" s="64">
        <v>79.293587099999996</v>
      </c>
      <c r="N488" s="63"/>
    </row>
    <row r="489" spans="3:14">
      <c r="C489" s="63" t="s">
        <v>19</v>
      </c>
      <c r="D489" s="65">
        <v>2022</v>
      </c>
      <c r="E489" s="63" t="s">
        <v>256</v>
      </c>
      <c r="F489" s="63"/>
      <c r="G489" s="63" t="s">
        <v>260</v>
      </c>
      <c r="H489" s="63" t="s">
        <v>257</v>
      </c>
      <c r="I489" s="63" t="s">
        <v>271</v>
      </c>
      <c r="J489" s="66" t="s">
        <v>259</v>
      </c>
      <c r="K489" s="66" t="s">
        <v>130</v>
      </c>
      <c r="L489" s="67">
        <v>175</v>
      </c>
      <c r="M489" s="64">
        <v>92.509184949999991</v>
      </c>
      <c r="N489" s="63"/>
    </row>
    <row r="490" spans="3:14">
      <c r="C490" s="63" t="s">
        <v>19</v>
      </c>
      <c r="D490" s="65">
        <v>2022</v>
      </c>
      <c r="E490" s="63" t="s">
        <v>256</v>
      </c>
      <c r="F490" s="63"/>
      <c r="G490" s="63" t="s">
        <v>261</v>
      </c>
      <c r="H490" s="63" t="s">
        <v>257</v>
      </c>
      <c r="I490" s="63" t="s">
        <v>269</v>
      </c>
      <c r="J490" s="66" t="s">
        <v>259</v>
      </c>
      <c r="K490" s="66" t="s">
        <v>130</v>
      </c>
      <c r="L490" s="67">
        <v>104.5</v>
      </c>
      <c r="M490" s="64">
        <v>55.241199012999999</v>
      </c>
      <c r="N490" s="63"/>
    </row>
    <row r="491" spans="3:14">
      <c r="C491" s="63" t="s">
        <v>19</v>
      </c>
      <c r="D491" s="65">
        <v>2022</v>
      </c>
      <c r="E491" s="63" t="s">
        <v>256</v>
      </c>
      <c r="F491" s="63"/>
      <c r="G491" s="63" t="s">
        <v>261</v>
      </c>
      <c r="H491" s="63" t="s">
        <v>257</v>
      </c>
      <c r="I491" s="63" t="s">
        <v>270</v>
      </c>
      <c r="J491" s="66" t="s">
        <v>259</v>
      </c>
      <c r="K491" s="66" t="s">
        <v>130</v>
      </c>
      <c r="L491" s="67">
        <v>114</v>
      </c>
      <c r="M491" s="64">
        <v>60.263126195999995</v>
      </c>
      <c r="N491" s="63"/>
    </row>
    <row r="492" spans="3:14">
      <c r="C492" s="63" t="s">
        <v>19</v>
      </c>
      <c r="D492" s="65">
        <v>2022</v>
      </c>
      <c r="E492" s="63" t="s">
        <v>256</v>
      </c>
      <c r="F492" s="63"/>
      <c r="G492" s="63" t="s">
        <v>261</v>
      </c>
      <c r="H492" s="63" t="s">
        <v>257</v>
      </c>
      <c r="I492" s="63" t="s">
        <v>271</v>
      </c>
      <c r="J492" s="66" t="s">
        <v>259</v>
      </c>
      <c r="K492" s="66" t="s">
        <v>130</v>
      </c>
      <c r="L492" s="67">
        <v>133</v>
      </c>
      <c r="M492" s="64">
        <v>70.306980561999993</v>
      </c>
      <c r="N492" s="63"/>
    </row>
    <row r="493" spans="3:14">
      <c r="C493" s="63" t="s">
        <v>19</v>
      </c>
      <c r="D493" s="65">
        <v>2022</v>
      </c>
      <c r="E493" s="63" t="s">
        <v>262</v>
      </c>
      <c r="F493" s="63"/>
      <c r="G493" s="63" t="s">
        <v>78</v>
      </c>
      <c r="H493" s="63" t="s">
        <v>257</v>
      </c>
      <c r="I493" s="63" t="s">
        <v>269</v>
      </c>
      <c r="J493" s="66" t="s">
        <v>259</v>
      </c>
      <c r="K493" s="66" t="s">
        <v>130</v>
      </c>
      <c r="L493" s="67">
        <v>121</v>
      </c>
      <c r="M493" s="64">
        <v>42.803841112999997</v>
      </c>
      <c r="N493" s="63"/>
    </row>
    <row r="494" spans="3:14">
      <c r="C494" s="63" t="s">
        <v>19</v>
      </c>
      <c r="D494" s="65">
        <v>2022</v>
      </c>
      <c r="E494" s="63" t="s">
        <v>262</v>
      </c>
      <c r="F494" s="63"/>
      <c r="G494" s="63" t="s">
        <v>78</v>
      </c>
      <c r="H494" s="63" t="s">
        <v>257</v>
      </c>
      <c r="I494" s="63" t="s">
        <v>270</v>
      </c>
      <c r="J494" s="66" t="s">
        <v>259</v>
      </c>
      <c r="K494" s="66" t="s">
        <v>130</v>
      </c>
      <c r="L494" s="67">
        <v>132</v>
      </c>
      <c r="M494" s="64">
        <v>46.695099395999996</v>
      </c>
      <c r="N494" s="63"/>
    </row>
    <row r="495" spans="3:14">
      <c r="C495" s="63" t="s">
        <v>19</v>
      </c>
      <c r="D495" s="65">
        <v>2022</v>
      </c>
      <c r="E495" s="63" t="s">
        <v>262</v>
      </c>
      <c r="F495" s="63"/>
      <c r="G495" s="63" t="s">
        <v>78</v>
      </c>
      <c r="H495" s="63" t="s">
        <v>257</v>
      </c>
      <c r="I495" s="63" t="s">
        <v>271</v>
      </c>
      <c r="J495" s="66" t="s">
        <v>259</v>
      </c>
      <c r="K495" s="66" t="s">
        <v>130</v>
      </c>
      <c r="L495" s="67">
        <v>154</v>
      </c>
      <c r="M495" s="64">
        <v>54.477615961999994</v>
      </c>
      <c r="N495" s="63"/>
    </row>
    <row r="496" spans="3:14">
      <c r="C496" s="63" t="s">
        <v>19</v>
      </c>
      <c r="D496" s="65">
        <v>2022</v>
      </c>
      <c r="E496" s="63" t="s">
        <v>262</v>
      </c>
      <c r="F496" s="63"/>
      <c r="G496" s="63" t="s">
        <v>260</v>
      </c>
      <c r="H496" s="63" t="s">
        <v>257</v>
      </c>
      <c r="I496" s="63" t="s">
        <v>269</v>
      </c>
      <c r="J496" s="66" t="s">
        <v>259</v>
      </c>
      <c r="K496" s="66" t="s">
        <v>130</v>
      </c>
      <c r="L496" s="67">
        <v>99</v>
      </c>
      <c r="M496" s="64">
        <v>35.021324546999999</v>
      </c>
      <c r="N496" s="63"/>
    </row>
    <row r="497" spans="3:14">
      <c r="C497" s="63" t="s">
        <v>19</v>
      </c>
      <c r="D497" s="65">
        <v>2022</v>
      </c>
      <c r="E497" s="63" t="s">
        <v>262</v>
      </c>
      <c r="F497" s="63"/>
      <c r="G497" s="63" t="s">
        <v>260</v>
      </c>
      <c r="H497" s="63" t="s">
        <v>257</v>
      </c>
      <c r="I497" s="63" t="s">
        <v>270</v>
      </c>
      <c r="J497" s="66" t="s">
        <v>259</v>
      </c>
      <c r="K497" s="66" t="s">
        <v>130</v>
      </c>
      <c r="L497" s="67">
        <v>108</v>
      </c>
      <c r="M497" s="64">
        <v>38.205081323999998</v>
      </c>
      <c r="N497" s="63"/>
    </row>
    <row r="498" spans="3:14">
      <c r="C498" s="63" t="s">
        <v>19</v>
      </c>
      <c r="D498" s="65">
        <v>2022</v>
      </c>
      <c r="E498" s="63" t="s">
        <v>262</v>
      </c>
      <c r="F498" s="63"/>
      <c r="G498" s="63" t="s">
        <v>260</v>
      </c>
      <c r="H498" s="63" t="s">
        <v>257</v>
      </c>
      <c r="I498" s="63" t="s">
        <v>271</v>
      </c>
      <c r="J498" s="66" t="s">
        <v>259</v>
      </c>
      <c r="K498" s="66" t="s">
        <v>130</v>
      </c>
      <c r="L498" s="67">
        <v>126</v>
      </c>
      <c r="M498" s="64">
        <v>44.572594877999997</v>
      </c>
      <c r="N498" s="63"/>
    </row>
    <row r="499" spans="3:14">
      <c r="C499" s="63" t="s">
        <v>19</v>
      </c>
      <c r="D499" s="65">
        <v>2022</v>
      </c>
      <c r="E499" s="63" t="s">
        <v>262</v>
      </c>
      <c r="F499" s="63"/>
      <c r="G499" s="63" t="s">
        <v>261</v>
      </c>
      <c r="H499" s="63" t="s">
        <v>257</v>
      </c>
      <c r="I499" s="63" t="s">
        <v>269</v>
      </c>
      <c r="J499" s="66" t="s">
        <v>259</v>
      </c>
      <c r="K499" s="66" t="s">
        <v>130</v>
      </c>
      <c r="L499" s="67">
        <v>88</v>
      </c>
      <c r="M499" s="64">
        <v>31.130066263999996</v>
      </c>
      <c r="N499" s="63"/>
    </row>
    <row r="500" spans="3:14">
      <c r="C500" s="63" t="s">
        <v>19</v>
      </c>
      <c r="D500" s="65">
        <v>2022</v>
      </c>
      <c r="E500" s="63" t="s">
        <v>262</v>
      </c>
      <c r="F500" s="63"/>
      <c r="G500" s="63" t="s">
        <v>261</v>
      </c>
      <c r="H500" s="63" t="s">
        <v>257</v>
      </c>
      <c r="I500" s="63" t="s">
        <v>270</v>
      </c>
      <c r="J500" s="66" t="s">
        <v>259</v>
      </c>
      <c r="K500" s="66" t="s">
        <v>130</v>
      </c>
      <c r="L500" s="67">
        <v>96</v>
      </c>
      <c r="M500" s="64">
        <v>33.960072287999999</v>
      </c>
      <c r="N500" s="63"/>
    </row>
    <row r="501" spans="3:14">
      <c r="C501" s="63" t="s">
        <v>19</v>
      </c>
      <c r="D501" s="65">
        <v>2022</v>
      </c>
      <c r="E501" s="63" t="s">
        <v>262</v>
      </c>
      <c r="F501" s="63"/>
      <c r="G501" s="63" t="s">
        <v>261</v>
      </c>
      <c r="H501" s="63" t="s">
        <v>257</v>
      </c>
      <c r="I501" s="63" t="s">
        <v>271</v>
      </c>
      <c r="J501" s="66" t="s">
        <v>259</v>
      </c>
      <c r="K501" s="66" t="s">
        <v>130</v>
      </c>
      <c r="L501" s="67">
        <v>112</v>
      </c>
      <c r="M501" s="64">
        <v>39.620084335999998</v>
      </c>
      <c r="N501" s="63"/>
    </row>
    <row r="502" spans="3:14">
      <c r="C502" s="63" t="s">
        <v>19</v>
      </c>
      <c r="D502" s="65">
        <v>2022</v>
      </c>
      <c r="E502" s="63" t="s">
        <v>263</v>
      </c>
      <c r="F502" s="63"/>
      <c r="G502" s="63" t="s">
        <v>78</v>
      </c>
      <c r="H502" s="63" t="s">
        <v>257</v>
      </c>
      <c r="I502" s="63" t="s">
        <v>269</v>
      </c>
      <c r="J502" s="66" t="s">
        <v>259</v>
      </c>
      <c r="K502" s="66" t="s">
        <v>130</v>
      </c>
      <c r="L502" s="67">
        <v>93.5</v>
      </c>
      <c r="M502" s="64">
        <v>10.997968635499999</v>
      </c>
      <c r="N502" s="63"/>
    </row>
    <row r="503" spans="3:14">
      <c r="C503" s="63" t="s">
        <v>19</v>
      </c>
      <c r="D503" s="65">
        <v>2022</v>
      </c>
      <c r="E503" s="63" t="s">
        <v>263</v>
      </c>
      <c r="F503" s="63"/>
      <c r="G503" s="63" t="s">
        <v>78</v>
      </c>
      <c r="H503" s="63" t="s">
        <v>257</v>
      </c>
      <c r="I503" s="63" t="s">
        <v>270</v>
      </c>
      <c r="J503" s="66" t="s">
        <v>259</v>
      </c>
      <c r="K503" s="66" t="s">
        <v>130</v>
      </c>
      <c r="L503" s="67">
        <v>102</v>
      </c>
      <c r="M503" s="64">
        <v>11.997783966</v>
      </c>
      <c r="N503" s="63"/>
    </row>
    <row r="504" spans="3:14">
      <c r="C504" s="63" t="s">
        <v>19</v>
      </c>
      <c r="D504" s="65">
        <v>2022</v>
      </c>
      <c r="E504" s="63" t="s">
        <v>263</v>
      </c>
      <c r="F504" s="63"/>
      <c r="G504" s="63" t="s">
        <v>78</v>
      </c>
      <c r="H504" s="63" t="s">
        <v>257</v>
      </c>
      <c r="I504" s="63" t="s">
        <v>271</v>
      </c>
      <c r="J504" s="66" t="s">
        <v>259</v>
      </c>
      <c r="K504" s="66" t="s">
        <v>130</v>
      </c>
      <c r="L504" s="67">
        <v>119</v>
      </c>
      <c r="M504" s="64">
        <v>13.997414626999999</v>
      </c>
      <c r="N504" s="63"/>
    </row>
    <row r="505" spans="3:14">
      <c r="C505" s="63" t="s">
        <v>19</v>
      </c>
      <c r="D505" s="65">
        <v>2022</v>
      </c>
      <c r="E505" s="63" t="s">
        <v>263</v>
      </c>
      <c r="F505" s="63"/>
      <c r="G505" s="63" t="s">
        <v>260</v>
      </c>
      <c r="H505" s="63" t="s">
        <v>257</v>
      </c>
      <c r="I505" s="63" t="s">
        <v>269</v>
      </c>
      <c r="J505" s="66" t="s">
        <v>259</v>
      </c>
      <c r="K505" s="66" t="s">
        <v>130</v>
      </c>
      <c r="L505" s="67">
        <v>88</v>
      </c>
      <c r="M505" s="64">
        <v>10.351029304000001</v>
      </c>
      <c r="N505" s="63"/>
    </row>
    <row r="506" spans="3:14">
      <c r="C506" s="63" t="s">
        <v>19</v>
      </c>
      <c r="D506" s="65">
        <v>2022</v>
      </c>
      <c r="E506" s="63" t="s">
        <v>263</v>
      </c>
      <c r="F506" s="63"/>
      <c r="G506" s="63" t="s">
        <v>260</v>
      </c>
      <c r="H506" s="63" t="s">
        <v>257</v>
      </c>
      <c r="I506" s="63" t="s">
        <v>270</v>
      </c>
      <c r="J506" s="66" t="s">
        <v>259</v>
      </c>
      <c r="K506" s="66" t="s">
        <v>130</v>
      </c>
      <c r="L506" s="67">
        <v>96</v>
      </c>
      <c r="M506" s="64">
        <v>11.292031968</v>
      </c>
      <c r="N506" s="63"/>
    </row>
    <row r="507" spans="3:14">
      <c r="C507" s="63" t="s">
        <v>19</v>
      </c>
      <c r="D507" s="65">
        <v>2022</v>
      </c>
      <c r="E507" s="63" t="s">
        <v>263</v>
      </c>
      <c r="F507" s="63"/>
      <c r="G507" s="63" t="s">
        <v>260</v>
      </c>
      <c r="H507" s="63" t="s">
        <v>257</v>
      </c>
      <c r="I507" s="63" t="s">
        <v>271</v>
      </c>
      <c r="J507" s="66" t="s">
        <v>259</v>
      </c>
      <c r="K507" s="66" t="s">
        <v>130</v>
      </c>
      <c r="L507" s="67">
        <v>112</v>
      </c>
      <c r="M507" s="64">
        <v>13.174037296</v>
      </c>
      <c r="N507" s="63"/>
    </row>
    <row r="508" spans="3:14">
      <c r="C508" s="63" t="s">
        <v>19</v>
      </c>
      <c r="D508" s="65">
        <v>2022</v>
      </c>
      <c r="E508" s="63" t="s">
        <v>263</v>
      </c>
      <c r="F508" s="63"/>
      <c r="G508" s="63" t="s">
        <v>261</v>
      </c>
      <c r="H508" s="63" t="s">
        <v>257</v>
      </c>
      <c r="I508" s="63" t="s">
        <v>269</v>
      </c>
      <c r="J508" s="66" t="s">
        <v>259</v>
      </c>
      <c r="K508" s="66" t="s">
        <v>130</v>
      </c>
      <c r="L508" s="67">
        <v>55</v>
      </c>
      <c r="M508" s="64">
        <v>6.4693933149999996</v>
      </c>
      <c r="N508" s="63"/>
    </row>
    <row r="509" spans="3:14">
      <c r="C509" s="63" t="s">
        <v>19</v>
      </c>
      <c r="D509" s="65">
        <v>2022</v>
      </c>
      <c r="E509" s="63" t="s">
        <v>263</v>
      </c>
      <c r="F509" s="63"/>
      <c r="G509" s="63" t="s">
        <v>261</v>
      </c>
      <c r="H509" s="63" t="s">
        <v>257</v>
      </c>
      <c r="I509" s="63" t="s">
        <v>270</v>
      </c>
      <c r="J509" s="66" t="s">
        <v>259</v>
      </c>
      <c r="K509" s="66" t="s">
        <v>130</v>
      </c>
      <c r="L509" s="67">
        <v>60</v>
      </c>
      <c r="M509" s="64">
        <v>7.0575199800000004</v>
      </c>
      <c r="N509" s="63"/>
    </row>
    <row r="510" spans="3:14">
      <c r="C510" s="63" t="s">
        <v>19</v>
      </c>
      <c r="D510" s="65">
        <v>2022</v>
      </c>
      <c r="E510" s="63" t="s">
        <v>263</v>
      </c>
      <c r="F510" s="63"/>
      <c r="G510" s="63" t="s">
        <v>261</v>
      </c>
      <c r="H510" s="63" t="s">
        <v>257</v>
      </c>
      <c r="I510" s="63" t="s">
        <v>271</v>
      </c>
      <c r="J510" s="66" t="s">
        <v>259</v>
      </c>
      <c r="K510" s="66" t="s">
        <v>130</v>
      </c>
      <c r="L510" s="67">
        <v>70</v>
      </c>
      <c r="M510" s="64">
        <v>8.2337733100000001</v>
      </c>
      <c r="N510" s="63"/>
    </row>
    <row r="511" spans="3:14">
      <c r="C511" s="63" t="s">
        <v>19</v>
      </c>
      <c r="D511" s="65">
        <v>2022</v>
      </c>
      <c r="E511" s="63" t="s">
        <v>256</v>
      </c>
      <c r="F511" s="63"/>
      <c r="G511" s="63" t="s">
        <v>78</v>
      </c>
      <c r="H511" s="63" t="s">
        <v>129</v>
      </c>
      <c r="I511" s="63" t="s">
        <v>269</v>
      </c>
      <c r="J511" s="66" t="s">
        <v>259</v>
      </c>
      <c r="K511" s="66" t="s">
        <v>130</v>
      </c>
      <c r="L511" s="67">
        <v>158.4</v>
      </c>
      <c r="M511" s="64">
        <v>83.734027977599993</v>
      </c>
      <c r="N511" s="63"/>
    </row>
    <row r="512" spans="3:14">
      <c r="C512" s="63" t="s">
        <v>19</v>
      </c>
      <c r="D512" s="65">
        <v>2022</v>
      </c>
      <c r="E512" s="63" t="s">
        <v>256</v>
      </c>
      <c r="F512" s="63"/>
      <c r="G512" s="63" t="s">
        <v>78</v>
      </c>
      <c r="H512" s="63" t="s">
        <v>129</v>
      </c>
      <c r="I512" s="63" t="s">
        <v>270</v>
      </c>
      <c r="J512" s="66" t="s">
        <v>259</v>
      </c>
      <c r="K512" s="66" t="s">
        <v>130</v>
      </c>
      <c r="L512" s="67">
        <v>172.8</v>
      </c>
      <c r="M512" s="64">
        <v>91.346212339200008</v>
      </c>
      <c r="N512" s="63"/>
    </row>
    <row r="513" spans="3:14">
      <c r="C513" s="63" t="s">
        <v>19</v>
      </c>
      <c r="D513" s="65">
        <v>2022</v>
      </c>
      <c r="E513" s="63" t="s">
        <v>256</v>
      </c>
      <c r="F513" s="63"/>
      <c r="G513" s="63" t="s">
        <v>78</v>
      </c>
      <c r="H513" s="63" t="s">
        <v>129</v>
      </c>
      <c r="I513" s="63" t="s">
        <v>271</v>
      </c>
      <c r="J513" s="66" t="s">
        <v>259</v>
      </c>
      <c r="K513" s="66" t="s">
        <v>130</v>
      </c>
      <c r="L513" s="67">
        <v>201.6</v>
      </c>
      <c r="M513" s="64">
        <v>106.5705810624</v>
      </c>
      <c r="N513" s="63"/>
    </row>
    <row r="514" spans="3:14">
      <c r="C514" s="63" t="s">
        <v>19</v>
      </c>
      <c r="D514" s="65">
        <v>2022</v>
      </c>
      <c r="E514" s="63" t="s">
        <v>256</v>
      </c>
      <c r="F514" s="63"/>
      <c r="G514" s="63" t="s">
        <v>260</v>
      </c>
      <c r="H514" s="63" t="s">
        <v>129</v>
      </c>
      <c r="I514" s="63" t="s">
        <v>269</v>
      </c>
      <c r="J514" s="66" t="s">
        <v>259</v>
      </c>
      <c r="K514" s="66" t="s">
        <v>130</v>
      </c>
      <c r="L514" s="67">
        <v>132</v>
      </c>
      <c r="M514" s="64">
        <v>69.778356647999999</v>
      </c>
      <c r="N514" s="63"/>
    </row>
    <row r="515" spans="3:14">
      <c r="C515" s="63" t="s">
        <v>19</v>
      </c>
      <c r="D515" s="65">
        <v>2022</v>
      </c>
      <c r="E515" s="63" t="s">
        <v>256</v>
      </c>
      <c r="F515" s="63"/>
      <c r="G515" s="63" t="s">
        <v>260</v>
      </c>
      <c r="H515" s="63" t="s">
        <v>129</v>
      </c>
      <c r="I515" s="63" t="s">
        <v>270</v>
      </c>
      <c r="J515" s="66" t="s">
        <v>259</v>
      </c>
      <c r="K515" s="66" t="s">
        <v>130</v>
      </c>
      <c r="L515" s="67">
        <v>144</v>
      </c>
      <c r="M515" s="64">
        <v>76.121843615999992</v>
      </c>
      <c r="N515" s="63"/>
    </row>
    <row r="516" spans="3:14">
      <c r="C516" s="63" t="s">
        <v>19</v>
      </c>
      <c r="D516" s="65">
        <v>2022</v>
      </c>
      <c r="E516" s="63" t="s">
        <v>256</v>
      </c>
      <c r="F516" s="63"/>
      <c r="G516" s="63" t="s">
        <v>260</v>
      </c>
      <c r="H516" s="63" t="s">
        <v>129</v>
      </c>
      <c r="I516" s="63" t="s">
        <v>271</v>
      </c>
      <c r="J516" s="66" t="s">
        <v>259</v>
      </c>
      <c r="K516" s="66" t="s">
        <v>130</v>
      </c>
      <c r="L516" s="67">
        <v>168</v>
      </c>
      <c r="M516" s="64">
        <v>88.808817551999994</v>
      </c>
      <c r="N516" s="63"/>
    </row>
    <row r="517" spans="3:14">
      <c r="C517" s="63" t="s">
        <v>19</v>
      </c>
      <c r="D517" s="65">
        <v>2022</v>
      </c>
      <c r="E517" s="63" t="s">
        <v>256</v>
      </c>
      <c r="F517" s="63"/>
      <c r="G517" s="63" t="s">
        <v>261</v>
      </c>
      <c r="H517" s="63" t="s">
        <v>129</v>
      </c>
      <c r="I517" s="63" t="s">
        <v>269</v>
      </c>
      <c r="J517" s="66" t="s">
        <v>259</v>
      </c>
      <c r="K517" s="66" t="s">
        <v>130</v>
      </c>
      <c r="L517" s="67">
        <v>93.5</v>
      </c>
      <c r="M517" s="64">
        <v>49.426335958999999</v>
      </c>
      <c r="N517" s="63"/>
    </row>
    <row r="518" spans="3:14">
      <c r="C518" s="63" t="s">
        <v>19</v>
      </c>
      <c r="D518" s="65">
        <v>2022</v>
      </c>
      <c r="E518" s="63" t="s">
        <v>256</v>
      </c>
      <c r="F518" s="63"/>
      <c r="G518" s="63" t="s">
        <v>261</v>
      </c>
      <c r="H518" s="63" t="s">
        <v>129</v>
      </c>
      <c r="I518" s="63" t="s">
        <v>270</v>
      </c>
      <c r="J518" s="66" t="s">
        <v>259</v>
      </c>
      <c r="K518" s="66" t="s">
        <v>130</v>
      </c>
      <c r="L518" s="67">
        <v>102</v>
      </c>
      <c r="M518" s="64">
        <v>53.919639227999994</v>
      </c>
      <c r="N518" s="63"/>
    </row>
    <row r="519" spans="3:14">
      <c r="C519" s="63" t="s">
        <v>19</v>
      </c>
      <c r="D519" s="65">
        <v>2022</v>
      </c>
      <c r="E519" s="63" t="s">
        <v>256</v>
      </c>
      <c r="F519" s="63"/>
      <c r="G519" s="63" t="s">
        <v>261</v>
      </c>
      <c r="H519" s="63" t="s">
        <v>129</v>
      </c>
      <c r="I519" s="63" t="s">
        <v>271</v>
      </c>
      <c r="J519" s="66" t="s">
        <v>259</v>
      </c>
      <c r="K519" s="66" t="s">
        <v>130</v>
      </c>
      <c r="L519" s="67">
        <v>119</v>
      </c>
      <c r="M519" s="64">
        <v>62.906245765999998</v>
      </c>
      <c r="N519" s="63"/>
    </row>
    <row r="520" spans="3:14">
      <c r="C520" s="63" t="s">
        <v>19</v>
      </c>
      <c r="D520" s="65">
        <v>2022</v>
      </c>
      <c r="E520" s="63" t="s">
        <v>262</v>
      </c>
      <c r="F520" s="63"/>
      <c r="G520" s="63" t="s">
        <v>78</v>
      </c>
      <c r="H520" s="63" t="s">
        <v>129</v>
      </c>
      <c r="I520" s="63" t="s">
        <v>269</v>
      </c>
      <c r="J520" s="66" t="s">
        <v>259</v>
      </c>
      <c r="K520" s="66" t="s">
        <v>130</v>
      </c>
      <c r="L520" s="67">
        <v>112.2</v>
      </c>
      <c r="M520" s="64">
        <v>39.690834486599996</v>
      </c>
      <c r="N520" s="63"/>
    </row>
    <row r="521" spans="3:14">
      <c r="C521" s="63" t="s">
        <v>19</v>
      </c>
      <c r="D521" s="65">
        <v>2022</v>
      </c>
      <c r="E521" s="63" t="s">
        <v>262</v>
      </c>
      <c r="F521" s="63"/>
      <c r="G521" s="63" t="s">
        <v>78</v>
      </c>
      <c r="H521" s="63" t="s">
        <v>129</v>
      </c>
      <c r="I521" s="63" t="s">
        <v>270</v>
      </c>
      <c r="J521" s="66" t="s">
        <v>259</v>
      </c>
      <c r="K521" s="66" t="s">
        <v>130</v>
      </c>
      <c r="L521" s="67">
        <v>122.4</v>
      </c>
      <c r="M521" s="64">
        <v>43.299092167200001</v>
      </c>
      <c r="N521" s="63"/>
    </row>
    <row r="522" spans="3:14">
      <c r="C522" s="63" t="s">
        <v>19</v>
      </c>
      <c r="D522" s="65">
        <v>2022</v>
      </c>
      <c r="E522" s="63" t="s">
        <v>262</v>
      </c>
      <c r="F522" s="63"/>
      <c r="G522" s="63" t="s">
        <v>78</v>
      </c>
      <c r="H522" s="63" t="s">
        <v>129</v>
      </c>
      <c r="I522" s="63" t="s">
        <v>271</v>
      </c>
      <c r="J522" s="66" t="s">
        <v>259</v>
      </c>
      <c r="K522" s="66" t="s">
        <v>130</v>
      </c>
      <c r="L522" s="67">
        <v>142.80000000000001</v>
      </c>
      <c r="M522" s="64">
        <v>50.515607528399997</v>
      </c>
      <c r="N522" s="63"/>
    </row>
    <row r="523" spans="3:14">
      <c r="C523" s="63" t="s">
        <v>19</v>
      </c>
      <c r="D523" s="65">
        <v>2022</v>
      </c>
      <c r="E523" s="63" t="s">
        <v>262</v>
      </c>
      <c r="F523" s="63"/>
      <c r="G523" s="63" t="s">
        <v>260</v>
      </c>
      <c r="H523" s="63" t="s">
        <v>129</v>
      </c>
      <c r="I523" s="63" t="s">
        <v>269</v>
      </c>
      <c r="J523" s="66" t="s">
        <v>259</v>
      </c>
      <c r="K523" s="66" t="s">
        <v>130</v>
      </c>
      <c r="L523" s="67">
        <v>96.8</v>
      </c>
      <c r="M523" s="64">
        <v>34.243072890399993</v>
      </c>
      <c r="N523" s="63"/>
    </row>
    <row r="524" spans="3:14">
      <c r="C524" s="63" t="s">
        <v>19</v>
      </c>
      <c r="D524" s="65">
        <v>2022</v>
      </c>
      <c r="E524" s="63" t="s">
        <v>262</v>
      </c>
      <c r="F524" s="63"/>
      <c r="G524" s="63" t="s">
        <v>260</v>
      </c>
      <c r="H524" s="63" t="s">
        <v>129</v>
      </c>
      <c r="I524" s="63" t="s">
        <v>270</v>
      </c>
      <c r="J524" s="66" t="s">
        <v>259</v>
      </c>
      <c r="K524" s="66" t="s">
        <v>130</v>
      </c>
      <c r="L524" s="67">
        <v>105.6</v>
      </c>
      <c r="M524" s="64">
        <v>37.356079516799994</v>
      </c>
      <c r="N524" s="63"/>
    </row>
    <row r="525" spans="3:14">
      <c r="C525" s="63" t="s">
        <v>19</v>
      </c>
      <c r="D525" s="65">
        <v>2022</v>
      </c>
      <c r="E525" s="63" t="s">
        <v>262</v>
      </c>
      <c r="F525" s="63"/>
      <c r="G525" s="63" t="s">
        <v>260</v>
      </c>
      <c r="H525" s="63" t="s">
        <v>129</v>
      </c>
      <c r="I525" s="63" t="s">
        <v>271</v>
      </c>
      <c r="J525" s="66" t="s">
        <v>259</v>
      </c>
      <c r="K525" s="66" t="s">
        <v>130</v>
      </c>
      <c r="L525" s="67">
        <v>123.2</v>
      </c>
      <c r="M525" s="64">
        <v>43.582092769599996</v>
      </c>
      <c r="N525" s="63"/>
    </row>
    <row r="526" spans="3:14">
      <c r="C526" s="63" t="s">
        <v>19</v>
      </c>
      <c r="D526" s="65">
        <v>2022</v>
      </c>
      <c r="E526" s="63" t="s">
        <v>262</v>
      </c>
      <c r="F526" s="63"/>
      <c r="G526" s="63" t="s">
        <v>261</v>
      </c>
      <c r="H526" s="63" t="s">
        <v>129</v>
      </c>
      <c r="I526" s="63" t="s">
        <v>269</v>
      </c>
      <c r="J526" s="66" t="s">
        <v>259</v>
      </c>
      <c r="K526" s="66" t="s">
        <v>130</v>
      </c>
      <c r="L526" s="67">
        <v>88</v>
      </c>
      <c r="M526" s="64">
        <v>31.130066263999996</v>
      </c>
      <c r="N526" s="63"/>
    </row>
    <row r="527" spans="3:14">
      <c r="C527" s="63" t="s">
        <v>19</v>
      </c>
      <c r="D527" s="65">
        <v>2022</v>
      </c>
      <c r="E527" s="63" t="s">
        <v>262</v>
      </c>
      <c r="F527" s="63"/>
      <c r="G527" s="63" t="s">
        <v>261</v>
      </c>
      <c r="H527" s="63" t="s">
        <v>129</v>
      </c>
      <c r="I527" s="63" t="s">
        <v>270</v>
      </c>
      <c r="J527" s="66" t="s">
        <v>259</v>
      </c>
      <c r="K527" s="66" t="s">
        <v>130</v>
      </c>
      <c r="L527" s="67">
        <v>96</v>
      </c>
      <c r="M527" s="64">
        <v>33.960072287999999</v>
      </c>
      <c r="N527" s="63"/>
    </row>
    <row r="528" spans="3:14">
      <c r="C528" s="63" t="s">
        <v>19</v>
      </c>
      <c r="D528" s="65">
        <v>2022</v>
      </c>
      <c r="E528" s="63" t="s">
        <v>262</v>
      </c>
      <c r="F528" s="63"/>
      <c r="G528" s="63" t="s">
        <v>261</v>
      </c>
      <c r="H528" s="63" t="s">
        <v>129</v>
      </c>
      <c r="I528" s="63" t="s">
        <v>271</v>
      </c>
      <c r="J528" s="66" t="s">
        <v>259</v>
      </c>
      <c r="K528" s="66" t="s">
        <v>130</v>
      </c>
      <c r="L528" s="67">
        <v>112</v>
      </c>
      <c r="M528" s="64">
        <v>39.620084335999998</v>
      </c>
      <c r="N528" s="63"/>
    </row>
    <row r="529" spans="3:14">
      <c r="C529" s="63" t="s">
        <v>19</v>
      </c>
      <c r="D529" s="65">
        <v>2022</v>
      </c>
      <c r="E529" s="63" t="s">
        <v>263</v>
      </c>
      <c r="F529" s="63"/>
      <c r="G529" s="63" t="s">
        <v>78</v>
      </c>
      <c r="H529" s="63" t="s">
        <v>129</v>
      </c>
      <c r="I529" s="63" t="s">
        <v>269</v>
      </c>
      <c r="J529" s="66" t="s">
        <v>259</v>
      </c>
      <c r="K529" s="66" t="s">
        <v>130</v>
      </c>
      <c r="L529" s="67">
        <v>93.5</v>
      </c>
      <c r="M529" s="64">
        <v>10.997968635499999</v>
      </c>
      <c r="N529" s="63"/>
    </row>
    <row r="530" spans="3:14">
      <c r="C530" s="63" t="s">
        <v>19</v>
      </c>
      <c r="D530" s="65">
        <v>2022</v>
      </c>
      <c r="E530" s="63" t="s">
        <v>263</v>
      </c>
      <c r="F530" s="63"/>
      <c r="G530" s="63" t="s">
        <v>78</v>
      </c>
      <c r="H530" s="63" t="s">
        <v>129</v>
      </c>
      <c r="I530" s="63" t="s">
        <v>270</v>
      </c>
      <c r="J530" s="66" t="s">
        <v>259</v>
      </c>
      <c r="K530" s="66" t="s">
        <v>130</v>
      </c>
      <c r="L530" s="67">
        <v>102</v>
      </c>
      <c r="M530" s="64">
        <v>11.997783966</v>
      </c>
      <c r="N530" s="63"/>
    </row>
    <row r="531" spans="3:14">
      <c r="C531" s="63" t="s">
        <v>19</v>
      </c>
      <c r="D531" s="65">
        <v>2022</v>
      </c>
      <c r="E531" s="63" t="s">
        <v>263</v>
      </c>
      <c r="F531" s="63"/>
      <c r="G531" s="63" t="s">
        <v>78</v>
      </c>
      <c r="H531" s="63" t="s">
        <v>129</v>
      </c>
      <c r="I531" s="63" t="s">
        <v>271</v>
      </c>
      <c r="J531" s="66" t="s">
        <v>259</v>
      </c>
      <c r="K531" s="66" t="s">
        <v>130</v>
      </c>
      <c r="L531" s="67">
        <v>119</v>
      </c>
      <c r="M531" s="64">
        <v>13.997414626999999</v>
      </c>
      <c r="N531" s="63"/>
    </row>
    <row r="532" spans="3:14">
      <c r="C532" s="63" t="s">
        <v>19</v>
      </c>
      <c r="D532" s="65">
        <v>2022</v>
      </c>
      <c r="E532" s="63" t="s">
        <v>263</v>
      </c>
      <c r="F532" s="63"/>
      <c r="G532" s="63" t="s">
        <v>260</v>
      </c>
      <c r="H532" s="63" t="s">
        <v>129</v>
      </c>
      <c r="I532" s="63" t="s">
        <v>269</v>
      </c>
      <c r="J532" s="66" t="s">
        <v>259</v>
      </c>
      <c r="K532" s="66" t="s">
        <v>130</v>
      </c>
      <c r="L532" s="67">
        <v>83.6</v>
      </c>
      <c r="M532" s="64">
        <v>9.8334778387999986</v>
      </c>
      <c r="N532" s="63"/>
    </row>
    <row r="533" spans="3:14">
      <c r="C533" s="63" t="s">
        <v>19</v>
      </c>
      <c r="D533" s="65">
        <v>2022</v>
      </c>
      <c r="E533" s="63" t="s">
        <v>263</v>
      </c>
      <c r="F533" s="63"/>
      <c r="G533" s="63" t="s">
        <v>260</v>
      </c>
      <c r="H533" s="63" t="s">
        <v>129</v>
      </c>
      <c r="I533" s="63" t="s">
        <v>270</v>
      </c>
      <c r="J533" s="66" t="s">
        <v>259</v>
      </c>
      <c r="K533" s="66" t="s">
        <v>130</v>
      </c>
      <c r="L533" s="67">
        <v>91.2</v>
      </c>
      <c r="M533" s="64">
        <v>10.7274303696</v>
      </c>
      <c r="N533" s="63"/>
    </row>
    <row r="534" spans="3:14">
      <c r="C534" s="63" t="s">
        <v>19</v>
      </c>
      <c r="D534" s="65">
        <v>2022</v>
      </c>
      <c r="E534" s="63" t="s">
        <v>263</v>
      </c>
      <c r="F534" s="63"/>
      <c r="G534" s="63" t="s">
        <v>260</v>
      </c>
      <c r="H534" s="63" t="s">
        <v>129</v>
      </c>
      <c r="I534" s="63" t="s">
        <v>271</v>
      </c>
      <c r="J534" s="66" t="s">
        <v>259</v>
      </c>
      <c r="K534" s="66" t="s">
        <v>130</v>
      </c>
      <c r="L534" s="67">
        <v>106.4</v>
      </c>
      <c r="M534" s="64">
        <v>12.5153354312</v>
      </c>
      <c r="N534" s="63"/>
    </row>
    <row r="535" spans="3:14">
      <c r="C535" s="63" t="s">
        <v>19</v>
      </c>
      <c r="D535" s="65">
        <v>2022</v>
      </c>
      <c r="E535" s="63" t="s">
        <v>263</v>
      </c>
      <c r="F535" s="63"/>
      <c r="G535" s="63" t="s">
        <v>261</v>
      </c>
      <c r="H535" s="63" t="s">
        <v>129</v>
      </c>
      <c r="I535" s="63" t="s">
        <v>269</v>
      </c>
      <c r="J535" s="66" t="s">
        <v>259</v>
      </c>
      <c r="K535" s="66" t="s">
        <v>130</v>
      </c>
      <c r="L535" s="67">
        <v>55</v>
      </c>
      <c r="M535" s="64">
        <v>6.4693933149999996</v>
      </c>
      <c r="N535" s="63"/>
    </row>
    <row r="536" spans="3:14">
      <c r="C536" s="63" t="s">
        <v>19</v>
      </c>
      <c r="D536" s="65">
        <v>2022</v>
      </c>
      <c r="E536" s="63" t="s">
        <v>263</v>
      </c>
      <c r="F536" s="63"/>
      <c r="G536" s="63" t="s">
        <v>261</v>
      </c>
      <c r="H536" s="63" t="s">
        <v>129</v>
      </c>
      <c r="I536" s="63" t="s">
        <v>270</v>
      </c>
      <c r="J536" s="66" t="s">
        <v>259</v>
      </c>
      <c r="K536" s="66" t="s">
        <v>130</v>
      </c>
      <c r="L536" s="67">
        <v>60</v>
      </c>
      <c r="M536" s="64">
        <v>7.0575199800000004</v>
      </c>
      <c r="N536" s="63"/>
    </row>
    <row r="537" spans="3:14">
      <c r="C537" s="63" t="s">
        <v>19</v>
      </c>
      <c r="D537" s="65">
        <v>2022</v>
      </c>
      <c r="E537" s="63" t="s">
        <v>263</v>
      </c>
      <c r="F537" s="63"/>
      <c r="G537" s="63" t="s">
        <v>261</v>
      </c>
      <c r="H537" s="63" t="s">
        <v>129</v>
      </c>
      <c r="I537" s="63" t="s">
        <v>271</v>
      </c>
      <c r="J537" s="66" t="s">
        <v>259</v>
      </c>
      <c r="K537" s="66" t="s">
        <v>130</v>
      </c>
      <c r="L537" s="67">
        <v>70</v>
      </c>
      <c r="M537" s="64">
        <v>8.2337733100000001</v>
      </c>
      <c r="N537" s="63"/>
    </row>
    <row r="538" spans="3:14" ht="29">
      <c r="C538" s="63" t="s">
        <v>19</v>
      </c>
      <c r="D538" s="65">
        <v>2022</v>
      </c>
      <c r="E538" s="63" t="s">
        <v>256</v>
      </c>
      <c r="F538" s="63"/>
      <c r="G538" s="63" t="s">
        <v>78</v>
      </c>
      <c r="H538" s="63" t="s">
        <v>264</v>
      </c>
      <c r="I538" s="63" t="s">
        <v>269</v>
      </c>
      <c r="J538" s="66" t="s">
        <v>259</v>
      </c>
      <c r="K538" s="66" t="s">
        <v>130</v>
      </c>
      <c r="L538" s="67">
        <v>136.4</v>
      </c>
      <c r="M538" s="64">
        <v>72.104301869599993</v>
      </c>
      <c r="N538" s="63"/>
    </row>
    <row r="539" spans="3:14" ht="29">
      <c r="C539" s="63" t="s">
        <v>19</v>
      </c>
      <c r="D539" s="65">
        <v>2022</v>
      </c>
      <c r="E539" s="63" t="s">
        <v>256</v>
      </c>
      <c r="F539" s="63"/>
      <c r="G539" s="63" t="s">
        <v>78</v>
      </c>
      <c r="H539" s="63" t="s">
        <v>264</v>
      </c>
      <c r="I539" s="63" t="s">
        <v>270</v>
      </c>
      <c r="J539" s="66" t="s">
        <v>259</v>
      </c>
      <c r="K539" s="66" t="s">
        <v>130</v>
      </c>
      <c r="L539" s="67">
        <v>148.80000000000001</v>
      </c>
      <c r="M539" s="64">
        <v>78.659238403200007</v>
      </c>
      <c r="N539" s="63"/>
    </row>
    <row r="540" spans="3:14" ht="29">
      <c r="C540" s="63" t="s">
        <v>19</v>
      </c>
      <c r="D540" s="65">
        <v>2022</v>
      </c>
      <c r="E540" s="63" t="s">
        <v>256</v>
      </c>
      <c r="F540" s="63"/>
      <c r="G540" s="63" t="s">
        <v>78</v>
      </c>
      <c r="H540" s="63" t="s">
        <v>264</v>
      </c>
      <c r="I540" s="63" t="s">
        <v>271</v>
      </c>
      <c r="J540" s="66" t="s">
        <v>259</v>
      </c>
      <c r="K540" s="66" t="s">
        <v>130</v>
      </c>
      <c r="L540" s="67">
        <v>173.6</v>
      </c>
      <c r="M540" s="64">
        <v>91.769111470399992</v>
      </c>
      <c r="N540" s="63"/>
    </row>
    <row r="541" spans="3:14" ht="29">
      <c r="C541" s="63" t="s">
        <v>19</v>
      </c>
      <c r="D541" s="65">
        <v>2022</v>
      </c>
      <c r="E541" s="63" t="s">
        <v>256</v>
      </c>
      <c r="F541" s="63"/>
      <c r="G541" s="63" t="s">
        <v>260</v>
      </c>
      <c r="H541" s="63" t="s">
        <v>264</v>
      </c>
      <c r="I541" s="63" t="s">
        <v>269</v>
      </c>
      <c r="J541" s="66" t="s">
        <v>259</v>
      </c>
      <c r="K541" s="66" t="s">
        <v>130</v>
      </c>
      <c r="L541" s="67">
        <v>115.5</v>
      </c>
      <c r="M541" s="64">
        <v>61.056062066999999</v>
      </c>
      <c r="N541" s="63"/>
    </row>
    <row r="542" spans="3:14" ht="29">
      <c r="C542" s="63" t="s">
        <v>19</v>
      </c>
      <c r="D542" s="65">
        <v>2022</v>
      </c>
      <c r="E542" s="63" t="s">
        <v>256</v>
      </c>
      <c r="F542" s="63"/>
      <c r="G542" s="63" t="s">
        <v>260</v>
      </c>
      <c r="H542" s="63" t="s">
        <v>264</v>
      </c>
      <c r="I542" s="63" t="s">
        <v>270</v>
      </c>
      <c r="J542" s="66" t="s">
        <v>259</v>
      </c>
      <c r="K542" s="66" t="s">
        <v>130</v>
      </c>
      <c r="L542" s="67">
        <v>126</v>
      </c>
      <c r="M542" s="64">
        <v>66.606613163999995</v>
      </c>
      <c r="N542" s="63"/>
    </row>
    <row r="543" spans="3:14" ht="29">
      <c r="C543" s="63" t="s">
        <v>19</v>
      </c>
      <c r="D543" s="65">
        <v>2022</v>
      </c>
      <c r="E543" s="63" t="s">
        <v>256</v>
      </c>
      <c r="F543" s="63"/>
      <c r="G543" s="63" t="s">
        <v>260</v>
      </c>
      <c r="H543" s="63" t="s">
        <v>264</v>
      </c>
      <c r="I543" s="63" t="s">
        <v>271</v>
      </c>
      <c r="J543" s="66" t="s">
        <v>259</v>
      </c>
      <c r="K543" s="66" t="s">
        <v>130</v>
      </c>
      <c r="L543" s="67">
        <v>147</v>
      </c>
      <c r="M543" s="64">
        <v>77.707715358000002</v>
      </c>
      <c r="N543" s="63"/>
    </row>
    <row r="544" spans="3:14" ht="29">
      <c r="C544" s="63" t="s">
        <v>19</v>
      </c>
      <c r="D544" s="65">
        <v>2022</v>
      </c>
      <c r="E544" s="63" t="s">
        <v>256</v>
      </c>
      <c r="F544" s="63"/>
      <c r="G544" s="63" t="s">
        <v>261</v>
      </c>
      <c r="H544" s="63" t="s">
        <v>264</v>
      </c>
      <c r="I544" s="63" t="s">
        <v>269</v>
      </c>
      <c r="J544" s="66" t="s">
        <v>259</v>
      </c>
      <c r="K544" s="66" t="s">
        <v>130</v>
      </c>
      <c r="L544" s="67">
        <v>82.5</v>
      </c>
      <c r="M544" s="64">
        <v>43.611472904999999</v>
      </c>
      <c r="N544" s="63"/>
    </row>
    <row r="545" spans="3:14" ht="29">
      <c r="C545" s="63" t="s">
        <v>19</v>
      </c>
      <c r="D545" s="65">
        <v>2022</v>
      </c>
      <c r="E545" s="63" t="s">
        <v>256</v>
      </c>
      <c r="F545" s="63"/>
      <c r="G545" s="63" t="s">
        <v>261</v>
      </c>
      <c r="H545" s="63" t="s">
        <v>264</v>
      </c>
      <c r="I545" s="63" t="s">
        <v>270</v>
      </c>
      <c r="J545" s="66" t="s">
        <v>259</v>
      </c>
      <c r="K545" s="66" t="s">
        <v>130</v>
      </c>
      <c r="L545" s="67">
        <v>90</v>
      </c>
      <c r="M545" s="64">
        <v>47.576152260000001</v>
      </c>
      <c r="N545" s="63"/>
    </row>
    <row r="546" spans="3:14" ht="29">
      <c r="C546" s="63" t="s">
        <v>19</v>
      </c>
      <c r="D546" s="65">
        <v>2022</v>
      </c>
      <c r="E546" s="63" t="s">
        <v>256</v>
      </c>
      <c r="F546" s="63"/>
      <c r="G546" s="63" t="s">
        <v>261</v>
      </c>
      <c r="H546" s="63" t="s">
        <v>264</v>
      </c>
      <c r="I546" s="63" t="s">
        <v>271</v>
      </c>
      <c r="J546" s="66" t="s">
        <v>259</v>
      </c>
      <c r="K546" s="66" t="s">
        <v>130</v>
      </c>
      <c r="L546" s="67">
        <v>105</v>
      </c>
      <c r="M546" s="64">
        <v>55.505510969999996</v>
      </c>
      <c r="N546" s="63"/>
    </row>
    <row r="547" spans="3:14" ht="29">
      <c r="C547" s="63" t="s">
        <v>19</v>
      </c>
      <c r="D547" s="65">
        <v>2022</v>
      </c>
      <c r="E547" s="63" t="s">
        <v>262</v>
      </c>
      <c r="F547" s="63"/>
      <c r="G547" s="63" t="s">
        <v>78</v>
      </c>
      <c r="H547" s="63" t="s">
        <v>264</v>
      </c>
      <c r="I547" s="63" t="s">
        <v>269</v>
      </c>
      <c r="J547" s="66" t="s">
        <v>259</v>
      </c>
      <c r="K547" s="66" t="s">
        <v>130</v>
      </c>
      <c r="L547" s="67">
        <v>101.2</v>
      </c>
      <c r="M547" s="64">
        <v>35.799576203599997</v>
      </c>
      <c r="N547" s="63"/>
    </row>
    <row r="548" spans="3:14" ht="29">
      <c r="C548" s="63" t="s">
        <v>19</v>
      </c>
      <c r="D548" s="65">
        <v>2022</v>
      </c>
      <c r="E548" s="63" t="s">
        <v>262</v>
      </c>
      <c r="F548" s="63"/>
      <c r="G548" s="63" t="s">
        <v>78</v>
      </c>
      <c r="H548" s="63" t="s">
        <v>264</v>
      </c>
      <c r="I548" s="63" t="s">
        <v>270</v>
      </c>
      <c r="J548" s="66" t="s">
        <v>259</v>
      </c>
      <c r="K548" s="66" t="s">
        <v>130</v>
      </c>
      <c r="L548" s="67">
        <v>110.4</v>
      </c>
      <c r="M548" s="64">
        <v>39.054083131200002</v>
      </c>
      <c r="N548" s="63"/>
    </row>
    <row r="549" spans="3:14" ht="29">
      <c r="C549" s="63" t="s">
        <v>19</v>
      </c>
      <c r="D549" s="65">
        <v>2022</v>
      </c>
      <c r="E549" s="63" t="s">
        <v>262</v>
      </c>
      <c r="F549" s="63"/>
      <c r="G549" s="63" t="s">
        <v>78</v>
      </c>
      <c r="H549" s="63" t="s">
        <v>264</v>
      </c>
      <c r="I549" s="63" t="s">
        <v>271</v>
      </c>
      <c r="J549" s="66" t="s">
        <v>259</v>
      </c>
      <c r="K549" s="66" t="s">
        <v>130</v>
      </c>
      <c r="L549" s="67">
        <v>128.80000000000001</v>
      </c>
      <c r="M549" s="64">
        <v>45.563096986399998</v>
      </c>
      <c r="N549" s="63"/>
    </row>
    <row r="550" spans="3:14" ht="29">
      <c r="C550" s="63" t="s">
        <v>19</v>
      </c>
      <c r="D550" s="65">
        <v>2022</v>
      </c>
      <c r="E550" s="63" t="s">
        <v>262</v>
      </c>
      <c r="F550" s="63"/>
      <c r="G550" s="63" t="s">
        <v>260</v>
      </c>
      <c r="H550" s="63" t="s">
        <v>264</v>
      </c>
      <c r="I550" s="63" t="s">
        <v>269</v>
      </c>
      <c r="J550" s="66" t="s">
        <v>259</v>
      </c>
      <c r="K550" s="66" t="s">
        <v>130</v>
      </c>
      <c r="L550" s="67">
        <v>93.5</v>
      </c>
      <c r="M550" s="64">
        <v>33.075695405499999</v>
      </c>
      <c r="N550" s="63"/>
    </row>
    <row r="551" spans="3:14" ht="29">
      <c r="C551" s="63" t="s">
        <v>19</v>
      </c>
      <c r="D551" s="65">
        <v>2022</v>
      </c>
      <c r="E551" s="63" t="s">
        <v>262</v>
      </c>
      <c r="F551" s="63"/>
      <c r="G551" s="63" t="s">
        <v>260</v>
      </c>
      <c r="H551" s="63" t="s">
        <v>264</v>
      </c>
      <c r="I551" s="63" t="s">
        <v>270</v>
      </c>
      <c r="J551" s="66" t="s">
        <v>259</v>
      </c>
      <c r="K551" s="66" t="s">
        <v>130</v>
      </c>
      <c r="L551" s="67">
        <v>102</v>
      </c>
      <c r="M551" s="64">
        <v>36.082576805999999</v>
      </c>
      <c r="N551" s="63"/>
    </row>
    <row r="552" spans="3:14" ht="29">
      <c r="C552" s="63" t="s">
        <v>19</v>
      </c>
      <c r="D552" s="65">
        <v>2022</v>
      </c>
      <c r="E552" s="63" t="s">
        <v>262</v>
      </c>
      <c r="F552" s="63"/>
      <c r="G552" s="63" t="s">
        <v>260</v>
      </c>
      <c r="H552" s="63" t="s">
        <v>264</v>
      </c>
      <c r="I552" s="63" t="s">
        <v>271</v>
      </c>
      <c r="J552" s="66" t="s">
        <v>259</v>
      </c>
      <c r="K552" s="66" t="s">
        <v>130</v>
      </c>
      <c r="L552" s="67">
        <v>119</v>
      </c>
      <c r="M552" s="64">
        <v>42.096339606999997</v>
      </c>
      <c r="N552" s="63"/>
    </row>
    <row r="553" spans="3:14" ht="29">
      <c r="C553" s="63" t="s">
        <v>19</v>
      </c>
      <c r="D553" s="65">
        <v>2022</v>
      </c>
      <c r="E553" s="63" t="s">
        <v>262</v>
      </c>
      <c r="F553" s="63"/>
      <c r="G553" s="63" t="s">
        <v>261</v>
      </c>
      <c r="H553" s="63" t="s">
        <v>264</v>
      </c>
      <c r="I553" s="63" t="s">
        <v>269</v>
      </c>
      <c r="J553" s="66" t="s">
        <v>259</v>
      </c>
      <c r="K553" s="66" t="s">
        <v>130</v>
      </c>
      <c r="L553" s="67">
        <v>77</v>
      </c>
      <c r="M553" s="64">
        <v>27.238807980999997</v>
      </c>
      <c r="N553" s="63"/>
    </row>
    <row r="554" spans="3:14" ht="29">
      <c r="C554" s="63" t="s">
        <v>19</v>
      </c>
      <c r="D554" s="65">
        <v>2022</v>
      </c>
      <c r="E554" s="63" t="s">
        <v>262</v>
      </c>
      <c r="F554" s="63"/>
      <c r="G554" s="63" t="s">
        <v>261</v>
      </c>
      <c r="H554" s="63" t="s">
        <v>264</v>
      </c>
      <c r="I554" s="63" t="s">
        <v>270</v>
      </c>
      <c r="J554" s="66" t="s">
        <v>259</v>
      </c>
      <c r="K554" s="66" t="s">
        <v>130</v>
      </c>
      <c r="L554" s="67">
        <v>84</v>
      </c>
      <c r="M554" s="64">
        <v>29.715063251999997</v>
      </c>
      <c r="N554" s="63"/>
    </row>
    <row r="555" spans="3:14" ht="29">
      <c r="C555" s="63" t="s">
        <v>19</v>
      </c>
      <c r="D555" s="65">
        <v>2022</v>
      </c>
      <c r="E555" s="63" t="s">
        <v>262</v>
      </c>
      <c r="F555" s="63"/>
      <c r="G555" s="63" t="s">
        <v>261</v>
      </c>
      <c r="H555" s="63" t="s">
        <v>264</v>
      </c>
      <c r="I555" s="63" t="s">
        <v>271</v>
      </c>
      <c r="J555" s="66" t="s">
        <v>259</v>
      </c>
      <c r="K555" s="66" t="s">
        <v>130</v>
      </c>
      <c r="L555" s="67">
        <v>98</v>
      </c>
      <c r="M555" s="64">
        <v>34.667573793999999</v>
      </c>
      <c r="N555" s="63"/>
    </row>
    <row r="556" spans="3:14" ht="29">
      <c r="C556" s="63" t="s">
        <v>19</v>
      </c>
      <c r="D556" s="65">
        <v>2022</v>
      </c>
      <c r="E556" s="63" t="s">
        <v>263</v>
      </c>
      <c r="F556" s="63"/>
      <c r="G556" s="63" t="s">
        <v>78</v>
      </c>
      <c r="H556" s="63" t="s">
        <v>264</v>
      </c>
      <c r="I556" s="63" t="s">
        <v>269</v>
      </c>
      <c r="J556" s="66" t="s">
        <v>259</v>
      </c>
      <c r="K556" s="66" t="s">
        <v>130</v>
      </c>
      <c r="L556" s="67">
        <v>88</v>
      </c>
      <c r="M556" s="64">
        <v>10.351029304000001</v>
      </c>
      <c r="N556" s="63"/>
    </row>
    <row r="557" spans="3:14" ht="29">
      <c r="C557" s="63" t="s">
        <v>19</v>
      </c>
      <c r="D557" s="65">
        <v>2022</v>
      </c>
      <c r="E557" s="63" t="s">
        <v>263</v>
      </c>
      <c r="F557" s="63"/>
      <c r="G557" s="63" t="s">
        <v>78</v>
      </c>
      <c r="H557" s="63" t="s">
        <v>264</v>
      </c>
      <c r="I557" s="63" t="s">
        <v>270</v>
      </c>
      <c r="J557" s="66" t="s">
        <v>259</v>
      </c>
      <c r="K557" s="66" t="s">
        <v>130</v>
      </c>
      <c r="L557" s="67">
        <v>96</v>
      </c>
      <c r="M557" s="64">
        <v>11.292031968</v>
      </c>
      <c r="N557" s="63"/>
    </row>
    <row r="558" spans="3:14" ht="29">
      <c r="C558" s="63" t="s">
        <v>19</v>
      </c>
      <c r="D558" s="65">
        <v>2022</v>
      </c>
      <c r="E558" s="63" t="s">
        <v>263</v>
      </c>
      <c r="F558" s="63"/>
      <c r="G558" s="63" t="s">
        <v>78</v>
      </c>
      <c r="H558" s="63" t="s">
        <v>264</v>
      </c>
      <c r="I558" s="63" t="s">
        <v>271</v>
      </c>
      <c r="J558" s="66" t="s">
        <v>259</v>
      </c>
      <c r="K558" s="66" t="s">
        <v>130</v>
      </c>
      <c r="L558" s="67">
        <v>112</v>
      </c>
      <c r="M558" s="64">
        <v>13.174037296</v>
      </c>
      <c r="N558" s="63"/>
    </row>
    <row r="559" spans="3:14" ht="29">
      <c r="C559" s="63" t="s">
        <v>19</v>
      </c>
      <c r="D559" s="65">
        <v>2022</v>
      </c>
      <c r="E559" s="63" t="s">
        <v>263</v>
      </c>
      <c r="F559" s="63"/>
      <c r="G559" s="63" t="s">
        <v>260</v>
      </c>
      <c r="H559" s="63" t="s">
        <v>264</v>
      </c>
      <c r="I559" s="63" t="s">
        <v>269</v>
      </c>
      <c r="J559" s="66" t="s">
        <v>259</v>
      </c>
      <c r="K559" s="66" t="s">
        <v>130</v>
      </c>
      <c r="L559" s="67">
        <v>82.5</v>
      </c>
      <c r="M559" s="64">
        <v>9.7040899725000003</v>
      </c>
      <c r="N559" s="63"/>
    </row>
    <row r="560" spans="3:14" ht="29">
      <c r="C560" s="63" t="s">
        <v>19</v>
      </c>
      <c r="D560" s="65">
        <v>2022</v>
      </c>
      <c r="E560" s="63" t="s">
        <v>263</v>
      </c>
      <c r="F560" s="63"/>
      <c r="G560" s="63" t="s">
        <v>260</v>
      </c>
      <c r="H560" s="63" t="s">
        <v>264</v>
      </c>
      <c r="I560" s="63" t="s">
        <v>270</v>
      </c>
      <c r="J560" s="66" t="s">
        <v>259</v>
      </c>
      <c r="K560" s="66" t="s">
        <v>130</v>
      </c>
      <c r="L560" s="67">
        <v>90</v>
      </c>
      <c r="M560" s="64">
        <v>10.58627997</v>
      </c>
      <c r="N560" s="63"/>
    </row>
    <row r="561" spans="3:14" ht="29">
      <c r="C561" s="63" t="s">
        <v>19</v>
      </c>
      <c r="D561" s="65">
        <v>2022</v>
      </c>
      <c r="E561" s="63" t="s">
        <v>263</v>
      </c>
      <c r="F561" s="63"/>
      <c r="G561" s="63" t="s">
        <v>260</v>
      </c>
      <c r="H561" s="63" t="s">
        <v>264</v>
      </c>
      <c r="I561" s="63" t="s">
        <v>271</v>
      </c>
      <c r="J561" s="66" t="s">
        <v>259</v>
      </c>
      <c r="K561" s="66" t="s">
        <v>130</v>
      </c>
      <c r="L561" s="67">
        <v>105</v>
      </c>
      <c r="M561" s="64">
        <v>12.350659965</v>
      </c>
      <c r="N561" s="63"/>
    </row>
    <row r="562" spans="3:14" ht="29">
      <c r="C562" s="63" t="s">
        <v>19</v>
      </c>
      <c r="D562" s="65">
        <v>2022</v>
      </c>
      <c r="E562" s="63" t="s">
        <v>263</v>
      </c>
      <c r="F562" s="63"/>
      <c r="G562" s="63" t="s">
        <v>261</v>
      </c>
      <c r="H562" s="63" t="s">
        <v>264</v>
      </c>
      <c r="I562" s="63" t="s">
        <v>269</v>
      </c>
      <c r="J562" s="66" t="s">
        <v>259</v>
      </c>
      <c r="K562" s="66" t="s">
        <v>130</v>
      </c>
      <c r="L562" s="67">
        <v>53.9</v>
      </c>
      <c r="M562" s="64">
        <v>6.3400054486999995</v>
      </c>
      <c r="N562" s="63"/>
    </row>
    <row r="563" spans="3:14" ht="29">
      <c r="C563" s="63" t="s">
        <v>19</v>
      </c>
      <c r="D563" s="65">
        <v>2022</v>
      </c>
      <c r="E563" s="63" t="s">
        <v>263</v>
      </c>
      <c r="F563" s="63"/>
      <c r="G563" s="63" t="s">
        <v>261</v>
      </c>
      <c r="H563" s="63" t="s">
        <v>264</v>
      </c>
      <c r="I563" s="63" t="s">
        <v>270</v>
      </c>
      <c r="J563" s="66" t="s">
        <v>259</v>
      </c>
      <c r="K563" s="66" t="s">
        <v>130</v>
      </c>
      <c r="L563" s="67">
        <v>58.8</v>
      </c>
      <c r="M563" s="64">
        <v>6.9163695803999996</v>
      </c>
      <c r="N563" s="63"/>
    </row>
    <row r="564" spans="3:14" ht="29">
      <c r="C564" s="63" t="s">
        <v>19</v>
      </c>
      <c r="D564" s="65">
        <v>2022</v>
      </c>
      <c r="E564" s="63" t="s">
        <v>263</v>
      </c>
      <c r="F564" s="63"/>
      <c r="G564" s="63" t="s">
        <v>261</v>
      </c>
      <c r="H564" s="63" t="s">
        <v>264</v>
      </c>
      <c r="I564" s="63" t="s">
        <v>271</v>
      </c>
      <c r="J564" s="66" t="s">
        <v>259</v>
      </c>
      <c r="K564" s="66" t="s">
        <v>130</v>
      </c>
      <c r="L564" s="67">
        <v>68.599999999999994</v>
      </c>
      <c r="M564" s="64">
        <v>8.0690978437999998</v>
      </c>
      <c r="N564" s="63"/>
    </row>
    <row r="565" spans="3:14" ht="29">
      <c r="C565" s="63" t="s">
        <v>19</v>
      </c>
      <c r="D565" s="65">
        <v>2022</v>
      </c>
      <c r="E565" s="63" t="s">
        <v>256</v>
      </c>
      <c r="F565" s="63"/>
      <c r="G565" s="63" t="s">
        <v>78</v>
      </c>
      <c r="H565" s="63" t="s">
        <v>265</v>
      </c>
      <c r="I565" s="63" t="s">
        <v>269</v>
      </c>
      <c r="J565" s="66" t="s">
        <v>259</v>
      </c>
      <c r="K565" s="66" t="s">
        <v>130</v>
      </c>
      <c r="L565" s="67">
        <v>126.5</v>
      </c>
      <c r="M565" s="64">
        <v>66.870925120999999</v>
      </c>
      <c r="N565" s="63"/>
    </row>
    <row r="566" spans="3:14" ht="29">
      <c r="C566" s="63" t="s">
        <v>19</v>
      </c>
      <c r="D566" s="65">
        <v>2022</v>
      </c>
      <c r="E566" s="63" t="s">
        <v>256</v>
      </c>
      <c r="F566" s="63"/>
      <c r="G566" s="63" t="s">
        <v>78</v>
      </c>
      <c r="H566" s="63" t="s">
        <v>265</v>
      </c>
      <c r="I566" s="63" t="s">
        <v>270</v>
      </c>
      <c r="J566" s="66" t="s">
        <v>259</v>
      </c>
      <c r="K566" s="66" t="s">
        <v>130</v>
      </c>
      <c r="L566" s="67">
        <v>138</v>
      </c>
      <c r="M566" s="64">
        <v>72.950100132000003</v>
      </c>
      <c r="N566" s="63"/>
    </row>
    <row r="567" spans="3:14" ht="29">
      <c r="C567" s="63" t="s">
        <v>19</v>
      </c>
      <c r="D567" s="65">
        <v>2022</v>
      </c>
      <c r="E567" s="63" t="s">
        <v>256</v>
      </c>
      <c r="F567" s="63"/>
      <c r="G567" s="63" t="s">
        <v>78</v>
      </c>
      <c r="H567" s="63" t="s">
        <v>265</v>
      </c>
      <c r="I567" s="63" t="s">
        <v>271</v>
      </c>
      <c r="J567" s="66" t="s">
        <v>259</v>
      </c>
      <c r="K567" s="66" t="s">
        <v>130</v>
      </c>
      <c r="L567" s="67">
        <v>161</v>
      </c>
      <c r="M567" s="64">
        <v>85.108450153999996</v>
      </c>
      <c r="N567" s="63"/>
    </row>
    <row r="568" spans="3:14" ht="29">
      <c r="C568" s="63" t="s">
        <v>19</v>
      </c>
      <c r="D568" s="65">
        <v>2022</v>
      </c>
      <c r="E568" s="63" t="s">
        <v>256</v>
      </c>
      <c r="F568" s="63"/>
      <c r="G568" s="63" t="s">
        <v>260</v>
      </c>
      <c r="H568" s="63" t="s">
        <v>265</v>
      </c>
      <c r="I568" s="63" t="s">
        <v>269</v>
      </c>
      <c r="J568" s="66" t="s">
        <v>259</v>
      </c>
      <c r="K568" s="66" t="s">
        <v>130</v>
      </c>
      <c r="L568" s="67">
        <v>93.5</v>
      </c>
      <c r="M568" s="64">
        <v>49.426335958999999</v>
      </c>
      <c r="N568" s="63"/>
    </row>
    <row r="569" spans="3:14" ht="29">
      <c r="C569" s="63" t="s">
        <v>19</v>
      </c>
      <c r="D569" s="65">
        <v>2022</v>
      </c>
      <c r="E569" s="63" t="s">
        <v>256</v>
      </c>
      <c r="F569" s="63"/>
      <c r="G569" s="63" t="s">
        <v>260</v>
      </c>
      <c r="H569" s="63" t="s">
        <v>265</v>
      </c>
      <c r="I569" s="63" t="s">
        <v>270</v>
      </c>
      <c r="J569" s="66" t="s">
        <v>259</v>
      </c>
      <c r="K569" s="66" t="s">
        <v>130</v>
      </c>
      <c r="L569" s="67">
        <v>102</v>
      </c>
      <c r="M569" s="64">
        <v>53.919639227999994</v>
      </c>
      <c r="N569" s="63"/>
    </row>
    <row r="570" spans="3:14" ht="29">
      <c r="C570" s="63" t="s">
        <v>19</v>
      </c>
      <c r="D570" s="65">
        <v>2022</v>
      </c>
      <c r="E570" s="63" t="s">
        <v>256</v>
      </c>
      <c r="F570" s="63"/>
      <c r="G570" s="63" t="s">
        <v>260</v>
      </c>
      <c r="H570" s="63" t="s">
        <v>265</v>
      </c>
      <c r="I570" s="63" t="s">
        <v>271</v>
      </c>
      <c r="J570" s="66" t="s">
        <v>259</v>
      </c>
      <c r="K570" s="66" t="s">
        <v>130</v>
      </c>
      <c r="L570" s="67">
        <v>119</v>
      </c>
      <c r="M570" s="64">
        <v>62.906245765999998</v>
      </c>
      <c r="N570" s="63"/>
    </row>
    <row r="571" spans="3:14" ht="29">
      <c r="C571" s="63" t="s">
        <v>19</v>
      </c>
      <c r="D571" s="65">
        <v>2022</v>
      </c>
      <c r="E571" s="63" t="s">
        <v>256</v>
      </c>
      <c r="F571" s="63"/>
      <c r="G571" s="63" t="s">
        <v>261</v>
      </c>
      <c r="H571" s="63" t="s">
        <v>265</v>
      </c>
      <c r="I571" s="63" t="s">
        <v>269</v>
      </c>
      <c r="J571" s="66" t="s">
        <v>259</v>
      </c>
      <c r="K571" s="66" t="s">
        <v>130</v>
      </c>
      <c r="L571" s="67">
        <v>82.5</v>
      </c>
      <c r="M571" s="64">
        <v>43.611472904999999</v>
      </c>
      <c r="N571" s="63"/>
    </row>
    <row r="572" spans="3:14" ht="29">
      <c r="C572" s="63" t="s">
        <v>19</v>
      </c>
      <c r="D572" s="65">
        <v>2022</v>
      </c>
      <c r="E572" s="63" t="s">
        <v>256</v>
      </c>
      <c r="F572" s="63"/>
      <c r="G572" s="63" t="s">
        <v>261</v>
      </c>
      <c r="H572" s="63" t="s">
        <v>265</v>
      </c>
      <c r="I572" s="63" t="s">
        <v>270</v>
      </c>
      <c r="J572" s="66" t="s">
        <v>259</v>
      </c>
      <c r="K572" s="66" t="s">
        <v>130</v>
      </c>
      <c r="L572" s="67">
        <v>90</v>
      </c>
      <c r="M572" s="64">
        <v>47.576152260000001</v>
      </c>
      <c r="N572" s="63"/>
    </row>
    <row r="573" spans="3:14" ht="29">
      <c r="C573" s="63" t="s">
        <v>19</v>
      </c>
      <c r="D573" s="65">
        <v>2022</v>
      </c>
      <c r="E573" s="63" t="s">
        <v>256</v>
      </c>
      <c r="F573" s="63"/>
      <c r="G573" s="63" t="s">
        <v>261</v>
      </c>
      <c r="H573" s="63" t="s">
        <v>265</v>
      </c>
      <c r="I573" s="63" t="s">
        <v>271</v>
      </c>
      <c r="J573" s="66" t="s">
        <v>259</v>
      </c>
      <c r="K573" s="66" t="s">
        <v>130</v>
      </c>
      <c r="L573" s="67">
        <v>105</v>
      </c>
      <c r="M573" s="64">
        <v>55.505510969999996</v>
      </c>
      <c r="N573" s="63"/>
    </row>
    <row r="574" spans="3:14" ht="29">
      <c r="C574" s="63" t="s">
        <v>19</v>
      </c>
      <c r="D574" s="65">
        <v>2022</v>
      </c>
      <c r="E574" s="63" t="s">
        <v>262</v>
      </c>
      <c r="F574" s="63"/>
      <c r="G574" s="63" t="s">
        <v>78</v>
      </c>
      <c r="H574" s="63" t="s">
        <v>265</v>
      </c>
      <c r="I574" s="63" t="s">
        <v>269</v>
      </c>
      <c r="J574" s="66" t="s">
        <v>259</v>
      </c>
      <c r="K574" s="66" t="s">
        <v>130</v>
      </c>
      <c r="L574" s="67">
        <v>99</v>
      </c>
      <c r="M574" s="64">
        <v>35.021324546999999</v>
      </c>
      <c r="N574" s="63"/>
    </row>
    <row r="575" spans="3:14" ht="29">
      <c r="C575" s="63" t="s">
        <v>19</v>
      </c>
      <c r="D575" s="65">
        <v>2022</v>
      </c>
      <c r="E575" s="63" t="s">
        <v>262</v>
      </c>
      <c r="F575" s="63"/>
      <c r="G575" s="63" t="s">
        <v>78</v>
      </c>
      <c r="H575" s="63" t="s">
        <v>265</v>
      </c>
      <c r="I575" s="63" t="s">
        <v>270</v>
      </c>
      <c r="J575" s="66" t="s">
        <v>259</v>
      </c>
      <c r="K575" s="66" t="s">
        <v>130</v>
      </c>
      <c r="L575" s="67">
        <v>108</v>
      </c>
      <c r="M575" s="64">
        <v>38.205081323999998</v>
      </c>
      <c r="N575" s="63"/>
    </row>
    <row r="576" spans="3:14" ht="29">
      <c r="C576" s="63" t="s">
        <v>19</v>
      </c>
      <c r="D576" s="65">
        <v>2022</v>
      </c>
      <c r="E576" s="63" t="s">
        <v>262</v>
      </c>
      <c r="F576" s="63"/>
      <c r="G576" s="63" t="s">
        <v>78</v>
      </c>
      <c r="H576" s="63" t="s">
        <v>265</v>
      </c>
      <c r="I576" s="63" t="s">
        <v>271</v>
      </c>
      <c r="J576" s="66" t="s">
        <v>259</v>
      </c>
      <c r="K576" s="66" t="s">
        <v>130</v>
      </c>
      <c r="L576" s="67">
        <v>126</v>
      </c>
      <c r="M576" s="64">
        <v>44.572594877999997</v>
      </c>
      <c r="N576" s="63"/>
    </row>
    <row r="577" spans="3:14" ht="29">
      <c r="C577" s="63" t="s">
        <v>19</v>
      </c>
      <c r="D577" s="65">
        <v>2022</v>
      </c>
      <c r="E577" s="63" t="s">
        <v>262</v>
      </c>
      <c r="F577" s="63"/>
      <c r="G577" s="63" t="s">
        <v>260</v>
      </c>
      <c r="H577" s="63" t="s">
        <v>265</v>
      </c>
      <c r="I577" s="63" t="s">
        <v>269</v>
      </c>
      <c r="J577" s="66" t="s">
        <v>259</v>
      </c>
      <c r="K577" s="66" t="s">
        <v>130</v>
      </c>
      <c r="L577" s="67">
        <v>82.5</v>
      </c>
      <c r="M577" s="64">
        <v>29.184437122499997</v>
      </c>
      <c r="N577" s="63"/>
    </row>
    <row r="578" spans="3:14" ht="29">
      <c r="C578" s="63" t="s">
        <v>19</v>
      </c>
      <c r="D578" s="65">
        <v>2022</v>
      </c>
      <c r="E578" s="63" t="s">
        <v>262</v>
      </c>
      <c r="F578" s="63"/>
      <c r="G578" s="63" t="s">
        <v>260</v>
      </c>
      <c r="H578" s="63" t="s">
        <v>265</v>
      </c>
      <c r="I578" s="63" t="s">
        <v>270</v>
      </c>
      <c r="J578" s="66" t="s">
        <v>259</v>
      </c>
      <c r="K578" s="66" t="s">
        <v>130</v>
      </c>
      <c r="L578" s="67">
        <v>90</v>
      </c>
      <c r="M578" s="64">
        <v>31.837567769999996</v>
      </c>
      <c r="N578" s="63"/>
    </row>
    <row r="579" spans="3:14" ht="29">
      <c r="C579" s="63" t="s">
        <v>19</v>
      </c>
      <c r="D579" s="65">
        <v>2022</v>
      </c>
      <c r="E579" s="63" t="s">
        <v>262</v>
      </c>
      <c r="F579" s="63"/>
      <c r="G579" s="63" t="s">
        <v>260</v>
      </c>
      <c r="H579" s="63" t="s">
        <v>265</v>
      </c>
      <c r="I579" s="63" t="s">
        <v>271</v>
      </c>
      <c r="J579" s="66" t="s">
        <v>259</v>
      </c>
      <c r="K579" s="66" t="s">
        <v>130</v>
      </c>
      <c r="L579" s="67">
        <v>105</v>
      </c>
      <c r="M579" s="64">
        <v>37.143829064999998</v>
      </c>
      <c r="N579" s="63"/>
    </row>
    <row r="580" spans="3:14">
      <c r="C580" s="68" t="s">
        <v>19</v>
      </c>
      <c r="D580" s="68">
        <v>2022</v>
      </c>
      <c r="E580" s="68" t="s">
        <v>262</v>
      </c>
      <c r="F580" s="68"/>
      <c r="G580" s="68" t="s">
        <v>261</v>
      </c>
      <c r="H580" s="68" t="s">
        <v>265</v>
      </c>
      <c r="I580" s="68" t="s">
        <v>269</v>
      </c>
      <c r="J580" s="68" t="s">
        <v>259</v>
      </c>
      <c r="K580" s="68" t="s">
        <v>130</v>
      </c>
      <c r="L580" s="69">
        <v>77</v>
      </c>
      <c r="M580" s="69">
        <v>27.238807980999997</v>
      </c>
    </row>
    <row r="581" spans="3:14">
      <c r="C581" s="68" t="s">
        <v>19</v>
      </c>
      <c r="D581" s="68">
        <v>2022</v>
      </c>
      <c r="E581" s="68" t="s">
        <v>262</v>
      </c>
      <c r="F581" s="68"/>
      <c r="G581" s="68" t="s">
        <v>261</v>
      </c>
      <c r="H581" s="68" t="s">
        <v>265</v>
      </c>
      <c r="I581" s="68" t="s">
        <v>270</v>
      </c>
      <c r="J581" s="68" t="s">
        <v>259</v>
      </c>
      <c r="K581" s="68" t="s">
        <v>130</v>
      </c>
      <c r="L581" s="69">
        <v>84</v>
      </c>
      <c r="M581" s="69">
        <v>29.715063251999997</v>
      </c>
    </row>
    <row r="582" spans="3:14">
      <c r="C582" s="68" t="s">
        <v>19</v>
      </c>
      <c r="D582" s="68">
        <v>2022</v>
      </c>
      <c r="E582" s="68" t="s">
        <v>262</v>
      </c>
      <c r="F582" s="68"/>
      <c r="G582" s="68" t="s">
        <v>261</v>
      </c>
      <c r="H582" s="68" t="s">
        <v>265</v>
      </c>
      <c r="I582" s="68" t="s">
        <v>271</v>
      </c>
      <c r="J582" s="68" t="s">
        <v>259</v>
      </c>
      <c r="K582" s="68" t="s">
        <v>130</v>
      </c>
      <c r="L582" s="69">
        <v>98</v>
      </c>
      <c r="M582" s="69">
        <v>34.667573793999999</v>
      </c>
    </row>
    <row r="583" spans="3:14">
      <c r="C583" s="68" t="s">
        <v>19</v>
      </c>
      <c r="D583" s="68">
        <v>2022</v>
      </c>
      <c r="E583" s="68" t="s">
        <v>263</v>
      </c>
      <c r="F583" s="68"/>
      <c r="G583" s="68" t="s">
        <v>78</v>
      </c>
      <c r="H583" s="68" t="s">
        <v>265</v>
      </c>
      <c r="I583" s="68" t="s">
        <v>269</v>
      </c>
      <c r="J583" s="68" t="s">
        <v>259</v>
      </c>
      <c r="K583" s="68" t="s">
        <v>130</v>
      </c>
      <c r="L583" s="69">
        <v>82.5</v>
      </c>
      <c r="M583" s="69">
        <v>9.7040899725000003</v>
      </c>
    </row>
    <row r="584" spans="3:14">
      <c r="C584" s="68" t="s">
        <v>19</v>
      </c>
      <c r="D584" s="68">
        <v>2022</v>
      </c>
      <c r="E584" s="68" t="s">
        <v>263</v>
      </c>
      <c r="F584" s="68"/>
      <c r="G584" s="68" t="s">
        <v>78</v>
      </c>
      <c r="H584" s="68" t="s">
        <v>265</v>
      </c>
      <c r="I584" s="68" t="s">
        <v>270</v>
      </c>
      <c r="J584" s="68" t="s">
        <v>259</v>
      </c>
      <c r="K584" s="68" t="s">
        <v>130</v>
      </c>
      <c r="L584" s="69">
        <v>90</v>
      </c>
      <c r="M584" s="69">
        <v>10.58627997</v>
      </c>
    </row>
    <row r="585" spans="3:14">
      <c r="C585" s="68" t="s">
        <v>19</v>
      </c>
      <c r="D585" s="68">
        <v>2022</v>
      </c>
      <c r="E585" s="68" t="s">
        <v>263</v>
      </c>
      <c r="F585" s="68"/>
      <c r="G585" s="68" t="s">
        <v>78</v>
      </c>
      <c r="H585" s="68" t="s">
        <v>265</v>
      </c>
      <c r="I585" s="68" t="s">
        <v>271</v>
      </c>
      <c r="J585" s="68" t="s">
        <v>259</v>
      </c>
      <c r="K585" s="68" t="s">
        <v>130</v>
      </c>
      <c r="L585" s="69">
        <v>105</v>
      </c>
      <c r="M585" s="69">
        <v>12.350659965</v>
      </c>
    </row>
    <row r="586" spans="3:14">
      <c r="C586" s="68" t="s">
        <v>19</v>
      </c>
      <c r="D586" s="68">
        <v>2022</v>
      </c>
      <c r="E586" s="68" t="s">
        <v>263</v>
      </c>
      <c r="F586" s="68"/>
      <c r="G586" s="68" t="s">
        <v>260</v>
      </c>
      <c r="H586" s="68" t="s">
        <v>265</v>
      </c>
      <c r="I586" s="68" t="s">
        <v>269</v>
      </c>
      <c r="J586" s="68" t="s">
        <v>259</v>
      </c>
      <c r="K586" s="68" t="s">
        <v>130</v>
      </c>
      <c r="L586" s="69">
        <v>82.5</v>
      </c>
      <c r="M586" s="69">
        <v>9.7040899725000003</v>
      </c>
    </row>
    <row r="587" spans="3:14">
      <c r="C587" s="68" t="s">
        <v>19</v>
      </c>
      <c r="D587" s="68">
        <v>2022</v>
      </c>
      <c r="E587" s="68" t="s">
        <v>263</v>
      </c>
      <c r="F587" s="68"/>
      <c r="G587" s="68" t="s">
        <v>260</v>
      </c>
      <c r="H587" s="68" t="s">
        <v>265</v>
      </c>
      <c r="I587" s="68" t="s">
        <v>270</v>
      </c>
      <c r="J587" s="68" t="s">
        <v>259</v>
      </c>
      <c r="K587" s="68" t="s">
        <v>130</v>
      </c>
      <c r="L587" s="69">
        <v>90</v>
      </c>
      <c r="M587" s="69">
        <v>10.58627997</v>
      </c>
    </row>
    <row r="588" spans="3:14">
      <c r="C588" s="68" t="s">
        <v>19</v>
      </c>
      <c r="D588" s="68">
        <v>2022</v>
      </c>
      <c r="E588" s="68" t="s">
        <v>263</v>
      </c>
      <c r="F588" s="68"/>
      <c r="G588" s="68" t="s">
        <v>260</v>
      </c>
      <c r="H588" s="68" t="s">
        <v>265</v>
      </c>
      <c r="I588" s="68" t="s">
        <v>271</v>
      </c>
      <c r="J588" s="68" t="s">
        <v>259</v>
      </c>
      <c r="K588" s="68" t="s">
        <v>130</v>
      </c>
      <c r="L588" s="69">
        <v>105</v>
      </c>
      <c r="M588" s="69">
        <v>12.350659965</v>
      </c>
    </row>
    <row r="589" spans="3:14">
      <c r="C589" s="68" t="s">
        <v>19</v>
      </c>
      <c r="D589" s="68">
        <v>2022</v>
      </c>
      <c r="E589" s="68" t="s">
        <v>263</v>
      </c>
      <c r="F589" s="68"/>
      <c r="G589" s="68" t="s">
        <v>261</v>
      </c>
      <c r="H589" s="68" t="s">
        <v>265</v>
      </c>
      <c r="I589" s="68" t="s">
        <v>269</v>
      </c>
      <c r="J589" s="68" t="s">
        <v>259</v>
      </c>
      <c r="K589" s="68" t="s">
        <v>130</v>
      </c>
      <c r="L589" s="69">
        <v>53.9</v>
      </c>
      <c r="M589" s="69">
        <v>6.3400054486999995</v>
      </c>
    </row>
    <row r="590" spans="3:14">
      <c r="C590" s="68" t="s">
        <v>19</v>
      </c>
      <c r="D590" s="68">
        <v>2022</v>
      </c>
      <c r="E590" s="68" t="s">
        <v>263</v>
      </c>
      <c r="F590" s="68"/>
      <c r="G590" s="68" t="s">
        <v>261</v>
      </c>
      <c r="H590" s="68" t="s">
        <v>265</v>
      </c>
      <c r="I590" s="68" t="s">
        <v>270</v>
      </c>
      <c r="J590" s="68" t="s">
        <v>259</v>
      </c>
      <c r="K590" s="68" t="s">
        <v>130</v>
      </c>
      <c r="L590" s="69">
        <v>58.8</v>
      </c>
      <c r="M590" s="69">
        <v>6.9163695803999996</v>
      </c>
    </row>
    <row r="591" spans="3:14">
      <c r="C591" s="68" t="s">
        <v>19</v>
      </c>
      <c r="D591" s="68">
        <v>2022</v>
      </c>
      <c r="E591" s="68" t="s">
        <v>263</v>
      </c>
      <c r="F591" s="68"/>
      <c r="G591" s="68" t="s">
        <v>261</v>
      </c>
      <c r="H591" s="68" t="s">
        <v>265</v>
      </c>
      <c r="I591" s="68" t="s">
        <v>271</v>
      </c>
      <c r="J591" s="68" t="s">
        <v>259</v>
      </c>
      <c r="K591" s="68" t="s">
        <v>130</v>
      </c>
      <c r="L591" s="69">
        <v>68.599999999999994</v>
      </c>
      <c r="M591" s="69">
        <v>8.0690978437999998</v>
      </c>
    </row>
    <row r="592" spans="3:14">
      <c r="C592" s="68" t="s">
        <v>19</v>
      </c>
      <c r="D592" s="68">
        <v>2022</v>
      </c>
      <c r="E592" s="68" t="s">
        <v>256</v>
      </c>
      <c r="F592" s="68"/>
      <c r="G592" s="68" t="s">
        <v>78</v>
      </c>
      <c r="H592" s="68" t="s">
        <v>257</v>
      </c>
      <c r="I592" s="68" t="s">
        <v>269</v>
      </c>
      <c r="J592" s="68" t="s">
        <v>266</v>
      </c>
      <c r="K592" s="68" t="s">
        <v>130</v>
      </c>
      <c r="L592" s="69">
        <v>44</v>
      </c>
      <c r="M592" s="69">
        <v>23.259452216</v>
      </c>
    </row>
    <row r="593" spans="3:13">
      <c r="C593" s="68" t="s">
        <v>19</v>
      </c>
      <c r="D593" s="68">
        <v>2022</v>
      </c>
      <c r="E593" s="68" t="s">
        <v>256</v>
      </c>
      <c r="F593" s="68"/>
      <c r="G593" s="68" t="s">
        <v>78</v>
      </c>
      <c r="H593" s="68" t="s">
        <v>257</v>
      </c>
      <c r="I593" s="68" t="s">
        <v>270</v>
      </c>
      <c r="J593" s="68" t="s">
        <v>266</v>
      </c>
      <c r="K593" s="68" t="s">
        <v>130</v>
      </c>
      <c r="L593" s="69">
        <v>48</v>
      </c>
      <c r="M593" s="69">
        <v>25.373947871999999</v>
      </c>
    </row>
    <row r="594" spans="3:13">
      <c r="C594" s="68" t="s">
        <v>19</v>
      </c>
      <c r="D594" s="68">
        <v>2022</v>
      </c>
      <c r="E594" s="68" t="s">
        <v>256</v>
      </c>
      <c r="F594" s="68"/>
      <c r="G594" s="68" t="s">
        <v>78</v>
      </c>
      <c r="H594" s="68" t="s">
        <v>257</v>
      </c>
      <c r="I594" s="68" t="s">
        <v>271</v>
      </c>
      <c r="J594" s="68" t="s">
        <v>266</v>
      </c>
      <c r="K594" s="68" t="s">
        <v>130</v>
      </c>
      <c r="L594" s="69">
        <v>56</v>
      </c>
      <c r="M594" s="69">
        <v>29.602939184</v>
      </c>
    </row>
    <row r="595" spans="3:13">
      <c r="C595" s="68" t="s">
        <v>19</v>
      </c>
      <c r="D595" s="68">
        <v>2022</v>
      </c>
      <c r="E595" s="68" t="s">
        <v>256</v>
      </c>
      <c r="F595" s="68"/>
      <c r="G595" s="68" t="s">
        <v>260</v>
      </c>
      <c r="H595" s="68" t="s">
        <v>257</v>
      </c>
      <c r="I595" s="68" t="s">
        <v>269</v>
      </c>
      <c r="J595" s="68" t="s">
        <v>266</v>
      </c>
      <c r="K595" s="68" t="s">
        <v>130</v>
      </c>
      <c r="L595" s="69">
        <v>33</v>
      </c>
      <c r="M595" s="69">
        <v>17.444589162</v>
      </c>
    </row>
    <row r="596" spans="3:13">
      <c r="C596" s="68" t="s">
        <v>19</v>
      </c>
      <c r="D596" s="68">
        <v>2022</v>
      </c>
      <c r="E596" s="68" t="s">
        <v>256</v>
      </c>
      <c r="F596" s="68"/>
      <c r="G596" s="68" t="s">
        <v>260</v>
      </c>
      <c r="H596" s="68" t="s">
        <v>257</v>
      </c>
      <c r="I596" s="68" t="s">
        <v>270</v>
      </c>
      <c r="J596" s="68" t="s">
        <v>266</v>
      </c>
      <c r="K596" s="68" t="s">
        <v>130</v>
      </c>
      <c r="L596" s="69">
        <v>36</v>
      </c>
      <c r="M596" s="69">
        <v>19.030460903999998</v>
      </c>
    </row>
    <row r="597" spans="3:13">
      <c r="C597" s="68" t="s">
        <v>19</v>
      </c>
      <c r="D597" s="68">
        <v>2022</v>
      </c>
      <c r="E597" s="68" t="s">
        <v>256</v>
      </c>
      <c r="F597" s="68"/>
      <c r="G597" s="68" t="s">
        <v>260</v>
      </c>
      <c r="H597" s="68" t="s">
        <v>257</v>
      </c>
      <c r="I597" s="68" t="s">
        <v>271</v>
      </c>
      <c r="J597" s="68" t="s">
        <v>266</v>
      </c>
      <c r="K597" s="68" t="s">
        <v>130</v>
      </c>
      <c r="L597" s="69">
        <v>42</v>
      </c>
      <c r="M597" s="69">
        <v>22.202204387999998</v>
      </c>
    </row>
    <row r="598" spans="3:13">
      <c r="C598" s="68" t="s">
        <v>19</v>
      </c>
      <c r="D598" s="68">
        <v>2022</v>
      </c>
      <c r="E598" s="68" t="s">
        <v>256</v>
      </c>
      <c r="F598" s="68"/>
      <c r="G598" s="68" t="s">
        <v>261</v>
      </c>
      <c r="H598" s="68" t="s">
        <v>257</v>
      </c>
      <c r="I598" s="68" t="s">
        <v>269</v>
      </c>
      <c r="J598" s="68" t="s">
        <v>266</v>
      </c>
      <c r="K598" s="68" t="s">
        <v>130</v>
      </c>
      <c r="L598" s="69">
        <v>27.5</v>
      </c>
      <c r="M598" s="69">
        <v>14.537157635</v>
      </c>
    </row>
    <row r="599" spans="3:13">
      <c r="C599" s="68" t="s">
        <v>19</v>
      </c>
      <c r="D599" s="68">
        <v>2022</v>
      </c>
      <c r="E599" s="68" t="s">
        <v>256</v>
      </c>
      <c r="F599" s="68"/>
      <c r="G599" s="68" t="s">
        <v>261</v>
      </c>
      <c r="H599" s="68" t="s">
        <v>257</v>
      </c>
      <c r="I599" s="68" t="s">
        <v>270</v>
      </c>
      <c r="J599" s="68" t="s">
        <v>266</v>
      </c>
      <c r="K599" s="68" t="s">
        <v>130</v>
      </c>
      <c r="L599" s="69">
        <v>30</v>
      </c>
      <c r="M599" s="69">
        <v>15.85871742</v>
      </c>
    </row>
    <row r="600" spans="3:13">
      <c r="C600" s="68" t="s">
        <v>19</v>
      </c>
      <c r="D600" s="68">
        <v>2022</v>
      </c>
      <c r="E600" s="68" t="s">
        <v>256</v>
      </c>
      <c r="F600" s="68"/>
      <c r="G600" s="68" t="s">
        <v>261</v>
      </c>
      <c r="H600" s="68" t="s">
        <v>257</v>
      </c>
      <c r="I600" s="68" t="s">
        <v>271</v>
      </c>
      <c r="J600" s="68" t="s">
        <v>266</v>
      </c>
      <c r="K600" s="68" t="s">
        <v>130</v>
      </c>
      <c r="L600" s="69">
        <v>35</v>
      </c>
      <c r="M600" s="69">
        <v>18.501836989999997</v>
      </c>
    </row>
    <row r="601" spans="3:13">
      <c r="C601" s="68" t="s">
        <v>19</v>
      </c>
      <c r="D601" s="68">
        <v>2022</v>
      </c>
      <c r="E601" s="68" t="s">
        <v>262</v>
      </c>
      <c r="F601" s="68"/>
      <c r="G601" s="68" t="s">
        <v>78</v>
      </c>
      <c r="H601" s="68" t="s">
        <v>257</v>
      </c>
      <c r="I601" s="68" t="s">
        <v>269</v>
      </c>
      <c r="J601" s="68" t="s">
        <v>266</v>
      </c>
      <c r="K601" s="68" t="s">
        <v>130</v>
      </c>
      <c r="L601" s="69">
        <v>29.7</v>
      </c>
      <c r="M601" s="69">
        <v>10.5063973641</v>
      </c>
    </row>
    <row r="602" spans="3:13">
      <c r="C602" s="68" t="s">
        <v>19</v>
      </c>
      <c r="D602" s="68">
        <v>2022</v>
      </c>
      <c r="E602" s="68" t="s">
        <v>262</v>
      </c>
      <c r="F602" s="68"/>
      <c r="G602" s="68" t="s">
        <v>78</v>
      </c>
      <c r="H602" s="68" t="s">
        <v>257</v>
      </c>
      <c r="I602" s="68" t="s">
        <v>270</v>
      </c>
      <c r="J602" s="68" t="s">
        <v>266</v>
      </c>
      <c r="K602" s="68" t="s">
        <v>130</v>
      </c>
      <c r="L602" s="69">
        <v>32.4</v>
      </c>
      <c r="M602" s="69">
        <v>11.461524397199998</v>
      </c>
    </row>
    <row r="603" spans="3:13">
      <c r="C603" s="68" t="s">
        <v>19</v>
      </c>
      <c r="D603" s="68">
        <v>2022</v>
      </c>
      <c r="E603" s="68" t="s">
        <v>262</v>
      </c>
      <c r="F603" s="68"/>
      <c r="G603" s="68" t="s">
        <v>78</v>
      </c>
      <c r="H603" s="68" t="s">
        <v>257</v>
      </c>
      <c r="I603" s="68" t="s">
        <v>271</v>
      </c>
      <c r="J603" s="68" t="s">
        <v>266</v>
      </c>
      <c r="K603" s="68" t="s">
        <v>130</v>
      </c>
      <c r="L603" s="69">
        <v>37.799999999999997</v>
      </c>
      <c r="M603" s="69">
        <v>13.371778463399998</v>
      </c>
    </row>
    <row r="604" spans="3:13">
      <c r="C604" s="68" t="s">
        <v>19</v>
      </c>
      <c r="D604" s="68">
        <v>2022</v>
      </c>
      <c r="E604" s="68" t="s">
        <v>262</v>
      </c>
      <c r="F604" s="68"/>
      <c r="G604" s="68" t="s">
        <v>260</v>
      </c>
      <c r="H604" s="68" t="s">
        <v>257</v>
      </c>
      <c r="I604" s="68" t="s">
        <v>269</v>
      </c>
      <c r="J604" s="68" t="s">
        <v>266</v>
      </c>
      <c r="K604" s="68" t="s">
        <v>130</v>
      </c>
      <c r="L604" s="69">
        <v>27.5</v>
      </c>
      <c r="M604" s="69">
        <v>9.7281457074999995</v>
      </c>
    </row>
    <row r="605" spans="3:13">
      <c r="C605" s="68" t="s">
        <v>19</v>
      </c>
      <c r="D605" s="68">
        <v>2022</v>
      </c>
      <c r="E605" s="68" t="s">
        <v>262</v>
      </c>
      <c r="F605" s="68"/>
      <c r="G605" s="68" t="s">
        <v>260</v>
      </c>
      <c r="H605" s="68" t="s">
        <v>257</v>
      </c>
      <c r="I605" s="68" t="s">
        <v>270</v>
      </c>
      <c r="J605" s="68" t="s">
        <v>266</v>
      </c>
      <c r="K605" s="68" t="s">
        <v>130</v>
      </c>
      <c r="L605" s="69">
        <v>30</v>
      </c>
      <c r="M605" s="69">
        <v>10.612522589999999</v>
      </c>
    </row>
    <row r="606" spans="3:13">
      <c r="C606" s="68" t="s">
        <v>19</v>
      </c>
      <c r="D606" s="68">
        <v>2022</v>
      </c>
      <c r="E606" s="68" t="s">
        <v>262</v>
      </c>
      <c r="F606" s="68"/>
      <c r="G606" s="68" t="s">
        <v>260</v>
      </c>
      <c r="H606" s="68" t="s">
        <v>257</v>
      </c>
      <c r="I606" s="68" t="s">
        <v>271</v>
      </c>
      <c r="J606" s="68" t="s">
        <v>266</v>
      </c>
      <c r="K606" s="68" t="s">
        <v>130</v>
      </c>
      <c r="L606" s="69">
        <v>35</v>
      </c>
      <c r="M606" s="69">
        <v>12.381276354999999</v>
      </c>
    </row>
    <row r="607" spans="3:13">
      <c r="C607" s="68" t="s">
        <v>19</v>
      </c>
      <c r="D607" s="68">
        <v>2022</v>
      </c>
      <c r="E607" s="68" t="s">
        <v>262</v>
      </c>
      <c r="F607" s="68"/>
      <c r="G607" s="68" t="s">
        <v>261</v>
      </c>
      <c r="H607" s="68" t="s">
        <v>257</v>
      </c>
      <c r="I607" s="68" t="s">
        <v>269</v>
      </c>
      <c r="J607" s="68" t="s">
        <v>266</v>
      </c>
      <c r="K607" s="68" t="s">
        <v>130</v>
      </c>
      <c r="L607" s="69">
        <v>24.2</v>
      </c>
      <c r="M607" s="69">
        <v>8.5607682225999984</v>
      </c>
    </row>
    <row r="608" spans="3:13">
      <c r="C608" s="68" t="s">
        <v>19</v>
      </c>
      <c r="D608" s="68">
        <v>2022</v>
      </c>
      <c r="E608" s="68" t="s">
        <v>262</v>
      </c>
      <c r="F608" s="68"/>
      <c r="G608" s="68" t="s">
        <v>261</v>
      </c>
      <c r="H608" s="68" t="s">
        <v>257</v>
      </c>
      <c r="I608" s="68" t="s">
        <v>270</v>
      </c>
      <c r="J608" s="68" t="s">
        <v>266</v>
      </c>
      <c r="K608" s="68" t="s">
        <v>130</v>
      </c>
      <c r="L608" s="69">
        <v>26.4</v>
      </c>
      <c r="M608" s="69">
        <v>9.3390198791999985</v>
      </c>
    </row>
    <row r="609" spans="3:13">
      <c r="C609" s="68" t="s">
        <v>19</v>
      </c>
      <c r="D609" s="68">
        <v>2022</v>
      </c>
      <c r="E609" s="68" t="s">
        <v>262</v>
      </c>
      <c r="F609" s="68"/>
      <c r="G609" s="68" t="s">
        <v>261</v>
      </c>
      <c r="H609" s="68" t="s">
        <v>257</v>
      </c>
      <c r="I609" s="68" t="s">
        <v>271</v>
      </c>
      <c r="J609" s="68" t="s">
        <v>266</v>
      </c>
      <c r="K609" s="68" t="s">
        <v>130</v>
      </c>
      <c r="L609" s="69">
        <v>30.8</v>
      </c>
      <c r="M609" s="69">
        <v>10.895523192399999</v>
      </c>
    </row>
    <row r="610" spans="3:13">
      <c r="C610" s="68" t="s">
        <v>19</v>
      </c>
      <c r="D610" s="68">
        <v>2022</v>
      </c>
      <c r="E610" s="68" t="s">
        <v>263</v>
      </c>
      <c r="F610" s="68"/>
      <c r="G610" s="68" t="s">
        <v>78</v>
      </c>
      <c r="H610" s="68" t="s">
        <v>257</v>
      </c>
      <c r="I610" s="68" t="s">
        <v>269</v>
      </c>
      <c r="J610" s="68" t="s">
        <v>266</v>
      </c>
      <c r="K610" s="68" t="s">
        <v>130</v>
      </c>
      <c r="L610" s="69">
        <v>23.1</v>
      </c>
      <c r="M610" s="69">
        <v>2.7171451923000003</v>
      </c>
    </row>
    <row r="611" spans="3:13">
      <c r="C611" s="68" t="s">
        <v>19</v>
      </c>
      <c r="D611" s="68">
        <v>2022</v>
      </c>
      <c r="E611" s="68" t="s">
        <v>263</v>
      </c>
      <c r="F611" s="68"/>
      <c r="G611" s="68" t="s">
        <v>78</v>
      </c>
      <c r="H611" s="68" t="s">
        <v>257</v>
      </c>
      <c r="I611" s="68" t="s">
        <v>270</v>
      </c>
      <c r="J611" s="68" t="s">
        <v>266</v>
      </c>
      <c r="K611" s="68" t="s">
        <v>130</v>
      </c>
      <c r="L611" s="69">
        <v>25.2</v>
      </c>
      <c r="M611" s="69">
        <v>2.9641583915999998</v>
      </c>
    </row>
    <row r="612" spans="3:13">
      <c r="C612" s="68" t="s">
        <v>19</v>
      </c>
      <c r="D612" s="68">
        <v>2022</v>
      </c>
      <c r="E612" s="68" t="s">
        <v>263</v>
      </c>
      <c r="F612" s="68"/>
      <c r="G612" s="68" t="s">
        <v>78</v>
      </c>
      <c r="H612" s="68" t="s">
        <v>257</v>
      </c>
      <c r="I612" s="68" t="s">
        <v>271</v>
      </c>
      <c r="J612" s="68" t="s">
        <v>266</v>
      </c>
      <c r="K612" s="68" t="s">
        <v>130</v>
      </c>
      <c r="L612" s="69">
        <v>29.4</v>
      </c>
      <c r="M612" s="69">
        <v>3.4581847901999998</v>
      </c>
    </row>
    <row r="613" spans="3:13">
      <c r="C613" s="68" t="s">
        <v>19</v>
      </c>
      <c r="D613" s="68">
        <v>2022</v>
      </c>
      <c r="E613" s="68" t="s">
        <v>263</v>
      </c>
      <c r="F613" s="68"/>
      <c r="G613" s="68" t="s">
        <v>260</v>
      </c>
      <c r="H613" s="68" t="s">
        <v>257</v>
      </c>
      <c r="I613" s="68" t="s">
        <v>269</v>
      </c>
      <c r="J613" s="68" t="s">
        <v>266</v>
      </c>
      <c r="K613" s="68" t="s">
        <v>130</v>
      </c>
      <c r="L613" s="69">
        <v>22</v>
      </c>
      <c r="M613" s="69">
        <v>2.5877573260000002</v>
      </c>
    </row>
    <row r="614" spans="3:13">
      <c r="C614" s="68" t="s">
        <v>19</v>
      </c>
      <c r="D614" s="68">
        <v>2022</v>
      </c>
      <c r="E614" s="68" t="s">
        <v>263</v>
      </c>
      <c r="F614" s="68"/>
      <c r="G614" s="68" t="s">
        <v>260</v>
      </c>
      <c r="H614" s="68" t="s">
        <v>257</v>
      </c>
      <c r="I614" s="68" t="s">
        <v>270</v>
      </c>
      <c r="J614" s="68" t="s">
        <v>266</v>
      </c>
      <c r="K614" s="68" t="s">
        <v>130</v>
      </c>
      <c r="L614" s="69">
        <v>24</v>
      </c>
      <c r="M614" s="69">
        <v>2.823007992</v>
      </c>
    </row>
    <row r="615" spans="3:13">
      <c r="C615" s="68" t="s">
        <v>19</v>
      </c>
      <c r="D615" s="68">
        <v>2022</v>
      </c>
      <c r="E615" s="68" t="s">
        <v>263</v>
      </c>
      <c r="F615" s="68"/>
      <c r="G615" s="68" t="s">
        <v>260</v>
      </c>
      <c r="H615" s="68" t="s">
        <v>257</v>
      </c>
      <c r="I615" s="68" t="s">
        <v>271</v>
      </c>
      <c r="J615" s="68" t="s">
        <v>266</v>
      </c>
      <c r="K615" s="68" t="s">
        <v>130</v>
      </c>
      <c r="L615" s="69">
        <v>28</v>
      </c>
      <c r="M615" s="69">
        <v>3.293509324</v>
      </c>
    </row>
    <row r="616" spans="3:13">
      <c r="C616" s="68" t="s">
        <v>19</v>
      </c>
      <c r="D616" s="68">
        <v>2022</v>
      </c>
      <c r="E616" s="68" t="s">
        <v>263</v>
      </c>
      <c r="F616" s="68"/>
      <c r="G616" s="68" t="s">
        <v>261</v>
      </c>
      <c r="H616" s="68" t="s">
        <v>257</v>
      </c>
      <c r="I616" s="68" t="s">
        <v>269</v>
      </c>
      <c r="J616" s="68" t="s">
        <v>266</v>
      </c>
      <c r="K616" s="68" t="s">
        <v>130</v>
      </c>
      <c r="L616" s="69">
        <v>16.5</v>
      </c>
      <c r="M616" s="69">
        <v>1.9408179944999999</v>
      </c>
    </row>
    <row r="617" spans="3:13">
      <c r="C617" s="68" t="s">
        <v>19</v>
      </c>
      <c r="D617" s="68">
        <v>2022</v>
      </c>
      <c r="E617" s="68" t="s">
        <v>263</v>
      </c>
      <c r="F617" s="68"/>
      <c r="G617" s="68" t="s">
        <v>261</v>
      </c>
      <c r="H617" s="68" t="s">
        <v>257</v>
      </c>
      <c r="I617" s="68" t="s">
        <v>270</v>
      </c>
      <c r="J617" s="68" t="s">
        <v>266</v>
      </c>
      <c r="K617" s="68" t="s">
        <v>130</v>
      </c>
      <c r="L617" s="69">
        <v>18</v>
      </c>
      <c r="M617" s="69">
        <v>2.1172559939999998</v>
      </c>
    </row>
    <row r="618" spans="3:13">
      <c r="C618" s="68" t="s">
        <v>19</v>
      </c>
      <c r="D618" s="68">
        <v>2022</v>
      </c>
      <c r="E618" s="68" t="s">
        <v>263</v>
      </c>
      <c r="F618" s="68"/>
      <c r="G618" s="68" t="s">
        <v>261</v>
      </c>
      <c r="H618" s="68" t="s">
        <v>257</v>
      </c>
      <c r="I618" s="68" t="s">
        <v>271</v>
      </c>
      <c r="J618" s="68" t="s">
        <v>266</v>
      </c>
      <c r="K618" s="68" t="s">
        <v>130</v>
      </c>
      <c r="L618" s="69">
        <v>21</v>
      </c>
      <c r="M618" s="69">
        <v>2.4701319929999999</v>
      </c>
    </row>
    <row r="619" spans="3:13">
      <c r="C619" s="68" t="s">
        <v>19</v>
      </c>
      <c r="D619" s="68">
        <v>2022</v>
      </c>
      <c r="E619" s="68" t="s">
        <v>256</v>
      </c>
      <c r="F619" s="68"/>
      <c r="G619" s="68" t="s">
        <v>78</v>
      </c>
      <c r="H619" s="68" t="s">
        <v>129</v>
      </c>
      <c r="I619" s="68" t="s">
        <v>269</v>
      </c>
      <c r="J619" s="68" t="s">
        <v>266</v>
      </c>
      <c r="K619" s="68" t="s">
        <v>130</v>
      </c>
      <c r="L619" s="69">
        <v>44</v>
      </c>
      <c r="M619" s="69">
        <v>23.259452216</v>
      </c>
    </row>
    <row r="620" spans="3:13">
      <c r="C620" s="68" t="s">
        <v>19</v>
      </c>
      <c r="D620" s="68">
        <v>2022</v>
      </c>
      <c r="E620" s="68" t="s">
        <v>256</v>
      </c>
      <c r="F620" s="68"/>
      <c r="G620" s="68" t="s">
        <v>78</v>
      </c>
      <c r="H620" s="68" t="s">
        <v>129</v>
      </c>
      <c r="I620" s="68" t="s">
        <v>270</v>
      </c>
      <c r="J620" s="68" t="s">
        <v>266</v>
      </c>
      <c r="K620" s="68" t="s">
        <v>130</v>
      </c>
      <c r="L620" s="69">
        <v>48</v>
      </c>
      <c r="M620" s="69">
        <v>25.373947871999999</v>
      </c>
    </row>
    <row r="621" spans="3:13">
      <c r="C621" s="68" t="s">
        <v>19</v>
      </c>
      <c r="D621" s="68">
        <v>2022</v>
      </c>
      <c r="E621" s="68" t="s">
        <v>256</v>
      </c>
      <c r="F621" s="68"/>
      <c r="G621" s="68" t="s">
        <v>78</v>
      </c>
      <c r="H621" s="68" t="s">
        <v>129</v>
      </c>
      <c r="I621" s="68" t="s">
        <v>271</v>
      </c>
      <c r="J621" s="68" t="s">
        <v>266</v>
      </c>
      <c r="K621" s="68" t="s">
        <v>130</v>
      </c>
      <c r="L621" s="69">
        <v>56</v>
      </c>
      <c r="M621" s="69">
        <v>29.602939184</v>
      </c>
    </row>
    <row r="622" spans="3:13">
      <c r="C622" s="68" t="s">
        <v>19</v>
      </c>
      <c r="D622" s="68">
        <v>2022</v>
      </c>
      <c r="E622" s="68" t="s">
        <v>256</v>
      </c>
      <c r="F622" s="68"/>
      <c r="G622" s="68" t="s">
        <v>260</v>
      </c>
      <c r="H622" s="68" t="s">
        <v>129</v>
      </c>
      <c r="I622" s="68" t="s">
        <v>269</v>
      </c>
      <c r="J622" s="68" t="s">
        <v>266</v>
      </c>
      <c r="K622" s="68" t="s">
        <v>130</v>
      </c>
      <c r="L622" s="69">
        <v>33</v>
      </c>
      <c r="M622" s="69">
        <v>17.444589162</v>
      </c>
    </row>
    <row r="623" spans="3:13">
      <c r="C623" s="68" t="s">
        <v>19</v>
      </c>
      <c r="D623" s="68">
        <v>2022</v>
      </c>
      <c r="E623" s="68" t="s">
        <v>256</v>
      </c>
      <c r="F623" s="68"/>
      <c r="G623" s="68" t="s">
        <v>260</v>
      </c>
      <c r="H623" s="68" t="s">
        <v>129</v>
      </c>
      <c r="I623" s="68" t="s">
        <v>270</v>
      </c>
      <c r="J623" s="68" t="s">
        <v>266</v>
      </c>
      <c r="K623" s="68" t="s">
        <v>130</v>
      </c>
      <c r="L623" s="69">
        <v>36</v>
      </c>
      <c r="M623" s="69">
        <v>19.030460903999998</v>
      </c>
    </row>
    <row r="624" spans="3:13">
      <c r="C624" s="68" t="s">
        <v>19</v>
      </c>
      <c r="D624" s="68">
        <v>2022</v>
      </c>
      <c r="E624" s="68" t="s">
        <v>256</v>
      </c>
      <c r="F624" s="68"/>
      <c r="G624" s="68" t="s">
        <v>260</v>
      </c>
      <c r="H624" s="68" t="s">
        <v>129</v>
      </c>
      <c r="I624" s="68" t="s">
        <v>271</v>
      </c>
      <c r="J624" s="68" t="s">
        <v>266</v>
      </c>
      <c r="K624" s="68" t="s">
        <v>130</v>
      </c>
      <c r="L624" s="69">
        <v>42</v>
      </c>
      <c r="M624" s="69">
        <v>22.202204387999998</v>
      </c>
    </row>
    <row r="625" spans="3:13">
      <c r="C625" s="68" t="s">
        <v>19</v>
      </c>
      <c r="D625" s="68">
        <v>2022</v>
      </c>
      <c r="E625" s="68" t="s">
        <v>256</v>
      </c>
      <c r="F625" s="68"/>
      <c r="G625" s="68" t="s">
        <v>261</v>
      </c>
      <c r="H625" s="68" t="s">
        <v>129</v>
      </c>
      <c r="I625" s="68" t="s">
        <v>269</v>
      </c>
      <c r="J625" s="68" t="s">
        <v>266</v>
      </c>
      <c r="K625" s="68" t="s">
        <v>130</v>
      </c>
      <c r="L625" s="69">
        <v>27.5</v>
      </c>
      <c r="M625" s="69">
        <v>14.537157635</v>
      </c>
    </row>
    <row r="626" spans="3:13">
      <c r="C626" s="68" t="s">
        <v>19</v>
      </c>
      <c r="D626" s="68">
        <v>2022</v>
      </c>
      <c r="E626" s="68" t="s">
        <v>256</v>
      </c>
      <c r="F626" s="68"/>
      <c r="G626" s="68" t="s">
        <v>261</v>
      </c>
      <c r="H626" s="68" t="s">
        <v>129</v>
      </c>
      <c r="I626" s="68" t="s">
        <v>270</v>
      </c>
      <c r="J626" s="68" t="s">
        <v>266</v>
      </c>
      <c r="K626" s="68" t="s">
        <v>130</v>
      </c>
      <c r="L626" s="69">
        <v>30</v>
      </c>
      <c r="M626" s="69">
        <v>15.85871742</v>
      </c>
    </row>
    <row r="627" spans="3:13">
      <c r="C627" s="68" t="s">
        <v>19</v>
      </c>
      <c r="D627" s="68">
        <v>2022</v>
      </c>
      <c r="E627" s="68" t="s">
        <v>256</v>
      </c>
      <c r="F627" s="68"/>
      <c r="G627" s="68" t="s">
        <v>261</v>
      </c>
      <c r="H627" s="68" t="s">
        <v>129</v>
      </c>
      <c r="I627" s="68" t="s">
        <v>271</v>
      </c>
      <c r="J627" s="68" t="s">
        <v>266</v>
      </c>
      <c r="K627" s="68" t="s">
        <v>130</v>
      </c>
      <c r="L627" s="69">
        <v>35</v>
      </c>
      <c r="M627" s="69">
        <v>18.501836989999997</v>
      </c>
    </row>
    <row r="628" spans="3:13">
      <c r="C628" s="68" t="s">
        <v>19</v>
      </c>
      <c r="D628" s="68">
        <v>2022</v>
      </c>
      <c r="E628" s="68" t="s">
        <v>262</v>
      </c>
      <c r="F628" s="68"/>
      <c r="G628" s="68" t="s">
        <v>78</v>
      </c>
      <c r="H628" s="68" t="s">
        <v>129</v>
      </c>
      <c r="I628" s="68" t="s">
        <v>269</v>
      </c>
      <c r="J628" s="68" t="s">
        <v>266</v>
      </c>
      <c r="K628" s="68" t="s">
        <v>130</v>
      </c>
      <c r="L628" s="69">
        <v>29.7</v>
      </c>
      <c r="M628" s="69">
        <v>10.5063973641</v>
      </c>
    </row>
    <row r="629" spans="3:13">
      <c r="C629" s="68" t="s">
        <v>19</v>
      </c>
      <c r="D629" s="68">
        <v>2022</v>
      </c>
      <c r="E629" s="68" t="s">
        <v>262</v>
      </c>
      <c r="F629" s="68"/>
      <c r="G629" s="68" t="s">
        <v>78</v>
      </c>
      <c r="H629" s="68" t="s">
        <v>129</v>
      </c>
      <c r="I629" s="68" t="s">
        <v>270</v>
      </c>
      <c r="J629" s="68" t="s">
        <v>266</v>
      </c>
      <c r="K629" s="68" t="s">
        <v>130</v>
      </c>
      <c r="L629" s="69">
        <v>32.4</v>
      </c>
      <c r="M629" s="69">
        <v>11.461524397199998</v>
      </c>
    </row>
    <row r="630" spans="3:13">
      <c r="C630" s="68" t="s">
        <v>19</v>
      </c>
      <c r="D630" s="68">
        <v>2022</v>
      </c>
      <c r="E630" s="68" t="s">
        <v>262</v>
      </c>
      <c r="F630" s="68"/>
      <c r="G630" s="68" t="s">
        <v>78</v>
      </c>
      <c r="H630" s="68" t="s">
        <v>129</v>
      </c>
      <c r="I630" s="68" t="s">
        <v>271</v>
      </c>
      <c r="J630" s="68" t="s">
        <v>266</v>
      </c>
      <c r="K630" s="68" t="s">
        <v>130</v>
      </c>
      <c r="L630" s="69">
        <v>37.799999999999997</v>
      </c>
      <c r="M630" s="69">
        <v>13.371778463399998</v>
      </c>
    </row>
    <row r="631" spans="3:13">
      <c r="C631" s="68" t="s">
        <v>19</v>
      </c>
      <c r="D631" s="68">
        <v>2022</v>
      </c>
      <c r="E631" s="68" t="s">
        <v>262</v>
      </c>
      <c r="F631" s="68"/>
      <c r="G631" s="68" t="s">
        <v>260</v>
      </c>
      <c r="H631" s="68" t="s">
        <v>129</v>
      </c>
      <c r="I631" s="68" t="s">
        <v>269</v>
      </c>
      <c r="J631" s="68" t="s">
        <v>266</v>
      </c>
      <c r="K631" s="68" t="s">
        <v>130</v>
      </c>
      <c r="L631" s="69">
        <v>27.5</v>
      </c>
      <c r="M631" s="69">
        <v>9.7281457074999995</v>
      </c>
    </row>
    <row r="632" spans="3:13">
      <c r="C632" s="68" t="s">
        <v>19</v>
      </c>
      <c r="D632" s="68">
        <v>2022</v>
      </c>
      <c r="E632" s="68" t="s">
        <v>262</v>
      </c>
      <c r="F632" s="68"/>
      <c r="G632" s="68" t="s">
        <v>260</v>
      </c>
      <c r="H632" s="68" t="s">
        <v>129</v>
      </c>
      <c r="I632" s="68" t="s">
        <v>270</v>
      </c>
      <c r="J632" s="68" t="s">
        <v>266</v>
      </c>
      <c r="K632" s="68" t="s">
        <v>130</v>
      </c>
      <c r="L632" s="69">
        <v>30</v>
      </c>
      <c r="M632" s="69">
        <v>10.612522589999999</v>
      </c>
    </row>
    <row r="633" spans="3:13">
      <c r="C633" s="68" t="s">
        <v>19</v>
      </c>
      <c r="D633" s="68">
        <v>2022</v>
      </c>
      <c r="E633" s="68" t="s">
        <v>262</v>
      </c>
      <c r="F633" s="68"/>
      <c r="G633" s="68" t="s">
        <v>260</v>
      </c>
      <c r="H633" s="68" t="s">
        <v>129</v>
      </c>
      <c r="I633" s="68" t="s">
        <v>271</v>
      </c>
      <c r="J633" s="68" t="s">
        <v>266</v>
      </c>
      <c r="K633" s="68" t="s">
        <v>130</v>
      </c>
      <c r="L633" s="69">
        <v>35</v>
      </c>
      <c r="M633" s="69">
        <v>12.381276354999999</v>
      </c>
    </row>
    <row r="634" spans="3:13">
      <c r="C634" s="68" t="s">
        <v>19</v>
      </c>
      <c r="D634" s="68">
        <v>2022</v>
      </c>
      <c r="E634" s="68" t="s">
        <v>262</v>
      </c>
      <c r="F634" s="68"/>
      <c r="G634" s="68" t="s">
        <v>261</v>
      </c>
      <c r="H634" s="68" t="s">
        <v>129</v>
      </c>
      <c r="I634" s="68" t="s">
        <v>269</v>
      </c>
      <c r="J634" s="68" t="s">
        <v>266</v>
      </c>
      <c r="K634" s="68" t="s">
        <v>130</v>
      </c>
      <c r="L634" s="69">
        <v>24.2</v>
      </c>
      <c r="M634" s="69">
        <v>8.5607682225999984</v>
      </c>
    </row>
    <row r="635" spans="3:13">
      <c r="C635" s="68" t="s">
        <v>19</v>
      </c>
      <c r="D635" s="68">
        <v>2022</v>
      </c>
      <c r="E635" s="68" t="s">
        <v>262</v>
      </c>
      <c r="F635" s="68"/>
      <c r="G635" s="68" t="s">
        <v>261</v>
      </c>
      <c r="H635" s="68" t="s">
        <v>129</v>
      </c>
      <c r="I635" s="68" t="s">
        <v>270</v>
      </c>
      <c r="J635" s="68" t="s">
        <v>266</v>
      </c>
      <c r="K635" s="68" t="s">
        <v>130</v>
      </c>
      <c r="L635" s="69">
        <v>26.4</v>
      </c>
      <c r="M635" s="69">
        <v>9.3390198791999985</v>
      </c>
    </row>
    <row r="636" spans="3:13">
      <c r="C636" s="68" t="s">
        <v>19</v>
      </c>
      <c r="D636" s="68">
        <v>2022</v>
      </c>
      <c r="E636" s="68" t="s">
        <v>262</v>
      </c>
      <c r="F636" s="68"/>
      <c r="G636" s="68" t="s">
        <v>261</v>
      </c>
      <c r="H636" s="68" t="s">
        <v>129</v>
      </c>
      <c r="I636" s="68" t="s">
        <v>271</v>
      </c>
      <c r="J636" s="68" t="s">
        <v>266</v>
      </c>
      <c r="K636" s="68" t="s">
        <v>130</v>
      </c>
      <c r="L636" s="69">
        <v>30.8</v>
      </c>
      <c r="M636" s="69">
        <v>10.895523192399999</v>
      </c>
    </row>
    <row r="637" spans="3:13">
      <c r="C637" s="68" t="s">
        <v>19</v>
      </c>
      <c r="D637" s="68">
        <v>2022</v>
      </c>
      <c r="E637" s="68" t="s">
        <v>263</v>
      </c>
      <c r="F637" s="68"/>
      <c r="G637" s="68" t="s">
        <v>78</v>
      </c>
      <c r="H637" s="68" t="s">
        <v>129</v>
      </c>
      <c r="I637" s="68" t="s">
        <v>269</v>
      </c>
      <c r="J637" s="68" t="s">
        <v>266</v>
      </c>
      <c r="K637" s="68" t="s">
        <v>130</v>
      </c>
      <c r="L637" s="69">
        <v>23.1</v>
      </c>
      <c r="M637" s="69">
        <v>2.7171451923000003</v>
      </c>
    </row>
    <row r="638" spans="3:13">
      <c r="C638" s="68" t="s">
        <v>19</v>
      </c>
      <c r="D638" s="68">
        <v>2022</v>
      </c>
      <c r="E638" s="68" t="s">
        <v>263</v>
      </c>
      <c r="F638" s="68"/>
      <c r="G638" s="68" t="s">
        <v>78</v>
      </c>
      <c r="H638" s="68" t="s">
        <v>129</v>
      </c>
      <c r="I638" s="68" t="s">
        <v>270</v>
      </c>
      <c r="J638" s="68" t="s">
        <v>266</v>
      </c>
      <c r="K638" s="68" t="s">
        <v>130</v>
      </c>
      <c r="L638" s="69">
        <v>25.2</v>
      </c>
      <c r="M638" s="69">
        <v>2.9641583915999998</v>
      </c>
    </row>
    <row r="639" spans="3:13">
      <c r="C639" s="68" t="s">
        <v>19</v>
      </c>
      <c r="D639" s="68">
        <v>2022</v>
      </c>
      <c r="E639" s="68" t="s">
        <v>263</v>
      </c>
      <c r="F639" s="68"/>
      <c r="G639" s="68" t="s">
        <v>78</v>
      </c>
      <c r="H639" s="68" t="s">
        <v>129</v>
      </c>
      <c r="I639" s="68" t="s">
        <v>271</v>
      </c>
      <c r="J639" s="68" t="s">
        <v>266</v>
      </c>
      <c r="K639" s="68" t="s">
        <v>130</v>
      </c>
      <c r="L639" s="69">
        <v>29.4</v>
      </c>
      <c r="M639" s="69">
        <v>3.4581847901999998</v>
      </c>
    </row>
    <row r="640" spans="3:13">
      <c r="C640" s="68" t="s">
        <v>19</v>
      </c>
      <c r="D640" s="68">
        <v>2022</v>
      </c>
      <c r="E640" s="68" t="s">
        <v>263</v>
      </c>
      <c r="F640" s="68"/>
      <c r="G640" s="68" t="s">
        <v>260</v>
      </c>
      <c r="H640" s="68" t="s">
        <v>129</v>
      </c>
      <c r="I640" s="68" t="s">
        <v>269</v>
      </c>
      <c r="J640" s="68" t="s">
        <v>266</v>
      </c>
      <c r="K640" s="68" t="s">
        <v>130</v>
      </c>
      <c r="L640" s="69">
        <v>22</v>
      </c>
      <c r="M640" s="69">
        <v>2.5877573260000002</v>
      </c>
    </row>
    <row r="641" spans="3:13">
      <c r="C641" s="68" t="s">
        <v>19</v>
      </c>
      <c r="D641" s="68">
        <v>2022</v>
      </c>
      <c r="E641" s="68" t="s">
        <v>263</v>
      </c>
      <c r="F641" s="68"/>
      <c r="G641" s="68" t="s">
        <v>260</v>
      </c>
      <c r="H641" s="68" t="s">
        <v>129</v>
      </c>
      <c r="I641" s="68" t="s">
        <v>270</v>
      </c>
      <c r="J641" s="68" t="s">
        <v>266</v>
      </c>
      <c r="K641" s="68" t="s">
        <v>130</v>
      </c>
      <c r="L641" s="69">
        <v>24</v>
      </c>
      <c r="M641" s="69">
        <v>2.823007992</v>
      </c>
    </row>
    <row r="642" spans="3:13">
      <c r="C642" s="68" t="s">
        <v>19</v>
      </c>
      <c r="D642" s="68">
        <v>2022</v>
      </c>
      <c r="E642" s="68" t="s">
        <v>263</v>
      </c>
      <c r="F642" s="68"/>
      <c r="G642" s="68" t="s">
        <v>260</v>
      </c>
      <c r="H642" s="68" t="s">
        <v>129</v>
      </c>
      <c r="I642" s="68" t="s">
        <v>271</v>
      </c>
      <c r="J642" s="68" t="s">
        <v>266</v>
      </c>
      <c r="K642" s="68" t="s">
        <v>130</v>
      </c>
      <c r="L642" s="69">
        <v>28</v>
      </c>
      <c r="M642" s="69">
        <v>3.293509324</v>
      </c>
    </row>
    <row r="643" spans="3:13">
      <c r="C643" s="68" t="s">
        <v>19</v>
      </c>
      <c r="D643" s="68">
        <v>2022</v>
      </c>
      <c r="E643" s="68" t="s">
        <v>263</v>
      </c>
      <c r="F643" s="68"/>
      <c r="G643" s="68" t="s">
        <v>261</v>
      </c>
      <c r="H643" s="68" t="s">
        <v>129</v>
      </c>
      <c r="I643" s="68" t="s">
        <v>269</v>
      </c>
      <c r="J643" s="68" t="s">
        <v>266</v>
      </c>
      <c r="K643" s="68" t="s">
        <v>130</v>
      </c>
      <c r="L643" s="69">
        <v>16.5</v>
      </c>
      <c r="M643" s="69">
        <v>1.9408179944999999</v>
      </c>
    </row>
    <row r="644" spans="3:13">
      <c r="C644" s="68" t="s">
        <v>19</v>
      </c>
      <c r="D644" s="68">
        <v>2022</v>
      </c>
      <c r="E644" s="68" t="s">
        <v>263</v>
      </c>
      <c r="F644" s="68"/>
      <c r="G644" s="68" t="s">
        <v>261</v>
      </c>
      <c r="H644" s="68" t="s">
        <v>129</v>
      </c>
      <c r="I644" s="68" t="s">
        <v>270</v>
      </c>
      <c r="J644" s="68" t="s">
        <v>266</v>
      </c>
      <c r="K644" s="68" t="s">
        <v>130</v>
      </c>
      <c r="L644" s="69">
        <v>18</v>
      </c>
      <c r="M644" s="69">
        <v>2.1172559939999998</v>
      </c>
    </row>
    <row r="645" spans="3:13">
      <c r="C645" s="68" t="s">
        <v>19</v>
      </c>
      <c r="D645" s="68">
        <v>2022</v>
      </c>
      <c r="E645" s="68" t="s">
        <v>263</v>
      </c>
      <c r="F645" s="68"/>
      <c r="G645" s="68" t="s">
        <v>261</v>
      </c>
      <c r="H645" s="68" t="s">
        <v>129</v>
      </c>
      <c r="I645" s="68" t="s">
        <v>271</v>
      </c>
      <c r="J645" s="68" t="s">
        <v>266</v>
      </c>
      <c r="K645" s="68" t="s">
        <v>130</v>
      </c>
      <c r="L645" s="69">
        <v>21</v>
      </c>
      <c r="M645" s="69">
        <v>2.4701319929999999</v>
      </c>
    </row>
    <row r="646" spans="3:13">
      <c r="C646" s="68" t="s">
        <v>19</v>
      </c>
      <c r="D646" s="68">
        <v>2022</v>
      </c>
      <c r="E646" s="68" t="s">
        <v>256</v>
      </c>
      <c r="F646" s="68"/>
      <c r="G646" s="68" t="s">
        <v>78</v>
      </c>
      <c r="H646" s="68" t="s">
        <v>264</v>
      </c>
      <c r="I646" s="68" t="s">
        <v>269</v>
      </c>
      <c r="J646" s="68" t="s">
        <v>266</v>
      </c>
      <c r="K646" s="68" t="s">
        <v>130</v>
      </c>
      <c r="L646" s="69">
        <v>44</v>
      </c>
      <c r="M646" s="69">
        <v>23.259452216</v>
      </c>
    </row>
    <row r="647" spans="3:13">
      <c r="C647" s="68" t="s">
        <v>19</v>
      </c>
      <c r="D647" s="68">
        <v>2022</v>
      </c>
      <c r="E647" s="68" t="s">
        <v>256</v>
      </c>
      <c r="F647" s="68"/>
      <c r="G647" s="68" t="s">
        <v>78</v>
      </c>
      <c r="H647" s="68" t="s">
        <v>264</v>
      </c>
      <c r="I647" s="68" t="s">
        <v>270</v>
      </c>
      <c r="J647" s="68" t="s">
        <v>266</v>
      </c>
      <c r="K647" s="68" t="s">
        <v>130</v>
      </c>
      <c r="L647" s="69">
        <v>48</v>
      </c>
      <c r="M647" s="69">
        <v>25.373947871999999</v>
      </c>
    </row>
    <row r="648" spans="3:13">
      <c r="C648" s="68" t="s">
        <v>19</v>
      </c>
      <c r="D648" s="68">
        <v>2022</v>
      </c>
      <c r="E648" s="68" t="s">
        <v>256</v>
      </c>
      <c r="F648" s="68"/>
      <c r="G648" s="68" t="s">
        <v>78</v>
      </c>
      <c r="H648" s="68" t="s">
        <v>264</v>
      </c>
      <c r="I648" s="68" t="s">
        <v>271</v>
      </c>
      <c r="J648" s="68" t="s">
        <v>266</v>
      </c>
      <c r="K648" s="68" t="s">
        <v>130</v>
      </c>
      <c r="L648" s="69">
        <v>56</v>
      </c>
      <c r="M648" s="69">
        <v>29.602939184</v>
      </c>
    </row>
    <row r="649" spans="3:13">
      <c r="C649" s="68" t="s">
        <v>19</v>
      </c>
      <c r="D649" s="68">
        <v>2022</v>
      </c>
      <c r="E649" s="68" t="s">
        <v>256</v>
      </c>
      <c r="F649" s="68"/>
      <c r="G649" s="68" t="s">
        <v>260</v>
      </c>
      <c r="H649" s="68" t="s">
        <v>264</v>
      </c>
      <c r="I649" s="68" t="s">
        <v>269</v>
      </c>
      <c r="J649" s="68" t="s">
        <v>266</v>
      </c>
      <c r="K649" s="68" t="s">
        <v>130</v>
      </c>
      <c r="L649" s="69">
        <v>33</v>
      </c>
      <c r="M649" s="69">
        <v>17.444589162</v>
      </c>
    </row>
    <row r="650" spans="3:13">
      <c r="C650" s="68" t="s">
        <v>19</v>
      </c>
      <c r="D650" s="68">
        <v>2022</v>
      </c>
      <c r="E650" s="68" t="s">
        <v>256</v>
      </c>
      <c r="F650" s="68"/>
      <c r="G650" s="68" t="s">
        <v>260</v>
      </c>
      <c r="H650" s="68" t="s">
        <v>264</v>
      </c>
      <c r="I650" s="68" t="s">
        <v>270</v>
      </c>
      <c r="J650" s="68" t="s">
        <v>266</v>
      </c>
      <c r="K650" s="68" t="s">
        <v>130</v>
      </c>
      <c r="L650" s="69">
        <v>36</v>
      </c>
      <c r="M650" s="69">
        <v>19.030460903999998</v>
      </c>
    </row>
    <row r="651" spans="3:13">
      <c r="C651" s="68" t="s">
        <v>19</v>
      </c>
      <c r="D651" s="68">
        <v>2022</v>
      </c>
      <c r="E651" s="68" t="s">
        <v>256</v>
      </c>
      <c r="F651" s="68"/>
      <c r="G651" s="68" t="s">
        <v>260</v>
      </c>
      <c r="H651" s="68" t="s">
        <v>264</v>
      </c>
      <c r="I651" s="68" t="s">
        <v>271</v>
      </c>
      <c r="J651" s="68" t="s">
        <v>266</v>
      </c>
      <c r="K651" s="68" t="s">
        <v>130</v>
      </c>
      <c r="L651" s="69">
        <v>42</v>
      </c>
      <c r="M651" s="69">
        <v>22.202204387999998</v>
      </c>
    </row>
    <row r="652" spans="3:13">
      <c r="C652" s="68" t="s">
        <v>19</v>
      </c>
      <c r="D652" s="68">
        <v>2022</v>
      </c>
      <c r="E652" s="68" t="s">
        <v>256</v>
      </c>
      <c r="F652" s="68"/>
      <c r="G652" s="68" t="s">
        <v>261</v>
      </c>
      <c r="H652" s="68" t="s">
        <v>264</v>
      </c>
      <c r="I652" s="68" t="s">
        <v>269</v>
      </c>
      <c r="J652" s="68" t="s">
        <v>266</v>
      </c>
      <c r="K652" s="68" t="s">
        <v>130</v>
      </c>
      <c r="L652" s="69">
        <v>27.5</v>
      </c>
      <c r="M652" s="69">
        <v>14.537157635</v>
      </c>
    </row>
    <row r="653" spans="3:13">
      <c r="C653" s="68" t="s">
        <v>19</v>
      </c>
      <c r="D653" s="68">
        <v>2022</v>
      </c>
      <c r="E653" s="68" t="s">
        <v>256</v>
      </c>
      <c r="F653" s="68"/>
      <c r="G653" s="68" t="s">
        <v>261</v>
      </c>
      <c r="H653" s="68" t="s">
        <v>264</v>
      </c>
      <c r="I653" s="68" t="s">
        <v>270</v>
      </c>
      <c r="J653" s="68" t="s">
        <v>266</v>
      </c>
      <c r="K653" s="68" t="s">
        <v>130</v>
      </c>
      <c r="L653" s="69">
        <v>30</v>
      </c>
      <c r="M653" s="69">
        <v>15.85871742</v>
      </c>
    </row>
    <row r="654" spans="3:13">
      <c r="C654" s="68" t="s">
        <v>19</v>
      </c>
      <c r="D654" s="68">
        <v>2022</v>
      </c>
      <c r="E654" s="68" t="s">
        <v>256</v>
      </c>
      <c r="F654" s="68"/>
      <c r="G654" s="68" t="s">
        <v>261</v>
      </c>
      <c r="H654" s="68" t="s">
        <v>264</v>
      </c>
      <c r="I654" s="68" t="s">
        <v>271</v>
      </c>
      <c r="J654" s="68" t="s">
        <v>266</v>
      </c>
      <c r="K654" s="68" t="s">
        <v>130</v>
      </c>
      <c r="L654" s="69">
        <v>35</v>
      </c>
      <c r="M654" s="69">
        <v>18.501836989999997</v>
      </c>
    </row>
    <row r="655" spans="3:13">
      <c r="C655" s="68" t="s">
        <v>19</v>
      </c>
      <c r="D655" s="68">
        <v>2022</v>
      </c>
      <c r="E655" s="68" t="s">
        <v>262</v>
      </c>
      <c r="F655" s="68"/>
      <c r="G655" s="68" t="s">
        <v>78</v>
      </c>
      <c r="H655" s="68" t="s">
        <v>264</v>
      </c>
      <c r="I655" s="68" t="s">
        <v>269</v>
      </c>
      <c r="J655" s="68" t="s">
        <v>266</v>
      </c>
      <c r="K655" s="68" t="s">
        <v>130</v>
      </c>
      <c r="L655" s="69">
        <v>29.7</v>
      </c>
      <c r="M655" s="69">
        <v>10.5063973641</v>
      </c>
    </row>
    <row r="656" spans="3:13">
      <c r="C656" s="68" t="s">
        <v>19</v>
      </c>
      <c r="D656" s="68">
        <v>2022</v>
      </c>
      <c r="E656" s="68" t="s">
        <v>262</v>
      </c>
      <c r="F656" s="68"/>
      <c r="G656" s="68" t="s">
        <v>78</v>
      </c>
      <c r="H656" s="68" t="s">
        <v>264</v>
      </c>
      <c r="I656" s="68" t="s">
        <v>270</v>
      </c>
      <c r="J656" s="68" t="s">
        <v>266</v>
      </c>
      <c r="K656" s="68" t="s">
        <v>130</v>
      </c>
      <c r="L656" s="69">
        <v>32.4</v>
      </c>
      <c r="M656" s="69">
        <v>11.461524397199998</v>
      </c>
    </row>
    <row r="657" spans="3:13">
      <c r="C657" s="68" t="s">
        <v>19</v>
      </c>
      <c r="D657" s="68">
        <v>2022</v>
      </c>
      <c r="E657" s="68" t="s">
        <v>262</v>
      </c>
      <c r="F657" s="68"/>
      <c r="G657" s="68" t="s">
        <v>78</v>
      </c>
      <c r="H657" s="68" t="s">
        <v>264</v>
      </c>
      <c r="I657" s="68" t="s">
        <v>271</v>
      </c>
      <c r="J657" s="68" t="s">
        <v>266</v>
      </c>
      <c r="K657" s="68" t="s">
        <v>130</v>
      </c>
      <c r="L657" s="69">
        <v>37.799999999999997</v>
      </c>
      <c r="M657" s="69">
        <v>13.371778463399998</v>
      </c>
    </row>
    <row r="658" spans="3:13">
      <c r="C658" s="68" t="s">
        <v>19</v>
      </c>
      <c r="D658" s="68">
        <v>2022</v>
      </c>
      <c r="E658" s="68" t="s">
        <v>262</v>
      </c>
      <c r="F658" s="68"/>
      <c r="G658" s="68" t="s">
        <v>260</v>
      </c>
      <c r="H658" s="68" t="s">
        <v>264</v>
      </c>
      <c r="I658" s="68" t="s">
        <v>269</v>
      </c>
      <c r="J658" s="68" t="s">
        <v>266</v>
      </c>
      <c r="K658" s="68" t="s">
        <v>130</v>
      </c>
      <c r="L658" s="69">
        <v>27.5</v>
      </c>
      <c r="M658" s="69">
        <v>9.7281457074999995</v>
      </c>
    </row>
    <row r="659" spans="3:13">
      <c r="C659" s="68" t="s">
        <v>19</v>
      </c>
      <c r="D659" s="68">
        <v>2022</v>
      </c>
      <c r="E659" s="68" t="s">
        <v>262</v>
      </c>
      <c r="F659" s="68"/>
      <c r="G659" s="68" t="s">
        <v>260</v>
      </c>
      <c r="H659" s="68" t="s">
        <v>264</v>
      </c>
      <c r="I659" s="68" t="s">
        <v>270</v>
      </c>
      <c r="J659" s="68" t="s">
        <v>266</v>
      </c>
      <c r="K659" s="68" t="s">
        <v>130</v>
      </c>
      <c r="L659" s="69">
        <v>30</v>
      </c>
      <c r="M659" s="69">
        <v>10.612522589999999</v>
      </c>
    </row>
    <row r="660" spans="3:13">
      <c r="C660" s="68" t="s">
        <v>19</v>
      </c>
      <c r="D660" s="68">
        <v>2022</v>
      </c>
      <c r="E660" s="68" t="s">
        <v>262</v>
      </c>
      <c r="F660" s="68"/>
      <c r="G660" s="68" t="s">
        <v>260</v>
      </c>
      <c r="H660" s="68" t="s">
        <v>264</v>
      </c>
      <c r="I660" s="68" t="s">
        <v>271</v>
      </c>
      <c r="J660" s="68" t="s">
        <v>266</v>
      </c>
      <c r="K660" s="68" t="s">
        <v>130</v>
      </c>
      <c r="L660" s="69">
        <v>35</v>
      </c>
      <c r="M660" s="69">
        <v>12.381276354999999</v>
      </c>
    </row>
    <row r="661" spans="3:13">
      <c r="C661" s="68" t="s">
        <v>19</v>
      </c>
      <c r="D661" s="68">
        <v>2022</v>
      </c>
      <c r="E661" s="68" t="s">
        <v>262</v>
      </c>
      <c r="F661" s="68"/>
      <c r="G661" s="68" t="s">
        <v>261</v>
      </c>
      <c r="H661" s="68" t="s">
        <v>264</v>
      </c>
      <c r="I661" s="68" t="s">
        <v>269</v>
      </c>
      <c r="J661" s="68" t="s">
        <v>266</v>
      </c>
      <c r="K661" s="68" t="s">
        <v>130</v>
      </c>
      <c r="L661" s="69">
        <v>24.2</v>
      </c>
      <c r="M661" s="69">
        <v>8.5607682225999984</v>
      </c>
    </row>
    <row r="662" spans="3:13">
      <c r="C662" s="68" t="s">
        <v>19</v>
      </c>
      <c r="D662" s="68">
        <v>2022</v>
      </c>
      <c r="E662" s="68" t="s">
        <v>262</v>
      </c>
      <c r="F662" s="68"/>
      <c r="G662" s="68" t="s">
        <v>261</v>
      </c>
      <c r="H662" s="68" t="s">
        <v>264</v>
      </c>
      <c r="I662" s="68" t="s">
        <v>270</v>
      </c>
      <c r="J662" s="68" t="s">
        <v>266</v>
      </c>
      <c r="K662" s="68" t="s">
        <v>130</v>
      </c>
      <c r="L662" s="69">
        <v>26.4</v>
      </c>
      <c r="M662" s="69">
        <v>9.3390198791999985</v>
      </c>
    </row>
    <row r="663" spans="3:13">
      <c r="C663" s="68" t="s">
        <v>19</v>
      </c>
      <c r="D663" s="68">
        <v>2022</v>
      </c>
      <c r="E663" s="68" t="s">
        <v>262</v>
      </c>
      <c r="F663" s="68"/>
      <c r="G663" s="68" t="s">
        <v>261</v>
      </c>
      <c r="H663" s="68" t="s">
        <v>264</v>
      </c>
      <c r="I663" s="68" t="s">
        <v>271</v>
      </c>
      <c r="J663" s="68" t="s">
        <v>266</v>
      </c>
      <c r="K663" s="68" t="s">
        <v>130</v>
      </c>
      <c r="L663" s="69">
        <v>30.8</v>
      </c>
      <c r="M663" s="69">
        <v>10.895523192399999</v>
      </c>
    </row>
    <row r="664" spans="3:13">
      <c r="C664" s="68" t="s">
        <v>19</v>
      </c>
      <c r="D664" s="68">
        <v>2022</v>
      </c>
      <c r="E664" s="68" t="s">
        <v>263</v>
      </c>
      <c r="F664" s="68"/>
      <c r="G664" s="68" t="s">
        <v>78</v>
      </c>
      <c r="H664" s="68" t="s">
        <v>264</v>
      </c>
      <c r="I664" s="68" t="s">
        <v>269</v>
      </c>
      <c r="J664" s="68" t="s">
        <v>266</v>
      </c>
      <c r="K664" s="68" t="s">
        <v>130</v>
      </c>
      <c r="L664" s="69">
        <v>23.1</v>
      </c>
      <c r="M664" s="69">
        <v>2.7171451923000003</v>
      </c>
    </row>
    <row r="665" spans="3:13">
      <c r="C665" s="68" t="s">
        <v>19</v>
      </c>
      <c r="D665" s="68">
        <v>2022</v>
      </c>
      <c r="E665" s="68" t="s">
        <v>263</v>
      </c>
      <c r="F665" s="68"/>
      <c r="G665" s="68" t="s">
        <v>78</v>
      </c>
      <c r="H665" s="68" t="s">
        <v>264</v>
      </c>
      <c r="I665" s="68" t="s">
        <v>270</v>
      </c>
      <c r="J665" s="68" t="s">
        <v>266</v>
      </c>
      <c r="K665" s="68" t="s">
        <v>130</v>
      </c>
      <c r="L665" s="69">
        <v>25.2</v>
      </c>
      <c r="M665" s="69">
        <v>2.9641583915999998</v>
      </c>
    </row>
    <row r="666" spans="3:13">
      <c r="C666" s="68" t="s">
        <v>19</v>
      </c>
      <c r="D666" s="68">
        <v>2022</v>
      </c>
      <c r="E666" s="68" t="s">
        <v>263</v>
      </c>
      <c r="F666" s="68"/>
      <c r="G666" s="68" t="s">
        <v>78</v>
      </c>
      <c r="H666" s="68" t="s">
        <v>264</v>
      </c>
      <c r="I666" s="68" t="s">
        <v>271</v>
      </c>
      <c r="J666" s="68" t="s">
        <v>266</v>
      </c>
      <c r="K666" s="68" t="s">
        <v>130</v>
      </c>
      <c r="L666" s="69">
        <v>29.4</v>
      </c>
      <c r="M666" s="69">
        <v>3.4581847901999998</v>
      </c>
    </row>
    <row r="667" spans="3:13">
      <c r="C667" s="68" t="s">
        <v>19</v>
      </c>
      <c r="D667" s="68">
        <v>2022</v>
      </c>
      <c r="E667" s="68" t="s">
        <v>263</v>
      </c>
      <c r="F667" s="68"/>
      <c r="G667" s="68" t="s">
        <v>260</v>
      </c>
      <c r="H667" s="68" t="s">
        <v>264</v>
      </c>
      <c r="I667" s="68" t="s">
        <v>269</v>
      </c>
      <c r="J667" s="68" t="s">
        <v>266</v>
      </c>
      <c r="K667" s="68" t="s">
        <v>130</v>
      </c>
      <c r="L667" s="69">
        <v>22</v>
      </c>
      <c r="M667" s="69">
        <v>2.5877573260000002</v>
      </c>
    </row>
    <row r="668" spans="3:13">
      <c r="C668" s="68" t="s">
        <v>19</v>
      </c>
      <c r="D668" s="68">
        <v>2022</v>
      </c>
      <c r="E668" s="68" t="s">
        <v>263</v>
      </c>
      <c r="F668" s="68"/>
      <c r="G668" s="68" t="s">
        <v>260</v>
      </c>
      <c r="H668" s="68" t="s">
        <v>264</v>
      </c>
      <c r="I668" s="68" t="s">
        <v>270</v>
      </c>
      <c r="J668" s="68" t="s">
        <v>266</v>
      </c>
      <c r="K668" s="68" t="s">
        <v>130</v>
      </c>
      <c r="L668" s="69">
        <v>24</v>
      </c>
      <c r="M668" s="69">
        <v>2.823007992</v>
      </c>
    </row>
    <row r="669" spans="3:13">
      <c r="C669" s="68" t="s">
        <v>19</v>
      </c>
      <c r="D669" s="68">
        <v>2022</v>
      </c>
      <c r="E669" s="68" t="s">
        <v>263</v>
      </c>
      <c r="F669" s="68"/>
      <c r="G669" s="68" t="s">
        <v>260</v>
      </c>
      <c r="H669" s="68" t="s">
        <v>264</v>
      </c>
      <c r="I669" s="68" t="s">
        <v>271</v>
      </c>
      <c r="J669" s="68" t="s">
        <v>266</v>
      </c>
      <c r="K669" s="68" t="s">
        <v>130</v>
      </c>
      <c r="L669" s="69">
        <v>28</v>
      </c>
      <c r="M669" s="69">
        <v>3.293509324</v>
      </c>
    </row>
    <row r="670" spans="3:13">
      <c r="C670" s="68" t="s">
        <v>19</v>
      </c>
      <c r="D670" s="68">
        <v>2022</v>
      </c>
      <c r="E670" s="68" t="s">
        <v>263</v>
      </c>
      <c r="F670" s="68"/>
      <c r="G670" s="68" t="s">
        <v>261</v>
      </c>
      <c r="H670" s="68" t="s">
        <v>264</v>
      </c>
      <c r="I670" s="68" t="s">
        <v>269</v>
      </c>
      <c r="J670" s="68" t="s">
        <v>266</v>
      </c>
      <c r="K670" s="68" t="s">
        <v>130</v>
      </c>
      <c r="L670" s="69">
        <v>16.5</v>
      </c>
      <c r="M670" s="69">
        <v>1.9408179944999999</v>
      </c>
    </row>
    <row r="671" spans="3:13">
      <c r="C671" s="68" t="s">
        <v>19</v>
      </c>
      <c r="D671" s="68">
        <v>2022</v>
      </c>
      <c r="E671" s="68" t="s">
        <v>263</v>
      </c>
      <c r="F671" s="68"/>
      <c r="G671" s="68" t="s">
        <v>261</v>
      </c>
      <c r="H671" s="68" t="s">
        <v>264</v>
      </c>
      <c r="I671" s="68" t="s">
        <v>270</v>
      </c>
      <c r="J671" s="68" t="s">
        <v>266</v>
      </c>
      <c r="K671" s="68" t="s">
        <v>130</v>
      </c>
      <c r="L671" s="69">
        <v>18</v>
      </c>
      <c r="M671" s="69">
        <v>2.1172559939999998</v>
      </c>
    </row>
    <row r="672" spans="3:13">
      <c r="C672" s="68" t="s">
        <v>19</v>
      </c>
      <c r="D672" s="68">
        <v>2022</v>
      </c>
      <c r="E672" s="68" t="s">
        <v>263</v>
      </c>
      <c r="F672" s="68"/>
      <c r="G672" s="68" t="s">
        <v>261</v>
      </c>
      <c r="H672" s="68" t="s">
        <v>264</v>
      </c>
      <c r="I672" s="68" t="s">
        <v>271</v>
      </c>
      <c r="J672" s="68" t="s">
        <v>266</v>
      </c>
      <c r="K672" s="68" t="s">
        <v>130</v>
      </c>
      <c r="L672" s="69">
        <v>21</v>
      </c>
      <c r="M672" s="69">
        <v>2.4701319929999999</v>
      </c>
    </row>
    <row r="673" spans="3:13">
      <c r="C673" s="68" t="s">
        <v>19</v>
      </c>
      <c r="D673" s="68">
        <v>2022</v>
      </c>
      <c r="E673" s="68" t="s">
        <v>256</v>
      </c>
      <c r="F673" s="68"/>
      <c r="G673" s="68" t="s">
        <v>78</v>
      </c>
      <c r="H673" s="68" t="s">
        <v>265</v>
      </c>
      <c r="I673" s="68" t="s">
        <v>269</v>
      </c>
      <c r="J673" s="68" t="s">
        <v>266</v>
      </c>
      <c r="K673" s="68" t="s">
        <v>130</v>
      </c>
      <c r="L673" s="69">
        <v>44</v>
      </c>
      <c r="M673" s="69">
        <v>23.259452216</v>
      </c>
    </row>
    <row r="674" spans="3:13">
      <c r="C674" s="68" t="s">
        <v>19</v>
      </c>
      <c r="D674" s="68">
        <v>2022</v>
      </c>
      <c r="E674" s="68" t="s">
        <v>256</v>
      </c>
      <c r="F674" s="68"/>
      <c r="G674" s="68" t="s">
        <v>78</v>
      </c>
      <c r="H674" s="68" t="s">
        <v>265</v>
      </c>
      <c r="I674" s="68" t="s">
        <v>270</v>
      </c>
      <c r="J674" s="68" t="s">
        <v>266</v>
      </c>
      <c r="K674" s="68" t="s">
        <v>130</v>
      </c>
      <c r="L674" s="69">
        <v>48</v>
      </c>
      <c r="M674" s="69">
        <v>25.373947871999999</v>
      </c>
    </row>
    <row r="675" spans="3:13">
      <c r="C675" s="68" t="s">
        <v>19</v>
      </c>
      <c r="D675" s="68">
        <v>2022</v>
      </c>
      <c r="E675" s="68" t="s">
        <v>256</v>
      </c>
      <c r="F675" s="68"/>
      <c r="G675" s="68" t="s">
        <v>78</v>
      </c>
      <c r="H675" s="68" t="s">
        <v>265</v>
      </c>
      <c r="I675" s="68" t="s">
        <v>271</v>
      </c>
      <c r="J675" s="68" t="s">
        <v>266</v>
      </c>
      <c r="K675" s="68" t="s">
        <v>130</v>
      </c>
      <c r="L675" s="69">
        <v>56</v>
      </c>
      <c r="M675" s="69">
        <v>29.602939184</v>
      </c>
    </row>
    <row r="676" spans="3:13">
      <c r="C676" s="68" t="s">
        <v>19</v>
      </c>
      <c r="D676" s="68">
        <v>2022</v>
      </c>
      <c r="E676" s="68" t="s">
        <v>256</v>
      </c>
      <c r="F676" s="68"/>
      <c r="G676" s="68" t="s">
        <v>260</v>
      </c>
      <c r="H676" s="68" t="s">
        <v>265</v>
      </c>
      <c r="I676" s="68" t="s">
        <v>269</v>
      </c>
      <c r="J676" s="68" t="s">
        <v>266</v>
      </c>
      <c r="K676" s="68" t="s">
        <v>130</v>
      </c>
      <c r="L676" s="69">
        <v>33</v>
      </c>
      <c r="M676" s="69">
        <v>17.444589162</v>
      </c>
    </row>
    <row r="677" spans="3:13">
      <c r="C677" s="68" t="s">
        <v>19</v>
      </c>
      <c r="D677" s="68">
        <v>2022</v>
      </c>
      <c r="E677" s="68" t="s">
        <v>256</v>
      </c>
      <c r="F677" s="68"/>
      <c r="G677" s="68" t="s">
        <v>260</v>
      </c>
      <c r="H677" s="68" t="s">
        <v>265</v>
      </c>
      <c r="I677" s="68" t="s">
        <v>270</v>
      </c>
      <c r="J677" s="68" t="s">
        <v>266</v>
      </c>
      <c r="K677" s="68" t="s">
        <v>130</v>
      </c>
      <c r="L677" s="69">
        <v>36</v>
      </c>
      <c r="M677" s="69">
        <v>19.030460903999998</v>
      </c>
    </row>
    <row r="678" spans="3:13">
      <c r="C678" s="68" t="s">
        <v>19</v>
      </c>
      <c r="D678" s="68">
        <v>2022</v>
      </c>
      <c r="E678" s="68" t="s">
        <v>256</v>
      </c>
      <c r="F678" s="68"/>
      <c r="G678" s="68" t="s">
        <v>260</v>
      </c>
      <c r="H678" s="68" t="s">
        <v>265</v>
      </c>
      <c r="I678" s="68" t="s">
        <v>271</v>
      </c>
      <c r="J678" s="68" t="s">
        <v>266</v>
      </c>
      <c r="K678" s="68" t="s">
        <v>130</v>
      </c>
      <c r="L678" s="69">
        <v>42</v>
      </c>
      <c r="M678" s="69">
        <v>22.202204387999998</v>
      </c>
    </row>
    <row r="679" spans="3:13">
      <c r="C679" s="68" t="s">
        <v>19</v>
      </c>
      <c r="D679" s="68">
        <v>2022</v>
      </c>
      <c r="E679" s="68" t="s">
        <v>256</v>
      </c>
      <c r="F679" s="68"/>
      <c r="G679" s="68" t="s">
        <v>261</v>
      </c>
      <c r="H679" s="68" t="s">
        <v>265</v>
      </c>
      <c r="I679" s="68" t="s">
        <v>269</v>
      </c>
      <c r="J679" s="68" t="s">
        <v>266</v>
      </c>
      <c r="K679" s="68" t="s">
        <v>130</v>
      </c>
      <c r="L679" s="69">
        <v>27.5</v>
      </c>
      <c r="M679" s="69">
        <v>14.537157635</v>
      </c>
    </row>
    <row r="680" spans="3:13">
      <c r="C680" s="68" t="s">
        <v>19</v>
      </c>
      <c r="D680" s="68">
        <v>2022</v>
      </c>
      <c r="E680" s="68" t="s">
        <v>256</v>
      </c>
      <c r="F680" s="68"/>
      <c r="G680" s="68" t="s">
        <v>261</v>
      </c>
      <c r="H680" s="68" t="s">
        <v>265</v>
      </c>
      <c r="I680" s="68" t="s">
        <v>270</v>
      </c>
      <c r="J680" s="68" t="s">
        <v>266</v>
      </c>
      <c r="K680" s="68" t="s">
        <v>130</v>
      </c>
      <c r="L680" s="69">
        <v>30</v>
      </c>
      <c r="M680" s="69">
        <v>15.85871742</v>
      </c>
    </row>
    <row r="681" spans="3:13">
      <c r="C681" s="68" t="s">
        <v>19</v>
      </c>
      <c r="D681" s="68">
        <v>2022</v>
      </c>
      <c r="E681" s="68" t="s">
        <v>256</v>
      </c>
      <c r="F681" s="68"/>
      <c r="G681" s="68" t="s">
        <v>261</v>
      </c>
      <c r="H681" s="68" t="s">
        <v>265</v>
      </c>
      <c r="I681" s="68" t="s">
        <v>271</v>
      </c>
      <c r="J681" s="68" t="s">
        <v>266</v>
      </c>
      <c r="K681" s="68" t="s">
        <v>130</v>
      </c>
      <c r="L681" s="69">
        <v>35</v>
      </c>
      <c r="M681" s="69">
        <v>18.501836989999997</v>
      </c>
    </row>
    <row r="682" spans="3:13">
      <c r="C682" s="68" t="s">
        <v>19</v>
      </c>
      <c r="D682" s="68">
        <v>2022</v>
      </c>
      <c r="E682" s="68" t="s">
        <v>262</v>
      </c>
      <c r="F682" s="68"/>
      <c r="G682" s="68" t="s">
        <v>78</v>
      </c>
      <c r="H682" s="68" t="s">
        <v>265</v>
      </c>
      <c r="I682" s="68" t="s">
        <v>269</v>
      </c>
      <c r="J682" s="68" t="s">
        <v>266</v>
      </c>
      <c r="K682" s="68" t="s">
        <v>130</v>
      </c>
      <c r="L682" s="69">
        <v>29.7</v>
      </c>
      <c r="M682" s="69">
        <v>10.5063973641</v>
      </c>
    </row>
    <row r="683" spans="3:13">
      <c r="C683" s="68" t="s">
        <v>19</v>
      </c>
      <c r="D683" s="68">
        <v>2022</v>
      </c>
      <c r="E683" s="68" t="s">
        <v>262</v>
      </c>
      <c r="F683" s="68"/>
      <c r="G683" s="68" t="s">
        <v>78</v>
      </c>
      <c r="H683" s="68" t="s">
        <v>265</v>
      </c>
      <c r="I683" s="68" t="s">
        <v>270</v>
      </c>
      <c r="J683" s="68" t="s">
        <v>266</v>
      </c>
      <c r="K683" s="68" t="s">
        <v>130</v>
      </c>
      <c r="L683" s="69">
        <v>32.4</v>
      </c>
      <c r="M683" s="69">
        <v>11.461524397199998</v>
      </c>
    </row>
    <row r="684" spans="3:13">
      <c r="C684" s="68" t="s">
        <v>19</v>
      </c>
      <c r="D684" s="68">
        <v>2022</v>
      </c>
      <c r="E684" s="68" t="s">
        <v>262</v>
      </c>
      <c r="F684" s="68"/>
      <c r="G684" s="68" t="s">
        <v>78</v>
      </c>
      <c r="H684" s="68" t="s">
        <v>265</v>
      </c>
      <c r="I684" s="68" t="s">
        <v>271</v>
      </c>
      <c r="J684" s="68" t="s">
        <v>266</v>
      </c>
      <c r="K684" s="68" t="s">
        <v>130</v>
      </c>
      <c r="L684" s="69">
        <v>37.799999999999997</v>
      </c>
      <c r="M684" s="69">
        <v>13.371778463399998</v>
      </c>
    </row>
    <row r="685" spans="3:13">
      <c r="C685" s="68" t="s">
        <v>19</v>
      </c>
      <c r="D685" s="68">
        <v>2022</v>
      </c>
      <c r="E685" s="68" t="s">
        <v>262</v>
      </c>
      <c r="F685" s="68"/>
      <c r="G685" s="68" t="s">
        <v>260</v>
      </c>
      <c r="H685" s="68" t="s">
        <v>265</v>
      </c>
      <c r="I685" s="68" t="s">
        <v>269</v>
      </c>
      <c r="J685" s="68" t="s">
        <v>266</v>
      </c>
      <c r="K685" s="68" t="s">
        <v>130</v>
      </c>
      <c r="L685" s="69">
        <v>27.5</v>
      </c>
      <c r="M685" s="69">
        <v>9.7281457074999995</v>
      </c>
    </row>
    <row r="686" spans="3:13">
      <c r="C686" s="68" t="s">
        <v>19</v>
      </c>
      <c r="D686" s="68">
        <v>2022</v>
      </c>
      <c r="E686" s="68" t="s">
        <v>262</v>
      </c>
      <c r="F686" s="68"/>
      <c r="G686" s="68" t="s">
        <v>260</v>
      </c>
      <c r="H686" s="68" t="s">
        <v>265</v>
      </c>
      <c r="I686" s="68" t="s">
        <v>270</v>
      </c>
      <c r="J686" s="68" t="s">
        <v>266</v>
      </c>
      <c r="K686" s="68" t="s">
        <v>130</v>
      </c>
      <c r="L686" s="69">
        <v>30</v>
      </c>
      <c r="M686" s="69">
        <v>10.612522589999999</v>
      </c>
    </row>
    <row r="687" spans="3:13">
      <c r="C687" s="68" t="s">
        <v>19</v>
      </c>
      <c r="D687" s="68">
        <v>2022</v>
      </c>
      <c r="E687" s="68" t="s">
        <v>262</v>
      </c>
      <c r="F687" s="68"/>
      <c r="G687" s="68" t="s">
        <v>260</v>
      </c>
      <c r="H687" s="68" t="s">
        <v>265</v>
      </c>
      <c r="I687" s="68" t="s">
        <v>271</v>
      </c>
      <c r="J687" s="68" t="s">
        <v>266</v>
      </c>
      <c r="K687" s="68" t="s">
        <v>130</v>
      </c>
      <c r="L687" s="69">
        <v>35</v>
      </c>
      <c r="M687" s="69">
        <v>12.381276354999999</v>
      </c>
    </row>
    <row r="688" spans="3:13">
      <c r="C688" s="68" t="s">
        <v>19</v>
      </c>
      <c r="D688" s="68">
        <v>2022</v>
      </c>
      <c r="E688" s="68" t="s">
        <v>262</v>
      </c>
      <c r="F688" s="68"/>
      <c r="G688" s="68" t="s">
        <v>261</v>
      </c>
      <c r="H688" s="68" t="s">
        <v>265</v>
      </c>
      <c r="I688" s="68" t="s">
        <v>269</v>
      </c>
      <c r="J688" s="68" t="s">
        <v>266</v>
      </c>
      <c r="K688" s="68" t="s">
        <v>130</v>
      </c>
      <c r="L688" s="69">
        <v>24.2</v>
      </c>
      <c r="M688" s="69">
        <v>8.5607682225999984</v>
      </c>
    </row>
    <row r="689" spans="3:13">
      <c r="C689" s="68" t="s">
        <v>19</v>
      </c>
      <c r="D689" s="68">
        <v>2022</v>
      </c>
      <c r="E689" s="68" t="s">
        <v>262</v>
      </c>
      <c r="F689" s="68"/>
      <c r="G689" s="68" t="s">
        <v>261</v>
      </c>
      <c r="H689" s="68" t="s">
        <v>265</v>
      </c>
      <c r="I689" s="68" t="s">
        <v>270</v>
      </c>
      <c r="J689" s="68" t="s">
        <v>266</v>
      </c>
      <c r="K689" s="68" t="s">
        <v>130</v>
      </c>
      <c r="L689" s="69">
        <v>26.4</v>
      </c>
      <c r="M689" s="69">
        <v>9.3390198791999985</v>
      </c>
    </row>
    <row r="690" spans="3:13">
      <c r="C690" s="68" t="s">
        <v>19</v>
      </c>
      <c r="D690" s="68">
        <v>2022</v>
      </c>
      <c r="E690" s="68" t="s">
        <v>262</v>
      </c>
      <c r="F690" s="68"/>
      <c r="G690" s="68" t="s">
        <v>261</v>
      </c>
      <c r="H690" s="68" t="s">
        <v>265</v>
      </c>
      <c r="I690" s="68" t="s">
        <v>271</v>
      </c>
      <c r="J690" s="68" t="s">
        <v>266</v>
      </c>
      <c r="K690" s="68" t="s">
        <v>130</v>
      </c>
      <c r="L690" s="69">
        <v>30.8</v>
      </c>
      <c r="M690" s="69">
        <v>10.895523192399999</v>
      </c>
    </row>
    <row r="691" spans="3:13">
      <c r="C691" s="68" t="s">
        <v>19</v>
      </c>
      <c r="D691" s="68">
        <v>2022</v>
      </c>
      <c r="E691" s="68" t="s">
        <v>263</v>
      </c>
      <c r="F691" s="68"/>
      <c r="G691" s="68" t="s">
        <v>78</v>
      </c>
      <c r="H691" s="68" t="s">
        <v>265</v>
      </c>
      <c r="I691" s="68" t="s">
        <v>269</v>
      </c>
      <c r="J691" s="68" t="s">
        <v>266</v>
      </c>
      <c r="K691" s="68" t="s">
        <v>130</v>
      </c>
      <c r="L691" s="69">
        <v>23.1</v>
      </c>
      <c r="M691" s="69">
        <v>2.7171451923000003</v>
      </c>
    </row>
    <row r="692" spans="3:13">
      <c r="C692" s="68" t="s">
        <v>19</v>
      </c>
      <c r="D692" s="68">
        <v>2022</v>
      </c>
      <c r="E692" s="68" t="s">
        <v>263</v>
      </c>
      <c r="F692" s="68"/>
      <c r="G692" s="68" t="s">
        <v>78</v>
      </c>
      <c r="H692" s="68" t="s">
        <v>265</v>
      </c>
      <c r="I692" s="68" t="s">
        <v>270</v>
      </c>
      <c r="J692" s="68" t="s">
        <v>266</v>
      </c>
      <c r="K692" s="68" t="s">
        <v>130</v>
      </c>
      <c r="L692" s="69">
        <v>25.2</v>
      </c>
      <c r="M692" s="69">
        <v>2.9641583915999998</v>
      </c>
    </row>
    <row r="693" spans="3:13">
      <c r="C693" s="68" t="s">
        <v>19</v>
      </c>
      <c r="D693" s="68">
        <v>2022</v>
      </c>
      <c r="E693" s="68" t="s">
        <v>263</v>
      </c>
      <c r="F693" s="68"/>
      <c r="G693" s="68" t="s">
        <v>78</v>
      </c>
      <c r="H693" s="68" t="s">
        <v>265</v>
      </c>
      <c r="I693" s="68" t="s">
        <v>271</v>
      </c>
      <c r="J693" s="68" t="s">
        <v>266</v>
      </c>
      <c r="K693" s="68" t="s">
        <v>130</v>
      </c>
      <c r="L693" s="69">
        <v>29.4</v>
      </c>
      <c r="M693" s="69">
        <v>3.4581847901999998</v>
      </c>
    </row>
    <row r="694" spans="3:13">
      <c r="C694" s="68" t="s">
        <v>19</v>
      </c>
      <c r="D694" s="68">
        <v>2022</v>
      </c>
      <c r="E694" s="68" t="s">
        <v>263</v>
      </c>
      <c r="F694" s="68"/>
      <c r="G694" s="68" t="s">
        <v>260</v>
      </c>
      <c r="H694" s="68" t="s">
        <v>265</v>
      </c>
      <c r="I694" s="68" t="s">
        <v>269</v>
      </c>
      <c r="J694" s="68" t="s">
        <v>266</v>
      </c>
      <c r="K694" s="68" t="s">
        <v>130</v>
      </c>
      <c r="L694" s="69">
        <v>22</v>
      </c>
      <c r="M694" s="69">
        <v>2.5877573260000002</v>
      </c>
    </row>
    <row r="695" spans="3:13">
      <c r="C695" s="68" t="s">
        <v>19</v>
      </c>
      <c r="D695" s="68">
        <v>2022</v>
      </c>
      <c r="E695" s="68" t="s">
        <v>263</v>
      </c>
      <c r="F695" s="68"/>
      <c r="G695" s="68" t="s">
        <v>260</v>
      </c>
      <c r="H695" s="68" t="s">
        <v>265</v>
      </c>
      <c r="I695" s="68" t="s">
        <v>270</v>
      </c>
      <c r="J695" s="68" t="s">
        <v>266</v>
      </c>
      <c r="K695" s="68" t="s">
        <v>130</v>
      </c>
      <c r="L695" s="69">
        <v>24</v>
      </c>
      <c r="M695" s="69">
        <v>2.823007992</v>
      </c>
    </row>
    <row r="696" spans="3:13">
      <c r="C696" s="68" t="s">
        <v>19</v>
      </c>
      <c r="D696" s="68">
        <v>2022</v>
      </c>
      <c r="E696" s="68" t="s">
        <v>263</v>
      </c>
      <c r="F696" s="68"/>
      <c r="G696" s="68" t="s">
        <v>260</v>
      </c>
      <c r="H696" s="68" t="s">
        <v>265</v>
      </c>
      <c r="I696" s="68" t="s">
        <v>271</v>
      </c>
      <c r="J696" s="68" t="s">
        <v>266</v>
      </c>
      <c r="K696" s="68" t="s">
        <v>130</v>
      </c>
      <c r="L696" s="69">
        <v>28</v>
      </c>
      <c r="M696" s="69">
        <v>3.293509324</v>
      </c>
    </row>
    <row r="697" spans="3:13">
      <c r="C697" s="68" t="s">
        <v>19</v>
      </c>
      <c r="D697" s="68">
        <v>2022</v>
      </c>
      <c r="E697" s="68" t="s">
        <v>263</v>
      </c>
      <c r="F697" s="68"/>
      <c r="G697" s="68" t="s">
        <v>261</v>
      </c>
      <c r="H697" s="68" t="s">
        <v>265</v>
      </c>
      <c r="I697" s="68" t="s">
        <v>269</v>
      </c>
      <c r="J697" s="68" t="s">
        <v>266</v>
      </c>
      <c r="K697" s="68" t="s">
        <v>130</v>
      </c>
      <c r="L697" s="69">
        <v>16.5</v>
      </c>
      <c r="M697" s="69">
        <v>1.9408179944999999</v>
      </c>
    </row>
    <row r="698" spans="3:13">
      <c r="C698" s="68" t="s">
        <v>19</v>
      </c>
      <c r="D698" s="68">
        <v>2022</v>
      </c>
      <c r="E698" s="68" t="s">
        <v>263</v>
      </c>
      <c r="F698" s="68"/>
      <c r="G698" s="68" t="s">
        <v>261</v>
      </c>
      <c r="H698" s="68" t="s">
        <v>265</v>
      </c>
      <c r="I698" s="68" t="s">
        <v>270</v>
      </c>
      <c r="J698" s="68" t="s">
        <v>266</v>
      </c>
      <c r="K698" s="68" t="s">
        <v>130</v>
      </c>
      <c r="L698" s="69">
        <v>18</v>
      </c>
      <c r="M698" s="69">
        <v>2.1172559939999998</v>
      </c>
    </row>
    <row r="699" spans="3:13">
      <c r="C699" s="68" t="s">
        <v>19</v>
      </c>
      <c r="D699" s="68">
        <v>2022</v>
      </c>
      <c r="E699" s="68" t="s">
        <v>263</v>
      </c>
      <c r="F699" s="68"/>
      <c r="G699" s="68" t="s">
        <v>261</v>
      </c>
      <c r="H699" s="68" t="s">
        <v>265</v>
      </c>
      <c r="I699" s="68" t="s">
        <v>271</v>
      </c>
      <c r="J699" s="68" t="s">
        <v>266</v>
      </c>
      <c r="K699" s="68" t="s">
        <v>130</v>
      </c>
      <c r="L699" s="69">
        <v>21</v>
      </c>
      <c r="M699" s="69">
        <v>2.4701319929999999</v>
      </c>
    </row>
    <row r="700" spans="3:13">
      <c r="C700" s="68" t="s">
        <v>19</v>
      </c>
      <c r="D700" s="68">
        <v>2022</v>
      </c>
      <c r="E700" s="68" t="s">
        <v>267</v>
      </c>
      <c r="F700" s="68"/>
      <c r="G700" s="68" t="s">
        <v>78</v>
      </c>
      <c r="H700" s="68" t="s">
        <v>257</v>
      </c>
      <c r="I700" s="68" t="s">
        <v>269</v>
      </c>
      <c r="J700" s="68" t="s">
        <v>259</v>
      </c>
      <c r="K700" s="68" t="s">
        <v>130</v>
      </c>
      <c r="L700" s="69">
        <v>126.5</v>
      </c>
      <c r="M700" s="69" t="s">
        <v>130</v>
      </c>
    </row>
    <row r="701" spans="3:13">
      <c r="C701" s="68" t="s">
        <v>19</v>
      </c>
      <c r="D701" s="68">
        <v>2022</v>
      </c>
      <c r="E701" s="68" t="s">
        <v>267</v>
      </c>
      <c r="F701" s="68"/>
      <c r="G701" s="68" t="s">
        <v>78</v>
      </c>
      <c r="H701" s="68" t="s">
        <v>257</v>
      </c>
      <c r="I701" s="68" t="s">
        <v>270</v>
      </c>
      <c r="J701" s="68" t="s">
        <v>259</v>
      </c>
      <c r="K701" s="68" t="s">
        <v>130</v>
      </c>
      <c r="L701" s="69">
        <v>138</v>
      </c>
      <c r="M701" s="69" t="s">
        <v>130</v>
      </c>
    </row>
    <row r="702" spans="3:13">
      <c r="C702" s="68" t="s">
        <v>19</v>
      </c>
      <c r="D702" s="68">
        <v>2022</v>
      </c>
      <c r="E702" s="68" t="s">
        <v>267</v>
      </c>
      <c r="F702" s="68"/>
      <c r="G702" s="68" t="s">
        <v>78</v>
      </c>
      <c r="H702" s="68" t="s">
        <v>257</v>
      </c>
      <c r="I702" s="68" t="s">
        <v>271</v>
      </c>
      <c r="J702" s="68" t="s">
        <v>259</v>
      </c>
      <c r="K702" s="68" t="s">
        <v>130</v>
      </c>
      <c r="L702" s="69">
        <v>161</v>
      </c>
      <c r="M702" s="69" t="s">
        <v>130</v>
      </c>
    </row>
    <row r="703" spans="3:13">
      <c r="C703" s="68" t="s">
        <v>19</v>
      </c>
      <c r="D703" s="68">
        <v>2022</v>
      </c>
      <c r="E703" s="68" t="s">
        <v>267</v>
      </c>
      <c r="F703" s="68"/>
      <c r="G703" s="68" t="s">
        <v>260</v>
      </c>
      <c r="H703" s="68" t="s">
        <v>257</v>
      </c>
      <c r="I703" s="68" t="s">
        <v>269</v>
      </c>
      <c r="J703" s="68" t="s">
        <v>259</v>
      </c>
      <c r="K703" s="68" t="s">
        <v>130</v>
      </c>
      <c r="L703" s="69">
        <v>108.16666666666667</v>
      </c>
      <c r="M703" s="69" t="s">
        <v>130</v>
      </c>
    </row>
    <row r="704" spans="3:13">
      <c r="C704" s="68" t="s">
        <v>19</v>
      </c>
      <c r="D704" s="68">
        <v>2022</v>
      </c>
      <c r="E704" s="68" t="s">
        <v>267</v>
      </c>
      <c r="F704" s="68"/>
      <c r="G704" s="68" t="s">
        <v>260</v>
      </c>
      <c r="H704" s="68" t="s">
        <v>257</v>
      </c>
      <c r="I704" s="68" t="s">
        <v>270</v>
      </c>
      <c r="J704" s="68" t="s">
        <v>259</v>
      </c>
      <c r="K704" s="68" t="s">
        <v>130</v>
      </c>
      <c r="L704" s="69">
        <v>118</v>
      </c>
      <c r="M704" s="69" t="s">
        <v>130</v>
      </c>
    </row>
    <row r="705" spans="3:13">
      <c r="C705" s="68" t="s">
        <v>19</v>
      </c>
      <c r="D705" s="68">
        <v>2022</v>
      </c>
      <c r="E705" s="68" t="s">
        <v>267</v>
      </c>
      <c r="F705" s="68"/>
      <c r="G705" s="68" t="s">
        <v>260</v>
      </c>
      <c r="H705" s="68" t="s">
        <v>257</v>
      </c>
      <c r="I705" s="68" t="s">
        <v>271</v>
      </c>
      <c r="J705" s="68" t="s">
        <v>259</v>
      </c>
      <c r="K705" s="68" t="s">
        <v>130</v>
      </c>
      <c r="L705" s="69">
        <v>137.66666666666666</v>
      </c>
      <c r="M705" s="69" t="s">
        <v>130</v>
      </c>
    </row>
    <row r="706" spans="3:13">
      <c r="C706" s="68" t="s">
        <v>19</v>
      </c>
      <c r="D706" s="68">
        <v>2022</v>
      </c>
      <c r="E706" s="68" t="s">
        <v>267</v>
      </c>
      <c r="F706" s="68"/>
      <c r="G706" s="68" t="s">
        <v>261</v>
      </c>
      <c r="H706" s="68" t="s">
        <v>257</v>
      </c>
      <c r="I706" s="68" t="s">
        <v>269</v>
      </c>
      <c r="J706" s="68" t="s">
        <v>259</v>
      </c>
      <c r="K706" s="68" t="s">
        <v>130</v>
      </c>
      <c r="L706" s="69">
        <v>82.5</v>
      </c>
      <c r="M706" s="69" t="s">
        <v>130</v>
      </c>
    </row>
    <row r="707" spans="3:13">
      <c r="C707" s="68" t="s">
        <v>19</v>
      </c>
      <c r="D707" s="68">
        <v>2022</v>
      </c>
      <c r="E707" s="68" t="s">
        <v>267</v>
      </c>
      <c r="F707" s="68"/>
      <c r="G707" s="68" t="s">
        <v>261</v>
      </c>
      <c r="H707" s="68" t="s">
        <v>257</v>
      </c>
      <c r="I707" s="68" t="s">
        <v>270</v>
      </c>
      <c r="J707" s="68" t="s">
        <v>259</v>
      </c>
      <c r="K707" s="68" t="s">
        <v>130</v>
      </c>
      <c r="L707" s="69">
        <v>90</v>
      </c>
      <c r="M707" s="69" t="s">
        <v>130</v>
      </c>
    </row>
    <row r="708" spans="3:13">
      <c r="C708" s="68" t="s">
        <v>19</v>
      </c>
      <c r="D708" s="68">
        <v>2022</v>
      </c>
      <c r="E708" s="68" t="s">
        <v>267</v>
      </c>
      <c r="F708" s="68"/>
      <c r="G708" s="68" t="s">
        <v>261</v>
      </c>
      <c r="H708" s="68" t="s">
        <v>257</v>
      </c>
      <c r="I708" s="68" t="s">
        <v>271</v>
      </c>
      <c r="J708" s="68" t="s">
        <v>259</v>
      </c>
      <c r="K708" s="68" t="s">
        <v>130</v>
      </c>
      <c r="L708" s="69">
        <v>105</v>
      </c>
      <c r="M708" s="69" t="s">
        <v>130</v>
      </c>
    </row>
    <row r="709" spans="3:13">
      <c r="C709" s="68" t="s">
        <v>19</v>
      </c>
      <c r="D709" s="68">
        <v>2022</v>
      </c>
      <c r="E709" s="68" t="s">
        <v>267</v>
      </c>
      <c r="F709" s="68"/>
      <c r="G709" s="68" t="s">
        <v>78</v>
      </c>
      <c r="H709" s="68" t="s">
        <v>257</v>
      </c>
      <c r="I709" s="68" t="s">
        <v>269</v>
      </c>
      <c r="J709" s="68" t="s">
        <v>259</v>
      </c>
      <c r="K709" s="68" t="s">
        <v>130</v>
      </c>
      <c r="L709" s="69">
        <v>126.5</v>
      </c>
      <c r="M709" s="69" t="s">
        <v>130</v>
      </c>
    </row>
    <row r="710" spans="3:13">
      <c r="C710" s="68" t="s">
        <v>19</v>
      </c>
      <c r="D710" s="68">
        <v>2022</v>
      </c>
      <c r="E710" s="68" t="s">
        <v>267</v>
      </c>
      <c r="F710" s="68"/>
      <c r="G710" s="68" t="s">
        <v>78</v>
      </c>
      <c r="H710" s="68" t="s">
        <v>257</v>
      </c>
      <c r="I710" s="68" t="s">
        <v>270</v>
      </c>
      <c r="J710" s="68" t="s">
        <v>259</v>
      </c>
      <c r="K710" s="68" t="s">
        <v>130</v>
      </c>
      <c r="L710" s="69">
        <v>138</v>
      </c>
      <c r="M710" s="69" t="s">
        <v>130</v>
      </c>
    </row>
    <row r="711" spans="3:13">
      <c r="C711" s="68" t="s">
        <v>19</v>
      </c>
      <c r="D711" s="68">
        <v>2022</v>
      </c>
      <c r="E711" s="68" t="s">
        <v>267</v>
      </c>
      <c r="F711" s="68"/>
      <c r="G711" s="68" t="s">
        <v>78</v>
      </c>
      <c r="H711" s="68" t="s">
        <v>257</v>
      </c>
      <c r="I711" s="68" t="s">
        <v>271</v>
      </c>
      <c r="J711" s="68" t="s">
        <v>259</v>
      </c>
      <c r="K711" s="68" t="s">
        <v>130</v>
      </c>
      <c r="L711" s="69">
        <v>161</v>
      </c>
      <c r="M711" s="69" t="s">
        <v>130</v>
      </c>
    </row>
    <row r="712" spans="3:13">
      <c r="C712" s="68" t="s">
        <v>19</v>
      </c>
      <c r="D712" s="68">
        <v>2022</v>
      </c>
      <c r="E712" s="68" t="s">
        <v>267</v>
      </c>
      <c r="F712" s="68"/>
      <c r="G712" s="68" t="s">
        <v>260</v>
      </c>
      <c r="H712" s="68" t="s">
        <v>257</v>
      </c>
      <c r="I712" s="68" t="s">
        <v>269</v>
      </c>
      <c r="J712" s="68" t="s">
        <v>259</v>
      </c>
      <c r="K712" s="68" t="s">
        <v>130</v>
      </c>
      <c r="L712" s="69">
        <v>108.16666666666667</v>
      </c>
      <c r="M712" s="69" t="s">
        <v>130</v>
      </c>
    </row>
    <row r="713" spans="3:13">
      <c r="C713" s="68" t="s">
        <v>19</v>
      </c>
      <c r="D713" s="68">
        <v>2022</v>
      </c>
      <c r="E713" s="68" t="s">
        <v>267</v>
      </c>
      <c r="F713" s="68"/>
      <c r="G713" s="68" t="s">
        <v>260</v>
      </c>
      <c r="H713" s="68" t="s">
        <v>257</v>
      </c>
      <c r="I713" s="68" t="s">
        <v>270</v>
      </c>
      <c r="J713" s="68" t="s">
        <v>259</v>
      </c>
      <c r="K713" s="68" t="s">
        <v>130</v>
      </c>
      <c r="L713" s="69">
        <v>118</v>
      </c>
      <c r="M713" s="69" t="s">
        <v>130</v>
      </c>
    </row>
    <row r="714" spans="3:13">
      <c r="C714" s="68" t="s">
        <v>19</v>
      </c>
      <c r="D714" s="68">
        <v>2022</v>
      </c>
      <c r="E714" s="68" t="s">
        <v>267</v>
      </c>
      <c r="F714" s="68"/>
      <c r="G714" s="68" t="s">
        <v>260</v>
      </c>
      <c r="H714" s="68" t="s">
        <v>257</v>
      </c>
      <c r="I714" s="68" t="s">
        <v>271</v>
      </c>
      <c r="J714" s="68" t="s">
        <v>259</v>
      </c>
      <c r="K714" s="68" t="s">
        <v>130</v>
      </c>
      <c r="L714" s="69">
        <v>137.66666666666666</v>
      </c>
      <c r="M714" s="69" t="s">
        <v>130</v>
      </c>
    </row>
    <row r="715" spans="3:13">
      <c r="C715" s="68" t="s">
        <v>19</v>
      </c>
      <c r="D715" s="68">
        <v>2022</v>
      </c>
      <c r="E715" s="68" t="s">
        <v>267</v>
      </c>
      <c r="F715" s="68"/>
      <c r="G715" s="68" t="s">
        <v>261</v>
      </c>
      <c r="H715" s="68" t="s">
        <v>257</v>
      </c>
      <c r="I715" s="68" t="s">
        <v>269</v>
      </c>
      <c r="J715" s="68" t="s">
        <v>259</v>
      </c>
      <c r="K715" s="68" t="s">
        <v>130</v>
      </c>
      <c r="L715" s="69">
        <v>82.5</v>
      </c>
      <c r="M715" s="69" t="s">
        <v>130</v>
      </c>
    </row>
    <row r="716" spans="3:13">
      <c r="C716" s="68" t="s">
        <v>19</v>
      </c>
      <c r="D716" s="68">
        <v>2022</v>
      </c>
      <c r="E716" s="68" t="s">
        <v>267</v>
      </c>
      <c r="F716" s="68"/>
      <c r="G716" s="68" t="s">
        <v>261</v>
      </c>
      <c r="H716" s="68" t="s">
        <v>257</v>
      </c>
      <c r="I716" s="68" t="s">
        <v>270</v>
      </c>
      <c r="J716" s="68" t="s">
        <v>259</v>
      </c>
      <c r="K716" s="68" t="s">
        <v>130</v>
      </c>
      <c r="L716" s="69">
        <v>90</v>
      </c>
      <c r="M716" s="69" t="s">
        <v>130</v>
      </c>
    </row>
    <row r="717" spans="3:13">
      <c r="C717" s="68" t="s">
        <v>19</v>
      </c>
      <c r="D717" s="68">
        <v>2022</v>
      </c>
      <c r="E717" s="68" t="s">
        <v>267</v>
      </c>
      <c r="F717" s="68"/>
      <c r="G717" s="68" t="s">
        <v>261</v>
      </c>
      <c r="H717" s="68" t="s">
        <v>257</v>
      </c>
      <c r="I717" s="68" t="s">
        <v>271</v>
      </c>
      <c r="J717" s="68" t="s">
        <v>259</v>
      </c>
      <c r="K717" s="68" t="s">
        <v>130</v>
      </c>
      <c r="L717" s="69">
        <v>105</v>
      </c>
      <c r="M717" s="69" t="s">
        <v>130</v>
      </c>
    </row>
    <row r="718" spans="3:13">
      <c r="C718" s="68" t="s">
        <v>19</v>
      </c>
      <c r="D718" s="68">
        <v>2022</v>
      </c>
      <c r="E718" s="68" t="s">
        <v>267</v>
      </c>
      <c r="F718" s="68"/>
      <c r="G718" s="68" t="s">
        <v>78</v>
      </c>
      <c r="H718" s="68" t="s">
        <v>257</v>
      </c>
      <c r="I718" s="68" t="s">
        <v>269</v>
      </c>
      <c r="J718" s="68" t="s">
        <v>259</v>
      </c>
      <c r="K718" s="68" t="s">
        <v>130</v>
      </c>
      <c r="L718" s="69">
        <v>126.5</v>
      </c>
      <c r="M718" s="69" t="s">
        <v>130</v>
      </c>
    </row>
    <row r="719" spans="3:13">
      <c r="C719" s="68" t="s">
        <v>19</v>
      </c>
      <c r="D719" s="68">
        <v>2022</v>
      </c>
      <c r="E719" s="68" t="s">
        <v>267</v>
      </c>
      <c r="F719" s="68"/>
      <c r="G719" s="68" t="s">
        <v>78</v>
      </c>
      <c r="H719" s="68" t="s">
        <v>257</v>
      </c>
      <c r="I719" s="68" t="s">
        <v>270</v>
      </c>
      <c r="J719" s="68" t="s">
        <v>259</v>
      </c>
      <c r="K719" s="68" t="s">
        <v>130</v>
      </c>
      <c r="L719" s="69">
        <v>138</v>
      </c>
      <c r="M719" s="69" t="s">
        <v>130</v>
      </c>
    </row>
    <row r="720" spans="3:13">
      <c r="C720" s="68" t="s">
        <v>19</v>
      </c>
      <c r="D720" s="68">
        <v>2022</v>
      </c>
      <c r="E720" s="68" t="s">
        <v>267</v>
      </c>
      <c r="F720" s="68"/>
      <c r="G720" s="68" t="s">
        <v>78</v>
      </c>
      <c r="H720" s="68" t="s">
        <v>257</v>
      </c>
      <c r="I720" s="68" t="s">
        <v>271</v>
      </c>
      <c r="J720" s="68" t="s">
        <v>259</v>
      </c>
      <c r="K720" s="68" t="s">
        <v>130</v>
      </c>
      <c r="L720" s="69">
        <v>161</v>
      </c>
      <c r="M720" s="69" t="s">
        <v>130</v>
      </c>
    </row>
    <row r="721" spans="3:13">
      <c r="C721" s="68" t="s">
        <v>19</v>
      </c>
      <c r="D721" s="68">
        <v>2022</v>
      </c>
      <c r="E721" s="68" t="s">
        <v>267</v>
      </c>
      <c r="F721" s="68"/>
      <c r="G721" s="68" t="s">
        <v>260</v>
      </c>
      <c r="H721" s="68" t="s">
        <v>257</v>
      </c>
      <c r="I721" s="68" t="s">
        <v>269</v>
      </c>
      <c r="J721" s="68" t="s">
        <v>259</v>
      </c>
      <c r="K721" s="68" t="s">
        <v>130</v>
      </c>
      <c r="L721" s="69">
        <v>108.16666666666667</v>
      </c>
      <c r="M721" s="69" t="s">
        <v>130</v>
      </c>
    </row>
    <row r="722" spans="3:13">
      <c r="C722" s="68" t="s">
        <v>19</v>
      </c>
      <c r="D722" s="68">
        <v>2022</v>
      </c>
      <c r="E722" s="68" t="s">
        <v>267</v>
      </c>
      <c r="F722" s="68"/>
      <c r="G722" s="68" t="s">
        <v>260</v>
      </c>
      <c r="H722" s="68" t="s">
        <v>257</v>
      </c>
      <c r="I722" s="68" t="s">
        <v>270</v>
      </c>
      <c r="J722" s="68" t="s">
        <v>259</v>
      </c>
      <c r="K722" s="68" t="s">
        <v>130</v>
      </c>
      <c r="L722" s="69">
        <v>118</v>
      </c>
      <c r="M722" s="69" t="s">
        <v>130</v>
      </c>
    </row>
    <row r="723" spans="3:13">
      <c r="C723" s="68" t="s">
        <v>19</v>
      </c>
      <c r="D723" s="68">
        <v>2022</v>
      </c>
      <c r="E723" s="68" t="s">
        <v>267</v>
      </c>
      <c r="F723" s="68"/>
      <c r="G723" s="68" t="s">
        <v>260</v>
      </c>
      <c r="H723" s="68" t="s">
        <v>257</v>
      </c>
      <c r="I723" s="68" t="s">
        <v>271</v>
      </c>
      <c r="J723" s="68" t="s">
        <v>259</v>
      </c>
      <c r="K723" s="68" t="s">
        <v>130</v>
      </c>
      <c r="L723" s="69">
        <v>137.66666666666666</v>
      </c>
      <c r="M723" s="69" t="s">
        <v>130</v>
      </c>
    </row>
    <row r="724" spans="3:13">
      <c r="C724" s="68" t="s">
        <v>19</v>
      </c>
      <c r="D724" s="68">
        <v>2022</v>
      </c>
      <c r="E724" s="68" t="s">
        <v>267</v>
      </c>
      <c r="F724" s="68"/>
      <c r="G724" s="68" t="s">
        <v>261</v>
      </c>
      <c r="H724" s="68" t="s">
        <v>257</v>
      </c>
      <c r="I724" s="68" t="s">
        <v>269</v>
      </c>
      <c r="J724" s="68" t="s">
        <v>259</v>
      </c>
      <c r="K724" s="68" t="s">
        <v>130</v>
      </c>
      <c r="L724" s="69">
        <v>82.5</v>
      </c>
      <c r="M724" s="69" t="s">
        <v>130</v>
      </c>
    </row>
    <row r="725" spans="3:13">
      <c r="C725" s="68" t="s">
        <v>19</v>
      </c>
      <c r="D725" s="68">
        <v>2022</v>
      </c>
      <c r="E725" s="68" t="s">
        <v>267</v>
      </c>
      <c r="F725" s="68"/>
      <c r="G725" s="68" t="s">
        <v>261</v>
      </c>
      <c r="H725" s="68" t="s">
        <v>257</v>
      </c>
      <c r="I725" s="68" t="s">
        <v>270</v>
      </c>
      <c r="J725" s="68" t="s">
        <v>259</v>
      </c>
      <c r="K725" s="68" t="s">
        <v>130</v>
      </c>
      <c r="L725" s="69">
        <v>90</v>
      </c>
      <c r="M725" s="69" t="s">
        <v>130</v>
      </c>
    </row>
    <row r="726" spans="3:13">
      <c r="C726" s="68" t="s">
        <v>19</v>
      </c>
      <c r="D726" s="68">
        <v>2022</v>
      </c>
      <c r="E726" s="68" t="s">
        <v>267</v>
      </c>
      <c r="F726" s="68"/>
      <c r="G726" s="68" t="s">
        <v>261</v>
      </c>
      <c r="H726" s="68" t="s">
        <v>257</v>
      </c>
      <c r="I726" s="68" t="s">
        <v>271</v>
      </c>
      <c r="J726" s="68" t="s">
        <v>259</v>
      </c>
      <c r="K726" s="68" t="s">
        <v>130</v>
      </c>
      <c r="L726" s="69">
        <v>105</v>
      </c>
      <c r="M726" s="69" t="s">
        <v>130</v>
      </c>
    </row>
    <row r="727" spans="3:13">
      <c r="C727" s="68" t="s">
        <v>19</v>
      </c>
      <c r="D727" s="68">
        <v>2022</v>
      </c>
      <c r="E727" s="68" t="s">
        <v>267</v>
      </c>
      <c r="F727" s="68"/>
      <c r="G727" s="68" t="s">
        <v>78</v>
      </c>
      <c r="H727" s="68" t="s">
        <v>129</v>
      </c>
      <c r="I727" s="68" t="s">
        <v>269</v>
      </c>
      <c r="J727" s="68" t="s">
        <v>259</v>
      </c>
      <c r="K727" s="68" t="s">
        <v>130</v>
      </c>
      <c r="L727" s="69">
        <v>121.36666666666667</v>
      </c>
      <c r="M727" s="69" t="s">
        <v>130</v>
      </c>
    </row>
    <row r="728" spans="3:13">
      <c r="C728" s="68" t="s">
        <v>19</v>
      </c>
      <c r="D728" s="68">
        <v>2022</v>
      </c>
      <c r="E728" s="68" t="s">
        <v>267</v>
      </c>
      <c r="F728" s="68"/>
      <c r="G728" s="68" t="s">
        <v>78</v>
      </c>
      <c r="H728" s="68" t="s">
        <v>129</v>
      </c>
      <c r="I728" s="68" t="s">
        <v>270</v>
      </c>
      <c r="J728" s="68" t="s">
        <v>259</v>
      </c>
      <c r="K728" s="68" t="s">
        <v>130</v>
      </c>
      <c r="L728" s="69">
        <v>132.4</v>
      </c>
      <c r="M728" s="69" t="s">
        <v>130</v>
      </c>
    </row>
    <row r="729" spans="3:13">
      <c r="C729" s="68" t="s">
        <v>19</v>
      </c>
      <c r="D729" s="68">
        <v>2022</v>
      </c>
      <c r="E729" s="68" t="s">
        <v>267</v>
      </c>
      <c r="F729" s="68"/>
      <c r="G729" s="68" t="s">
        <v>78</v>
      </c>
      <c r="H729" s="68" t="s">
        <v>129</v>
      </c>
      <c r="I729" s="68" t="s">
        <v>271</v>
      </c>
      <c r="J729" s="68" t="s">
        <v>259</v>
      </c>
      <c r="K729" s="68" t="s">
        <v>130</v>
      </c>
      <c r="L729" s="69">
        <v>154.46666666666667</v>
      </c>
      <c r="M729" s="69" t="s">
        <v>130</v>
      </c>
    </row>
    <row r="730" spans="3:13">
      <c r="C730" s="68" t="s">
        <v>19</v>
      </c>
      <c r="D730" s="68">
        <v>2022</v>
      </c>
      <c r="E730" s="68" t="s">
        <v>267</v>
      </c>
      <c r="F730" s="68"/>
      <c r="G730" s="68" t="s">
        <v>260</v>
      </c>
      <c r="H730" s="68" t="s">
        <v>129</v>
      </c>
      <c r="I730" s="68" t="s">
        <v>269</v>
      </c>
      <c r="J730" s="68" t="s">
        <v>259</v>
      </c>
      <c r="K730" s="68" t="s">
        <v>130</v>
      </c>
      <c r="L730" s="69">
        <v>104.13333333333333</v>
      </c>
      <c r="M730" s="69" t="s">
        <v>130</v>
      </c>
    </row>
    <row r="731" spans="3:13">
      <c r="C731" s="68" t="s">
        <v>19</v>
      </c>
      <c r="D731" s="68">
        <v>2022</v>
      </c>
      <c r="E731" s="68" t="s">
        <v>267</v>
      </c>
      <c r="F731" s="68"/>
      <c r="G731" s="68" t="s">
        <v>260</v>
      </c>
      <c r="H731" s="68" t="s">
        <v>129</v>
      </c>
      <c r="I731" s="68" t="s">
        <v>270</v>
      </c>
      <c r="J731" s="68" t="s">
        <v>259</v>
      </c>
      <c r="K731" s="68" t="s">
        <v>130</v>
      </c>
      <c r="L731" s="69">
        <v>113.60000000000001</v>
      </c>
      <c r="M731" s="69" t="s">
        <v>130</v>
      </c>
    </row>
    <row r="732" spans="3:13">
      <c r="C732" s="68" t="s">
        <v>19</v>
      </c>
      <c r="D732" s="68">
        <v>2022</v>
      </c>
      <c r="E732" s="68" t="s">
        <v>267</v>
      </c>
      <c r="F732" s="68"/>
      <c r="G732" s="68" t="s">
        <v>260</v>
      </c>
      <c r="H732" s="68" t="s">
        <v>129</v>
      </c>
      <c r="I732" s="68" t="s">
        <v>271</v>
      </c>
      <c r="J732" s="68" t="s">
        <v>259</v>
      </c>
      <c r="K732" s="68" t="s">
        <v>130</v>
      </c>
      <c r="L732" s="69">
        <v>132.53333333333333</v>
      </c>
      <c r="M732" s="69" t="s">
        <v>130</v>
      </c>
    </row>
    <row r="733" spans="3:13">
      <c r="C733" s="68" t="s">
        <v>19</v>
      </c>
      <c r="D733" s="68">
        <v>2022</v>
      </c>
      <c r="E733" s="68" t="s">
        <v>267</v>
      </c>
      <c r="F733" s="68"/>
      <c r="G733" s="68" t="s">
        <v>261</v>
      </c>
      <c r="H733" s="68" t="s">
        <v>129</v>
      </c>
      <c r="I733" s="68" t="s">
        <v>269</v>
      </c>
      <c r="J733" s="68" t="s">
        <v>259</v>
      </c>
      <c r="K733" s="68" t="s">
        <v>130</v>
      </c>
      <c r="L733" s="69">
        <v>78.833333333333329</v>
      </c>
      <c r="M733" s="69" t="s">
        <v>130</v>
      </c>
    </row>
    <row r="734" spans="3:13">
      <c r="C734" s="68" t="s">
        <v>19</v>
      </c>
      <c r="D734" s="68">
        <v>2022</v>
      </c>
      <c r="E734" s="68" t="s">
        <v>267</v>
      </c>
      <c r="F734" s="68"/>
      <c r="G734" s="68" t="s">
        <v>261</v>
      </c>
      <c r="H734" s="68" t="s">
        <v>129</v>
      </c>
      <c r="I734" s="68" t="s">
        <v>270</v>
      </c>
      <c r="J734" s="68" t="s">
        <v>259</v>
      </c>
      <c r="K734" s="68" t="s">
        <v>130</v>
      </c>
      <c r="L734" s="69">
        <v>86</v>
      </c>
      <c r="M734" s="69" t="s">
        <v>130</v>
      </c>
    </row>
    <row r="735" spans="3:13">
      <c r="C735" s="68" t="s">
        <v>19</v>
      </c>
      <c r="D735" s="68">
        <v>2022</v>
      </c>
      <c r="E735" s="68" t="s">
        <v>267</v>
      </c>
      <c r="F735" s="68"/>
      <c r="G735" s="68" t="s">
        <v>261</v>
      </c>
      <c r="H735" s="68" t="s">
        <v>129</v>
      </c>
      <c r="I735" s="68" t="s">
        <v>271</v>
      </c>
      <c r="J735" s="68" t="s">
        <v>259</v>
      </c>
      <c r="K735" s="68" t="s">
        <v>130</v>
      </c>
      <c r="L735" s="69">
        <v>100.33333333333333</v>
      </c>
      <c r="M735" s="69" t="s">
        <v>130</v>
      </c>
    </row>
    <row r="736" spans="3:13">
      <c r="C736" s="68" t="s">
        <v>19</v>
      </c>
      <c r="D736" s="68">
        <v>2022</v>
      </c>
      <c r="E736" s="68" t="s">
        <v>267</v>
      </c>
      <c r="F736" s="68"/>
      <c r="G736" s="68" t="s">
        <v>78</v>
      </c>
      <c r="H736" s="68" t="s">
        <v>129</v>
      </c>
      <c r="I736" s="68" t="s">
        <v>269</v>
      </c>
      <c r="J736" s="68" t="s">
        <v>259</v>
      </c>
      <c r="K736" s="68" t="s">
        <v>130</v>
      </c>
      <c r="L736" s="69">
        <v>121.36666666666667</v>
      </c>
      <c r="M736" s="69" t="s">
        <v>130</v>
      </c>
    </row>
    <row r="737" spans="3:13">
      <c r="C737" s="68" t="s">
        <v>19</v>
      </c>
      <c r="D737" s="68">
        <v>2022</v>
      </c>
      <c r="E737" s="68" t="s">
        <v>267</v>
      </c>
      <c r="F737" s="68"/>
      <c r="G737" s="68" t="s">
        <v>78</v>
      </c>
      <c r="H737" s="68" t="s">
        <v>129</v>
      </c>
      <c r="I737" s="68" t="s">
        <v>270</v>
      </c>
      <c r="J737" s="68" t="s">
        <v>259</v>
      </c>
      <c r="K737" s="68" t="s">
        <v>130</v>
      </c>
      <c r="L737" s="69">
        <v>132.4</v>
      </c>
      <c r="M737" s="69" t="s">
        <v>130</v>
      </c>
    </row>
    <row r="738" spans="3:13">
      <c r="C738" s="68" t="s">
        <v>19</v>
      </c>
      <c r="D738" s="68">
        <v>2022</v>
      </c>
      <c r="E738" s="68" t="s">
        <v>267</v>
      </c>
      <c r="F738" s="68"/>
      <c r="G738" s="68" t="s">
        <v>78</v>
      </c>
      <c r="H738" s="68" t="s">
        <v>129</v>
      </c>
      <c r="I738" s="68" t="s">
        <v>271</v>
      </c>
      <c r="J738" s="68" t="s">
        <v>259</v>
      </c>
      <c r="K738" s="68" t="s">
        <v>130</v>
      </c>
      <c r="L738" s="69">
        <v>154.46666666666667</v>
      </c>
      <c r="M738" s="69" t="s">
        <v>130</v>
      </c>
    </row>
    <row r="739" spans="3:13">
      <c r="C739" s="68" t="s">
        <v>19</v>
      </c>
      <c r="D739" s="68">
        <v>2022</v>
      </c>
      <c r="E739" s="68" t="s">
        <v>267</v>
      </c>
      <c r="F739" s="68"/>
      <c r="G739" s="68" t="s">
        <v>260</v>
      </c>
      <c r="H739" s="68" t="s">
        <v>129</v>
      </c>
      <c r="I739" s="68" t="s">
        <v>269</v>
      </c>
      <c r="J739" s="68" t="s">
        <v>259</v>
      </c>
      <c r="K739" s="68" t="s">
        <v>130</v>
      </c>
      <c r="L739" s="69">
        <v>104.13333333333333</v>
      </c>
      <c r="M739" s="69" t="s">
        <v>130</v>
      </c>
    </row>
    <row r="740" spans="3:13">
      <c r="C740" s="68" t="s">
        <v>19</v>
      </c>
      <c r="D740" s="68">
        <v>2022</v>
      </c>
      <c r="E740" s="68" t="s">
        <v>267</v>
      </c>
      <c r="F740" s="68"/>
      <c r="G740" s="68" t="s">
        <v>260</v>
      </c>
      <c r="H740" s="68" t="s">
        <v>129</v>
      </c>
      <c r="I740" s="68" t="s">
        <v>270</v>
      </c>
      <c r="J740" s="68" t="s">
        <v>259</v>
      </c>
      <c r="K740" s="68" t="s">
        <v>130</v>
      </c>
      <c r="L740" s="69">
        <v>113.60000000000001</v>
      </c>
      <c r="M740" s="69" t="s">
        <v>130</v>
      </c>
    </row>
    <row r="741" spans="3:13">
      <c r="C741" s="68" t="s">
        <v>19</v>
      </c>
      <c r="D741" s="68">
        <v>2022</v>
      </c>
      <c r="E741" s="68" t="s">
        <v>267</v>
      </c>
      <c r="F741" s="68"/>
      <c r="G741" s="68" t="s">
        <v>260</v>
      </c>
      <c r="H741" s="68" t="s">
        <v>129</v>
      </c>
      <c r="I741" s="68" t="s">
        <v>271</v>
      </c>
      <c r="J741" s="68" t="s">
        <v>259</v>
      </c>
      <c r="K741" s="68" t="s">
        <v>130</v>
      </c>
      <c r="L741" s="69">
        <v>132.53333333333333</v>
      </c>
      <c r="M741" s="69" t="s">
        <v>130</v>
      </c>
    </row>
    <row r="742" spans="3:13">
      <c r="C742" s="68" t="s">
        <v>19</v>
      </c>
      <c r="D742" s="68">
        <v>2022</v>
      </c>
      <c r="E742" s="68" t="s">
        <v>267</v>
      </c>
      <c r="F742" s="68"/>
      <c r="G742" s="68" t="s">
        <v>261</v>
      </c>
      <c r="H742" s="68" t="s">
        <v>129</v>
      </c>
      <c r="I742" s="68" t="s">
        <v>269</v>
      </c>
      <c r="J742" s="68" t="s">
        <v>259</v>
      </c>
      <c r="K742" s="68" t="s">
        <v>130</v>
      </c>
      <c r="L742" s="69">
        <v>78.833333333333329</v>
      </c>
      <c r="M742" s="69" t="s">
        <v>130</v>
      </c>
    </row>
    <row r="743" spans="3:13">
      <c r="C743" s="68" t="s">
        <v>19</v>
      </c>
      <c r="D743" s="68">
        <v>2022</v>
      </c>
      <c r="E743" s="68" t="s">
        <v>267</v>
      </c>
      <c r="F743" s="68"/>
      <c r="G743" s="68" t="s">
        <v>261</v>
      </c>
      <c r="H743" s="68" t="s">
        <v>129</v>
      </c>
      <c r="I743" s="68" t="s">
        <v>270</v>
      </c>
      <c r="J743" s="68" t="s">
        <v>259</v>
      </c>
      <c r="K743" s="68" t="s">
        <v>130</v>
      </c>
      <c r="L743" s="69">
        <v>86</v>
      </c>
      <c r="M743" s="69" t="s">
        <v>130</v>
      </c>
    </row>
    <row r="744" spans="3:13">
      <c r="C744" s="68" t="s">
        <v>19</v>
      </c>
      <c r="D744" s="68">
        <v>2022</v>
      </c>
      <c r="E744" s="68" t="s">
        <v>267</v>
      </c>
      <c r="F744" s="68"/>
      <c r="G744" s="68" t="s">
        <v>261</v>
      </c>
      <c r="H744" s="68" t="s">
        <v>129</v>
      </c>
      <c r="I744" s="68" t="s">
        <v>271</v>
      </c>
      <c r="J744" s="68" t="s">
        <v>259</v>
      </c>
      <c r="K744" s="68" t="s">
        <v>130</v>
      </c>
      <c r="L744" s="69">
        <v>100.33333333333333</v>
      </c>
      <c r="M744" s="69" t="s">
        <v>130</v>
      </c>
    </row>
    <row r="745" spans="3:13">
      <c r="C745" s="68" t="s">
        <v>19</v>
      </c>
      <c r="D745" s="68">
        <v>2022</v>
      </c>
      <c r="E745" s="68" t="s">
        <v>267</v>
      </c>
      <c r="F745" s="68"/>
      <c r="G745" s="68" t="s">
        <v>78</v>
      </c>
      <c r="H745" s="68" t="s">
        <v>129</v>
      </c>
      <c r="I745" s="68" t="s">
        <v>269</v>
      </c>
      <c r="J745" s="68" t="s">
        <v>259</v>
      </c>
      <c r="K745" s="68" t="s">
        <v>130</v>
      </c>
      <c r="L745" s="69">
        <v>121.36666666666667</v>
      </c>
      <c r="M745" s="69" t="s">
        <v>130</v>
      </c>
    </row>
    <row r="746" spans="3:13">
      <c r="C746" s="68" t="s">
        <v>19</v>
      </c>
      <c r="D746" s="68">
        <v>2022</v>
      </c>
      <c r="E746" s="68" t="s">
        <v>267</v>
      </c>
      <c r="F746" s="68"/>
      <c r="G746" s="68" t="s">
        <v>78</v>
      </c>
      <c r="H746" s="68" t="s">
        <v>129</v>
      </c>
      <c r="I746" s="68" t="s">
        <v>270</v>
      </c>
      <c r="J746" s="68" t="s">
        <v>259</v>
      </c>
      <c r="K746" s="68" t="s">
        <v>130</v>
      </c>
      <c r="L746" s="69">
        <v>132.4</v>
      </c>
      <c r="M746" s="69" t="s">
        <v>130</v>
      </c>
    </row>
    <row r="747" spans="3:13">
      <c r="C747" s="68" t="s">
        <v>19</v>
      </c>
      <c r="D747" s="68">
        <v>2022</v>
      </c>
      <c r="E747" s="68" t="s">
        <v>267</v>
      </c>
      <c r="F747" s="68"/>
      <c r="G747" s="68" t="s">
        <v>78</v>
      </c>
      <c r="H747" s="68" t="s">
        <v>129</v>
      </c>
      <c r="I747" s="68" t="s">
        <v>271</v>
      </c>
      <c r="J747" s="68" t="s">
        <v>259</v>
      </c>
      <c r="K747" s="68" t="s">
        <v>130</v>
      </c>
      <c r="L747" s="69">
        <v>154.46666666666667</v>
      </c>
      <c r="M747" s="69" t="s">
        <v>130</v>
      </c>
    </row>
    <row r="748" spans="3:13">
      <c r="C748" s="68" t="s">
        <v>19</v>
      </c>
      <c r="D748" s="68">
        <v>2022</v>
      </c>
      <c r="E748" s="68" t="s">
        <v>267</v>
      </c>
      <c r="F748" s="68"/>
      <c r="G748" s="68" t="s">
        <v>260</v>
      </c>
      <c r="H748" s="68" t="s">
        <v>129</v>
      </c>
      <c r="I748" s="68" t="s">
        <v>269</v>
      </c>
      <c r="J748" s="68" t="s">
        <v>259</v>
      </c>
      <c r="K748" s="68" t="s">
        <v>130</v>
      </c>
      <c r="L748" s="69">
        <v>104.13333333333333</v>
      </c>
      <c r="M748" s="69" t="s">
        <v>130</v>
      </c>
    </row>
    <row r="749" spans="3:13">
      <c r="C749" s="68" t="s">
        <v>19</v>
      </c>
      <c r="D749" s="68">
        <v>2022</v>
      </c>
      <c r="E749" s="68" t="s">
        <v>267</v>
      </c>
      <c r="F749" s="68"/>
      <c r="G749" s="68" t="s">
        <v>260</v>
      </c>
      <c r="H749" s="68" t="s">
        <v>129</v>
      </c>
      <c r="I749" s="68" t="s">
        <v>270</v>
      </c>
      <c r="J749" s="68" t="s">
        <v>259</v>
      </c>
      <c r="K749" s="68" t="s">
        <v>130</v>
      </c>
      <c r="L749" s="69">
        <v>113.60000000000001</v>
      </c>
      <c r="M749" s="70" t="s">
        <v>130</v>
      </c>
    </row>
    <row r="750" spans="3:13">
      <c r="C750" s="68" t="s">
        <v>19</v>
      </c>
      <c r="D750" s="68">
        <v>2022</v>
      </c>
      <c r="E750" s="68" t="s">
        <v>267</v>
      </c>
      <c r="F750" s="68"/>
      <c r="G750" s="68" t="s">
        <v>260</v>
      </c>
      <c r="H750" s="68" t="s">
        <v>129</v>
      </c>
      <c r="I750" s="68" t="s">
        <v>271</v>
      </c>
      <c r="J750" s="68" t="s">
        <v>259</v>
      </c>
      <c r="K750" s="68" t="s">
        <v>130</v>
      </c>
      <c r="L750" s="69">
        <v>132.53333333333333</v>
      </c>
      <c r="M750" s="70" t="s">
        <v>130</v>
      </c>
    </row>
    <row r="751" spans="3:13">
      <c r="C751" s="68" t="s">
        <v>19</v>
      </c>
      <c r="D751" s="68">
        <v>2022</v>
      </c>
      <c r="E751" s="68" t="s">
        <v>267</v>
      </c>
      <c r="F751" s="68"/>
      <c r="G751" s="68" t="s">
        <v>261</v>
      </c>
      <c r="H751" s="68" t="s">
        <v>129</v>
      </c>
      <c r="I751" s="68" t="s">
        <v>269</v>
      </c>
      <c r="J751" s="68" t="s">
        <v>259</v>
      </c>
      <c r="K751" s="68" t="s">
        <v>130</v>
      </c>
      <c r="L751" s="69">
        <v>78.833333333333329</v>
      </c>
      <c r="M751" s="70" t="s">
        <v>130</v>
      </c>
    </row>
    <row r="752" spans="3:13">
      <c r="C752" s="68" t="s">
        <v>19</v>
      </c>
      <c r="D752" s="68">
        <v>2022</v>
      </c>
      <c r="E752" s="68" t="s">
        <v>267</v>
      </c>
      <c r="F752" s="68"/>
      <c r="G752" s="68" t="s">
        <v>261</v>
      </c>
      <c r="H752" s="68" t="s">
        <v>129</v>
      </c>
      <c r="I752" s="68" t="s">
        <v>270</v>
      </c>
      <c r="J752" s="68" t="s">
        <v>259</v>
      </c>
      <c r="K752" s="68" t="s">
        <v>130</v>
      </c>
      <c r="L752" s="69">
        <v>86</v>
      </c>
      <c r="M752" s="70" t="s">
        <v>130</v>
      </c>
    </row>
    <row r="753" spans="3:13">
      <c r="C753" s="68" t="s">
        <v>19</v>
      </c>
      <c r="D753" s="68">
        <v>2022</v>
      </c>
      <c r="E753" s="68" t="s">
        <v>267</v>
      </c>
      <c r="F753" s="68"/>
      <c r="G753" s="68" t="s">
        <v>261</v>
      </c>
      <c r="H753" s="68" t="s">
        <v>129</v>
      </c>
      <c r="I753" s="68" t="s">
        <v>271</v>
      </c>
      <c r="J753" s="68" t="s">
        <v>259</v>
      </c>
      <c r="K753" s="68" t="s">
        <v>130</v>
      </c>
      <c r="L753" s="69">
        <v>100.33333333333333</v>
      </c>
      <c r="M753" s="70" t="s">
        <v>130</v>
      </c>
    </row>
    <row r="754" spans="3:13">
      <c r="C754" s="68" t="s">
        <v>19</v>
      </c>
      <c r="D754" s="68">
        <v>2022</v>
      </c>
      <c r="E754" s="68" t="s">
        <v>267</v>
      </c>
      <c r="F754" s="68"/>
      <c r="G754" s="68" t="s">
        <v>78</v>
      </c>
      <c r="H754" s="68" t="s">
        <v>264</v>
      </c>
      <c r="I754" s="68" t="s">
        <v>269</v>
      </c>
      <c r="J754" s="68" t="s">
        <v>259</v>
      </c>
      <c r="K754" s="68" t="s">
        <v>130</v>
      </c>
      <c r="L754" s="69">
        <v>108.53333333333335</v>
      </c>
      <c r="M754" s="70" t="s">
        <v>130</v>
      </c>
    </row>
    <row r="755" spans="3:13">
      <c r="C755" s="68" t="s">
        <v>19</v>
      </c>
      <c r="D755" s="68">
        <v>2022</v>
      </c>
      <c r="E755" s="68" t="s">
        <v>267</v>
      </c>
      <c r="F755" s="68"/>
      <c r="G755" s="68" t="s">
        <v>78</v>
      </c>
      <c r="H755" s="68" t="s">
        <v>264</v>
      </c>
      <c r="I755" s="68" t="s">
        <v>270</v>
      </c>
      <c r="J755" s="68" t="s">
        <v>259</v>
      </c>
      <c r="K755" s="68" t="s">
        <v>130</v>
      </c>
      <c r="L755" s="69">
        <v>118.40000000000002</v>
      </c>
      <c r="M755" s="70" t="s">
        <v>130</v>
      </c>
    </row>
    <row r="756" spans="3:13">
      <c r="C756" s="68" t="s">
        <v>19</v>
      </c>
      <c r="D756" s="68">
        <v>2022</v>
      </c>
      <c r="E756" s="68" t="s">
        <v>267</v>
      </c>
      <c r="F756" s="68"/>
      <c r="G756" s="68" t="s">
        <v>78</v>
      </c>
      <c r="H756" s="68" t="s">
        <v>264</v>
      </c>
      <c r="I756" s="68" t="s">
        <v>271</v>
      </c>
      <c r="J756" s="68" t="s">
        <v>259</v>
      </c>
      <c r="K756" s="68" t="s">
        <v>130</v>
      </c>
      <c r="L756" s="69">
        <v>138.13333333333333</v>
      </c>
      <c r="M756" s="70" t="s">
        <v>130</v>
      </c>
    </row>
    <row r="757" spans="3:13">
      <c r="C757" s="68" t="s">
        <v>19</v>
      </c>
      <c r="D757" s="68">
        <v>2022</v>
      </c>
      <c r="E757" s="68" t="s">
        <v>267</v>
      </c>
      <c r="F757" s="68"/>
      <c r="G757" s="68" t="s">
        <v>260</v>
      </c>
      <c r="H757" s="68" t="s">
        <v>264</v>
      </c>
      <c r="I757" s="68" t="s">
        <v>269</v>
      </c>
      <c r="J757" s="68" t="s">
        <v>259</v>
      </c>
      <c r="K757" s="68" t="s">
        <v>130</v>
      </c>
      <c r="L757" s="69">
        <v>97.166666666666671</v>
      </c>
      <c r="M757" s="70" t="s">
        <v>130</v>
      </c>
    </row>
    <row r="758" spans="3:13">
      <c r="C758" s="68" t="s">
        <v>19</v>
      </c>
      <c r="D758" s="68">
        <v>2022</v>
      </c>
      <c r="E758" s="68" t="s">
        <v>267</v>
      </c>
      <c r="F758" s="68"/>
      <c r="G758" s="68" t="s">
        <v>260</v>
      </c>
      <c r="H758" s="68" t="s">
        <v>264</v>
      </c>
      <c r="I758" s="68" t="s">
        <v>270</v>
      </c>
      <c r="J758" s="68" t="s">
        <v>259</v>
      </c>
      <c r="K758" s="68" t="s">
        <v>130</v>
      </c>
      <c r="L758" s="69">
        <v>106</v>
      </c>
      <c r="M758" s="70" t="s">
        <v>130</v>
      </c>
    </row>
    <row r="759" spans="3:13">
      <c r="C759" s="68" t="s">
        <v>19</v>
      </c>
      <c r="D759" s="68">
        <v>2022</v>
      </c>
      <c r="E759" s="68" t="s">
        <v>267</v>
      </c>
      <c r="F759" s="68"/>
      <c r="G759" s="68" t="s">
        <v>260</v>
      </c>
      <c r="H759" s="68" t="s">
        <v>264</v>
      </c>
      <c r="I759" s="68" t="s">
        <v>271</v>
      </c>
      <c r="J759" s="68" t="s">
        <v>259</v>
      </c>
      <c r="K759" s="68" t="s">
        <v>130</v>
      </c>
      <c r="L759" s="69">
        <v>123.66666666666667</v>
      </c>
      <c r="M759" s="70" t="s">
        <v>130</v>
      </c>
    </row>
    <row r="760" spans="3:13">
      <c r="C760" s="68" t="s">
        <v>19</v>
      </c>
      <c r="D760" s="68">
        <v>2022</v>
      </c>
      <c r="E760" s="68" t="s">
        <v>267</v>
      </c>
      <c r="F760" s="68"/>
      <c r="G760" s="68" t="s">
        <v>261</v>
      </c>
      <c r="H760" s="68" t="s">
        <v>264</v>
      </c>
      <c r="I760" s="68" t="s">
        <v>269</v>
      </c>
      <c r="J760" s="68" t="s">
        <v>259</v>
      </c>
      <c r="K760" s="68" t="s">
        <v>130</v>
      </c>
      <c r="L760" s="69">
        <v>71.13333333333334</v>
      </c>
      <c r="M760" s="70" t="s">
        <v>130</v>
      </c>
    </row>
    <row r="761" spans="3:13">
      <c r="C761" s="68" t="s">
        <v>19</v>
      </c>
      <c r="D761" s="68">
        <v>2022</v>
      </c>
      <c r="E761" s="68" t="s">
        <v>267</v>
      </c>
      <c r="F761" s="68"/>
      <c r="G761" s="68" t="s">
        <v>261</v>
      </c>
      <c r="H761" s="68" t="s">
        <v>264</v>
      </c>
      <c r="I761" s="68" t="s">
        <v>270</v>
      </c>
      <c r="J761" s="68" t="s">
        <v>259</v>
      </c>
      <c r="K761" s="68" t="s">
        <v>130</v>
      </c>
      <c r="L761" s="69">
        <v>77.600000000000009</v>
      </c>
      <c r="M761" s="70" t="s">
        <v>130</v>
      </c>
    </row>
    <row r="762" spans="3:13">
      <c r="C762" s="68" t="s">
        <v>19</v>
      </c>
      <c r="D762" s="68">
        <v>2022</v>
      </c>
      <c r="E762" s="68" t="s">
        <v>267</v>
      </c>
      <c r="F762" s="68"/>
      <c r="G762" s="68" t="s">
        <v>261</v>
      </c>
      <c r="H762" s="68" t="s">
        <v>264</v>
      </c>
      <c r="I762" s="68" t="s">
        <v>271</v>
      </c>
      <c r="J762" s="68" t="s">
        <v>259</v>
      </c>
      <c r="K762" s="68" t="s">
        <v>130</v>
      </c>
      <c r="L762" s="69">
        <v>90.533333333333346</v>
      </c>
      <c r="M762" s="70" t="s">
        <v>130</v>
      </c>
    </row>
    <row r="763" spans="3:13">
      <c r="C763" s="68" t="s">
        <v>19</v>
      </c>
      <c r="D763" s="68">
        <v>2022</v>
      </c>
      <c r="E763" s="68" t="s">
        <v>267</v>
      </c>
      <c r="F763" s="68"/>
      <c r="G763" s="68" t="s">
        <v>78</v>
      </c>
      <c r="H763" s="68" t="s">
        <v>264</v>
      </c>
      <c r="I763" s="68" t="s">
        <v>269</v>
      </c>
      <c r="J763" s="68" t="s">
        <v>259</v>
      </c>
      <c r="K763" s="68" t="s">
        <v>130</v>
      </c>
      <c r="L763" s="69">
        <v>108.53333333333335</v>
      </c>
      <c r="M763" s="70" t="s">
        <v>130</v>
      </c>
    </row>
    <row r="764" spans="3:13">
      <c r="C764" s="68" t="s">
        <v>19</v>
      </c>
      <c r="D764" s="68">
        <v>2022</v>
      </c>
      <c r="E764" s="68" t="s">
        <v>267</v>
      </c>
      <c r="F764" s="68"/>
      <c r="G764" s="68" t="s">
        <v>78</v>
      </c>
      <c r="H764" s="68" t="s">
        <v>264</v>
      </c>
      <c r="I764" s="68" t="s">
        <v>270</v>
      </c>
      <c r="J764" s="68" t="s">
        <v>259</v>
      </c>
      <c r="K764" s="68" t="s">
        <v>130</v>
      </c>
      <c r="L764" s="69">
        <v>118.40000000000002</v>
      </c>
      <c r="M764" s="70" t="s">
        <v>130</v>
      </c>
    </row>
    <row r="765" spans="3:13">
      <c r="C765" s="68" t="s">
        <v>19</v>
      </c>
      <c r="D765" s="68">
        <v>2022</v>
      </c>
      <c r="E765" s="68" t="s">
        <v>267</v>
      </c>
      <c r="F765" s="68"/>
      <c r="G765" s="68" t="s">
        <v>78</v>
      </c>
      <c r="H765" s="68" t="s">
        <v>264</v>
      </c>
      <c r="I765" s="68" t="s">
        <v>271</v>
      </c>
      <c r="J765" s="68" t="s">
        <v>259</v>
      </c>
      <c r="K765" s="68" t="s">
        <v>130</v>
      </c>
      <c r="L765" s="69">
        <v>138.13333333333333</v>
      </c>
      <c r="M765" s="70" t="s">
        <v>130</v>
      </c>
    </row>
    <row r="766" spans="3:13">
      <c r="C766" s="68" t="s">
        <v>19</v>
      </c>
      <c r="D766" s="68">
        <v>2022</v>
      </c>
      <c r="E766" s="68" t="s">
        <v>267</v>
      </c>
      <c r="F766" s="68"/>
      <c r="G766" s="68" t="s">
        <v>260</v>
      </c>
      <c r="H766" s="68" t="s">
        <v>264</v>
      </c>
      <c r="I766" s="68" t="s">
        <v>269</v>
      </c>
      <c r="J766" s="68" t="s">
        <v>259</v>
      </c>
      <c r="K766" s="68" t="s">
        <v>130</v>
      </c>
      <c r="L766" s="69">
        <v>97.166666666666671</v>
      </c>
      <c r="M766" s="70" t="s">
        <v>130</v>
      </c>
    </row>
    <row r="767" spans="3:13">
      <c r="C767" s="68" t="s">
        <v>19</v>
      </c>
      <c r="D767" s="68">
        <v>2022</v>
      </c>
      <c r="E767" s="68" t="s">
        <v>267</v>
      </c>
      <c r="F767" s="68"/>
      <c r="G767" s="68" t="s">
        <v>260</v>
      </c>
      <c r="H767" s="68" t="s">
        <v>264</v>
      </c>
      <c r="I767" s="68" t="s">
        <v>270</v>
      </c>
      <c r="J767" s="68" t="s">
        <v>259</v>
      </c>
      <c r="K767" s="68" t="s">
        <v>130</v>
      </c>
      <c r="L767" s="69">
        <v>106</v>
      </c>
      <c r="M767" s="70" t="s">
        <v>130</v>
      </c>
    </row>
    <row r="768" spans="3:13">
      <c r="C768" s="68" t="s">
        <v>19</v>
      </c>
      <c r="D768" s="68">
        <v>2022</v>
      </c>
      <c r="E768" s="68" t="s">
        <v>267</v>
      </c>
      <c r="F768" s="68"/>
      <c r="G768" s="68" t="s">
        <v>260</v>
      </c>
      <c r="H768" s="68" t="s">
        <v>264</v>
      </c>
      <c r="I768" s="68" t="s">
        <v>271</v>
      </c>
      <c r="J768" s="68" t="s">
        <v>259</v>
      </c>
      <c r="K768" s="68" t="s">
        <v>130</v>
      </c>
      <c r="L768" s="69">
        <v>123.66666666666667</v>
      </c>
      <c r="M768" s="70" t="s">
        <v>130</v>
      </c>
    </row>
    <row r="769" spans="3:13">
      <c r="C769" s="68" t="s">
        <v>19</v>
      </c>
      <c r="D769" s="68">
        <v>2022</v>
      </c>
      <c r="E769" s="68" t="s">
        <v>267</v>
      </c>
      <c r="F769" s="68"/>
      <c r="G769" s="68" t="s">
        <v>261</v>
      </c>
      <c r="H769" s="68" t="s">
        <v>264</v>
      </c>
      <c r="I769" s="68" t="s">
        <v>269</v>
      </c>
      <c r="J769" s="68" t="s">
        <v>259</v>
      </c>
      <c r="K769" s="68" t="s">
        <v>130</v>
      </c>
      <c r="L769" s="69">
        <v>71.13333333333334</v>
      </c>
      <c r="M769" s="70" t="s">
        <v>130</v>
      </c>
    </row>
    <row r="770" spans="3:13">
      <c r="C770" s="68" t="s">
        <v>19</v>
      </c>
      <c r="D770" s="68">
        <v>2022</v>
      </c>
      <c r="E770" s="68" t="s">
        <v>267</v>
      </c>
      <c r="F770" s="68"/>
      <c r="G770" s="68" t="s">
        <v>261</v>
      </c>
      <c r="H770" s="68" t="s">
        <v>264</v>
      </c>
      <c r="I770" s="68" t="s">
        <v>270</v>
      </c>
      <c r="J770" s="68" t="s">
        <v>259</v>
      </c>
      <c r="K770" s="68" t="s">
        <v>130</v>
      </c>
      <c r="L770" s="69">
        <v>77.600000000000009</v>
      </c>
      <c r="M770" s="70" t="s">
        <v>130</v>
      </c>
    </row>
    <row r="771" spans="3:13">
      <c r="C771" s="68" t="s">
        <v>19</v>
      </c>
      <c r="D771" s="68">
        <v>2022</v>
      </c>
      <c r="E771" s="68" t="s">
        <v>267</v>
      </c>
      <c r="F771" s="68"/>
      <c r="G771" s="68" t="s">
        <v>261</v>
      </c>
      <c r="H771" s="68" t="s">
        <v>264</v>
      </c>
      <c r="I771" s="68" t="s">
        <v>271</v>
      </c>
      <c r="J771" s="68" t="s">
        <v>259</v>
      </c>
      <c r="K771" s="68" t="s">
        <v>130</v>
      </c>
      <c r="L771" s="69">
        <v>90.533333333333346</v>
      </c>
      <c r="M771" s="70" t="s">
        <v>130</v>
      </c>
    </row>
    <row r="772" spans="3:13">
      <c r="C772" s="68" t="s">
        <v>19</v>
      </c>
      <c r="D772" s="68">
        <v>2022</v>
      </c>
      <c r="E772" s="68" t="s">
        <v>267</v>
      </c>
      <c r="F772" s="68"/>
      <c r="G772" s="68" t="s">
        <v>78</v>
      </c>
      <c r="H772" s="68" t="s">
        <v>264</v>
      </c>
      <c r="I772" s="68" t="s">
        <v>269</v>
      </c>
      <c r="J772" s="68" t="s">
        <v>259</v>
      </c>
      <c r="K772" s="68" t="s">
        <v>130</v>
      </c>
      <c r="L772" s="71">
        <v>108.53333333333335</v>
      </c>
      <c r="M772" s="69"/>
    </row>
    <row r="773" spans="3:13">
      <c r="C773" s="68" t="s">
        <v>19</v>
      </c>
      <c r="D773" s="68">
        <v>2022</v>
      </c>
      <c r="E773" s="68" t="s">
        <v>267</v>
      </c>
      <c r="F773" s="68"/>
      <c r="G773" s="68" t="s">
        <v>78</v>
      </c>
      <c r="H773" s="68" t="s">
        <v>264</v>
      </c>
      <c r="I773" s="68" t="s">
        <v>270</v>
      </c>
      <c r="J773" s="68" t="s">
        <v>259</v>
      </c>
      <c r="K773" s="68" t="s">
        <v>130</v>
      </c>
      <c r="L773" s="71">
        <v>118.40000000000002</v>
      </c>
      <c r="M773" s="69"/>
    </row>
    <row r="774" spans="3:13">
      <c r="C774" s="68" t="s">
        <v>19</v>
      </c>
      <c r="D774" s="68">
        <v>2022</v>
      </c>
      <c r="E774" s="68" t="s">
        <v>267</v>
      </c>
      <c r="F774" s="68"/>
      <c r="G774" s="68" t="s">
        <v>78</v>
      </c>
      <c r="H774" s="68" t="s">
        <v>264</v>
      </c>
      <c r="I774" s="68" t="s">
        <v>271</v>
      </c>
      <c r="J774" s="68" t="s">
        <v>259</v>
      </c>
      <c r="K774" s="68" t="s">
        <v>130</v>
      </c>
      <c r="L774" s="71">
        <v>138.13333333333333</v>
      </c>
      <c r="M774" s="69"/>
    </row>
    <row r="775" spans="3:13">
      <c r="C775" s="68" t="s">
        <v>19</v>
      </c>
      <c r="D775" s="68">
        <v>2022</v>
      </c>
      <c r="E775" s="68" t="s">
        <v>267</v>
      </c>
      <c r="F775" s="68"/>
      <c r="G775" s="68" t="s">
        <v>260</v>
      </c>
      <c r="H775" s="68" t="s">
        <v>264</v>
      </c>
      <c r="I775" s="68" t="s">
        <v>269</v>
      </c>
      <c r="J775" s="68" t="s">
        <v>259</v>
      </c>
      <c r="K775" s="68" t="s">
        <v>130</v>
      </c>
      <c r="L775" s="71">
        <v>97.166666666666671</v>
      </c>
      <c r="M775" s="69"/>
    </row>
    <row r="776" spans="3:13">
      <c r="C776" s="68" t="s">
        <v>19</v>
      </c>
      <c r="D776" s="68">
        <v>2022</v>
      </c>
      <c r="E776" s="68" t="s">
        <v>267</v>
      </c>
      <c r="F776" s="68"/>
      <c r="G776" s="68" t="s">
        <v>260</v>
      </c>
      <c r="H776" s="68" t="s">
        <v>264</v>
      </c>
      <c r="I776" s="68" t="s">
        <v>270</v>
      </c>
      <c r="J776" s="68" t="s">
        <v>259</v>
      </c>
      <c r="K776" s="68" t="s">
        <v>130</v>
      </c>
      <c r="L776" s="71">
        <v>106</v>
      </c>
      <c r="M776" s="69"/>
    </row>
    <row r="777" spans="3:13">
      <c r="C777" s="68" t="s">
        <v>19</v>
      </c>
      <c r="D777" s="68">
        <v>2022</v>
      </c>
      <c r="E777" s="68" t="s">
        <v>267</v>
      </c>
      <c r="F777" s="68"/>
      <c r="G777" s="68" t="s">
        <v>260</v>
      </c>
      <c r="H777" s="68" t="s">
        <v>264</v>
      </c>
      <c r="I777" s="68" t="s">
        <v>271</v>
      </c>
      <c r="J777" s="68" t="s">
        <v>259</v>
      </c>
      <c r="K777" s="68" t="s">
        <v>130</v>
      </c>
      <c r="L777" s="71">
        <v>123.66666666666667</v>
      </c>
      <c r="M777" s="69"/>
    </row>
    <row r="778" spans="3:13">
      <c r="C778" s="68" t="s">
        <v>19</v>
      </c>
      <c r="D778" s="68">
        <v>2022</v>
      </c>
      <c r="E778" s="68" t="s">
        <v>267</v>
      </c>
      <c r="F778" s="68"/>
      <c r="G778" s="68" t="s">
        <v>261</v>
      </c>
      <c r="H778" s="68" t="s">
        <v>264</v>
      </c>
      <c r="I778" s="68" t="s">
        <v>269</v>
      </c>
      <c r="J778" s="68" t="s">
        <v>259</v>
      </c>
      <c r="K778" s="68" t="s">
        <v>130</v>
      </c>
      <c r="L778" s="71">
        <v>71.13333333333334</v>
      </c>
      <c r="M778" s="69"/>
    </row>
    <row r="779" spans="3:13">
      <c r="C779" s="68" t="s">
        <v>19</v>
      </c>
      <c r="D779" s="68">
        <v>2022</v>
      </c>
      <c r="E779" s="68" t="s">
        <v>267</v>
      </c>
      <c r="F779" s="68"/>
      <c r="G779" s="68" t="s">
        <v>261</v>
      </c>
      <c r="H779" s="68" t="s">
        <v>264</v>
      </c>
      <c r="I779" s="68" t="s">
        <v>270</v>
      </c>
      <c r="J779" s="68" t="s">
        <v>259</v>
      </c>
      <c r="K779" s="68" t="s">
        <v>130</v>
      </c>
      <c r="L779" s="71">
        <v>77.600000000000009</v>
      </c>
      <c r="M779" s="69"/>
    </row>
    <row r="780" spans="3:13">
      <c r="C780" s="68" t="s">
        <v>19</v>
      </c>
      <c r="D780" s="68">
        <v>2022</v>
      </c>
      <c r="E780" s="68" t="s">
        <v>267</v>
      </c>
      <c r="F780" s="68"/>
      <c r="G780" s="68" t="s">
        <v>261</v>
      </c>
      <c r="H780" s="68" t="s">
        <v>264</v>
      </c>
      <c r="I780" s="68" t="s">
        <v>271</v>
      </c>
      <c r="J780" s="68" t="s">
        <v>259</v>
      </c>
      <c r="K780" s="68" t="s">
        <v>130</v>
      </c>
      <c r="L780" s="71">
        <v>90.533333333333346</v>
      </c>
      <c r="M780" s="69"/>
    </row>
    <row r="781" spans="3:13">
      <c r="C781" s="68" t="s">
        <v>19</v>
      </c>
      <c r="D781" s="68">
        <v>2022</v>
      </c>
      <c r="E781" s="68" t="s">
        <v>267</v>
      </c>
      <c r="F781" s="68"/>
      <c r="G781" s="68" t="s">
        <v>78</v>
      </c>
      <c r="H781" s="68" t="s">
        <v>265</v>
      </c>
      <c r="I781" s="68" t="s">
        <v>269</v>
      </c>
      <c r="J781" s="68" t="s">
        <v>259</v>
      </c>
      <c r="K781" s="68" t="s">
        <v>130</v>
      </c>
      <c r="L781" s="71">
        <v>102.66666666666667</v>
      </c>
      <c r="M781" s="69"/>
    </row>
    <row r="782" spans="3:13">
      <c r="C782" s="68" t="s">
        <v>19</v>
      </c>
      <c r="D782" s="68">
        <v>2022</v>
      </c>
      <c r="E782" s="68" t="s">
        <v>267</v>
      </c>
      <c r="F782" s="68"/>
      <c r="G782" s="68" t="s">
        <v>78</v>
      </c>
      <c r="H782" s="68" t="s">
        <v>265</v>
      </c>
      <c r="I782" s="68" t="s">
        <v>270</v>
      </c>
      <c r="J782" s="68" t="s">
        <v>259</v>
      </c>
      <c r="K782" s="68" t="s">
        <v>130</v>
      </c>
      <c r="L782" s="71">
        <v>112</v>
      </c>
      <c r="M782" s="69"/>
    </row>
    <row r="783" spans="3:13">
      <c r="C783" s="68" t="s">
        <v>19</v>
      </c>
      <c r="D783" s="68">
        <v>2022</v>
      </c>
      <c r="E783" s="68" t="s">
        <v>267</v>
      </c>
      <c r="F783" s="68"/>
      <c r="G783" s="68" t="s">
        <v>78</v>
      </c>
      <c r="H783" s="68" t="s">
        <v>265</v>
      </c>
      <c r="I783" s="68" t="s">
        <v>271</v>
      </c>
      <c r="J783" s="68" t="s">
        <v>259</v>
      </c>
      <c r="K783" s="68" t="s">
        <v>130</v>
      </c>
      <c r="L783" s="71">
        <v>130.66666666666666</v>
      </c>
      <c r="M783" s="69"/>
    </row>
    <row r="784" spans="3:13">
      <c r="C784" s="68" t="s">
        <v>19</v>
      </c>
      <c r="D784" s="68">
        <v>2022</v>
      </c>
      <c r="E784" s="68" t="s">
        <v>267</v>
      </c>
      <c r="F784" s="68"/>
      <c r="G784" s="68" t="s">
        <v>260</v>
      </c>
      <c r="H784" s="68" t="s">
        <v>265</v>
      </c>
      <c r="I784" s="68" t="s">
        <v>269</v>
      </c>
      <c r="J784" s="68" t="s">
        <v>259</v>
      </c>
      <c r="K784" s="68" t="s">
        <v>130</v>
      </c>
      <c r="L784" s="71">
        <v>86.166666666666671</v>
      </c>
      <c r="M784" s="69"/>
    </row>
    <row r="785" spans="3:13">
      <c r="C785" s="68" t="s">
        <v>19</v>
      </c>
      <c r="D785" s="68">
        <v>2022</v>
      </c>
      <c r="E785" s="68" t="s">
        <v>267</v>
      </c>
      <c r="F785" s="68"/>
      <c r="G785" s="68" t="s">
        <v>260</v>
      </c>
      <c r="H785" s="68" t="s">
        <v>265</v>
      </c>
      <c r="I785" s="68" t="s">
        <v>270</v>
      </c>
      <c r="J785" s="68" t="s">
        <v>259</v>
      </c>
      <c r="K785" s="68" t="s">
        <v>130</v>
      </c>
      <c r="L785" s="71">
        <v>94</v>
      </c>
      <c r="M785" s="69"/>
    </row>
    <row r="786" spans="3:13">
      <c r="C786" s="68" t="s">
        <v>19</v>
      </c>
      <c r="D786" s="68">
        <v>2022</v>
      </c>
      <c r="E786" s="68" t="s">
        <v>267</v>
      </c>
      <c r="F786" s="68"/>
      <c r="G786" s="68" t="s">
        <v>260</v>
      </c>
      <c r="H786" s="68" t="s">
        <v>265</v>
      </c>
      <c r="I786" s="68" t="s">
        <v>271</v>
      </c>
      <c r="J786" s="68" t="s">
        <v>259</v>
      </c>
      <c r="K786" s="68" t="s">
        <v>130</v>
      </c>
      <c r="L786" s="71">
        <v>109.66666666666667</v>
      </c>
      <c r="M786" s="69"/>
    </row>
    <row r="787" spans="3:13">
      <c r="C787" s="68" t="s">
        <v>19</v>
      </c>
      <c r="D787" s="68">
        <v>2022</v>
      </c>
      <c r="E787" s="68" t="s">
        <v>267</v>
      </c>
      <c r="F787" s="68"/>
      <c r="G787" s="68" t="s">
        <v>261</v>
      </c>
      <c r="H787" s="68" t="s">
        <v>265</v>
      </c>
      <c r="I787" s="68" t="s">
        <v>269</v>
      </c>
      <c r="J787" s="68" t="s">
        <v>259</v>
      </c>
      <c r="K787" s="68" t="s">
        <v>130</v>
      </c>
      <c r="L787" s="71">
        <v>71.13333333333334</v>
      </c>
      <c r="M787" s="69"/>
    </row>
    <row r="788" spans="3:13">
      <c r="C788" s="68" t="s">
        <v>19</v>
      </c>
      <c r="D788" s="68">
        <v>2022</v>
      </c>
      <c r="E788" s="68" t="s">
        <v>267</v>
      </c>
      <c r="F788" s="68"/>
      <c r="G788" s="68" t="s">
        <v>261</v>
      </c>
      <c r="H788" s="68" t="s">
        <v>265</v>
      </c>
      <c r="I788" s="68" t="s">
        <v>270</v>
      </c>
      <c r="J788" s="68" t="s">
        <v>259</v>
      </c>
      <c r="K788" s="68" t="s">
        <v>130</v>
      </c>
      <c r="L788" s="71">
        <v>77.600000000000009</v>
      </c>
      <c r="M788" s="69"/>
    </row>
    <row r="789" spans="3:13">
      <c r="C789" s="68" t="s">
        <v>19</v>
      </c>
      <c r="D789" s="68">
        <v>2022</v>
      </c>
      <c r="E789" s="68" t="s">
        <v>267</v>
      </c>
      <c r="F789" s="68"/>
      <c r="G789" s="68" t="s">
        <v>261</v>
      </c>
      <c r="H789" s="68" t="s">
        <v>265</v>
      </c>
      <c r="I789" s="68" t="s">
        <v>271</v>
      </c>
      <c r="J789" s="68" t="s">
        <v>259</v>
      </c>
      <c r="K789" s="68" t="s">
        <v>130</v>
      </c>
      <c r="L789" s="71">
        <v>90.533333333333346</v>
      </c>
      <c r="M789" s="69"/>
    </row>
    <row r="790" spans="3:13">
      <c r="C790" s="68" t="s">
        <v>19</v>
      </c>
      <c r="D790" s="68">
        <v>2022</v>
      </c>
      <c r="E790" s="68" t="s">
        <v>267</v>
      </c>
      <c r="F790" s="68"/>
      <c r="G790" s="68" t="s">
        <v>78</v>
      </c>
      <c r="H790" s="68" t="s">
        <v>265</v>
      </c>
      <c r="I790" s="68" t="s">
        <v>269</v>
      </c>
      <c r="J790" s="68" t="s">
        <v>259</v>
      </c>
      <c r="K790" s="68" t="s">
        <v>130</v>
      </c>
      <c r="L790" s="71">
        <v>102.66666666666667</v>
      </c>
      <c r="M790" s="69"/>
    </row>
    <row r="791" spans="3:13">
      <c r="C791" s="68" t="s">
        <v>19</v>
      </c>
      <c r="D791" s="68">
        <v>2022</v>
      </c>
      <c r="E791" s="68" t="s">
        <v>267</v>
      </c>
      <c r="F791" s="68"/>
      <c r="G791" s="68" t="s">
        <v>78</v>
      </c>
      <c r="H791" s="68" t="s">
        <v>265</v>
      </c>
      <c r="I791" s="68" t="s">
        <v>270</v>
      </c>
      <c r="J791" s="68" t="s">
        <v>259</v>
      </c>
      <c r="K791" s="68" t="s">
        <v>130</v>
      </c>
      <c r="L791" s="71">
        <v>112</v>
      </c>
      <c r="M791" s="69"/>
    </row>
    <row r="792" spans="3:13">
      <c r="C792" s="68" t="s">
        <v>19</v>
      </c>
      <c r="D792" s="68">
        <v>2022</v>
      </c>
      <c r="E792" s="68" t="s">
        <v>267</v>
      </c>
      <c r="F792" s="68"/>
      <c r="G792" s="68" t="s">
        <v>78</v>
      </c>
      <c r="H792" s="68" t="s">
        <v>265</v>
      </c>
      <c r="I792" s="68" t="s">
        <v>271</v>
      </c>
      <c r="J792" s="68" t="s">
        <v>259</v>
      </c>
      <c r="K792" s="68" t="s">
        <v>130</v>
      </c>
      <c r="L792" s="71">
        <v>130.66666666666666</v>
      </c>
      <c r="M792" s="69"/>
    </row>
    <row r="793" spans="3:13">
      <c r="C793" s="68" t="s">
        <v>19</v>
      </c>
      <c r="D793" s="68">
        <v>2022</v>
      </c>
      <c r="E793" s="68" t="s">
        <v>267</v>
      </c>
      <c r="F793" s="68"/>
      <c r="G793" s="68" t="s">
        <v>260</v>
      </c>
      <c r="H793" s="68" t="s">
        <v>265</v>
      </c>
      <c r="I793" s="68" t="s">
        <v>269</v>
      </c>
      <c r="J793" s="68" t="s">
        <v>259</v>
      </c>
      <c r="K793" s="68" t="s">
        <v>130</v>
      </c>
      <c r="L793" s="71">
        <v>86.166666666666671</v>
      </c>
      <c r="M793" s="69"/>
    </row>
    <row r="794" spans="3:13">
      <c r="C794" s="68" t="s">
        <v>19</v>
      </c>
      <c r="D794" s="68">
        <v>2022</v>
      </c>
      <c r="E794" s="68" t="s">
        <v>267</v>
      </c>
      <c r="F794" s="68"/>
      <c r="G794" s="68" t="s">
        <v>260</v>
      </c>
      <c r="H794" s="68" t="s">
        <v>265</v>
      </c>
      <c r="I794" s="68" t="s">
        <v>270</v>
      </c>
      <c r="J794" s="68" t="s">
        <v>259</v>
      </c>
      <c r="K794" s="68" t="s">
        <v>130</v>
      </c>
      <c r="L794" s="71">
        <v>94</v>
      </c>
      <c r="M794" s="69"/>
    </row>
    <row r="795" spans="3:13">
      <c r="C795" s="68" t="s">
        <v>19</v>
      </c>
      <c r="D795" s="68">
        <v>2022</v>
      </c>
      <c r="E795" s="68" t="s">
        <v>267</v>
      </c>
      <c r="F795" s="68"/>
      <c r="G795" s="68" t="s">
        <v>260</v>
      </c>
      <c r="H795" s="68" t="s">
        <v>265</v>
      </c>
      <c r="I795" s="68" t="s">
        <v>271</v>
      </c>
      <c r="J795" s="68" t="s">
        <v>259</v>
      </c>
      <c r="K795" s="68" t="s">
        <v>130</v>
      </c>
      <c r="L795" s="71">
        <v>109.66666666666667</v>
      </c>
      <c r="M795" s="69"/>
    </row>
    <row r="796" spans="3:13">
      <c r="C796" s="68" t="s">
        <v>19</v>
      </c>
      <c r="D796" s="68">
        <v>2022</v>
      </c>
      <c r="E796" s="68" t="s">
        <v>267</v>
      </c>
      <c r="F796" s="68"/>
      <c r="G796" s="68" t="s">
        <v>261</v>
      </c>
      <c r="H796" s="68" t="s">
        <v>265</v>
      </c>
      <c r="I796" s="68" t="s">
        <v>269</v>
      </c>
      <c r="J796" s="68" t="s">
        <v>259</v>
      </c>
      <c r="K796" s="68" t="s">
        <v>130</v>
      </c>
      <c r="L796" s="71">
        <v>71.13333333333334</v>
      </c>
      <c r="M796" s="69"/>
    </row>
    <row r="797" spans="3:13">
      <c r="C797" s="68" t="s">
        <v>19</v>
      </c>
      <c r="D797" s="68">
        <v>2022</v>
      </c>
      <c r="E797" s="68" t="s">
        <v>267</v>
      </c>
      <c r="F797" s="68"/>
      <c r="G797" s="68" t="s">
        <v>261</v>
      </c>
      <c r="H797" s="68" t="s">
        <v>265</v>
      </c>
      <c r="I797" s="68" t="s">
        <v>270</v>
      </c>
      <c r="J797" s="68" t="s">
        <v>259</v>
      </c>
      <c r="K797" s="68" t="s">
        <v>130</v>
      </c>
      <c r="L797" s="71">
        <v>77.600000000000009</v>
      </c>
      <c r="M797" s="69"/>
    </row>
    <row r="798" spans="3:13">
      <c r="C798" s="68" t="s">
        <v>19</v>
      </c>
      <c r="D798" s="68">
        <v>2022</v>
      </c>
      <c r="E798" s="68" t="s">
        <v>267</v>
      </c>
      <c r="F798" s="68"/>
      <c r="G798" s="68" t="s">
        <v>261</v>
      </c>
      <c r="H798" s="68" t="s">
        <v>265</v>
      </c>
      <c r="I798" s="68" t="s">
        <v>271</v>
      </c>
      <c r="J798" s="68" t="s">
        <v>259</v>
      </c>
      <c r="K798" s="68" t="s">
        <v>130</v>
      </c>
      <c r="L798" s="71">
        <v>90.533333333333346</v>
      </c>
      <c r="M798" s="69"/>
    </row>
    <row r="799" spans="3:13">
      <c r="C799" s="68" t="s">
        <v>19</v>
      </c>
      <c r="D799" s="68">
        <v>2022</v>
      </c>
      <c r="E799" s="68" t="s">
        <v>267</v>
      </c>
      <c r="F799" s="68"/>
      <c r="G799" s="68" t="s">
        <v>78</v>
      </c>
      <c r="H799" s="68" t="s">
        <v>265</v>
      </c>
      <c r="I799" s="68" t="s">
        <v>269</v>
      </c>
      <c r="J799" s="68" t="s">
        <v>259</v>
      </c>
      <c r="K799" s="68" t="s">
        <v>130</v>
      </c>
      <c r="L799" s="71">
        <v>102.66666666666667</v>
      </c>
      <c r="M799" s="69"/>
    </row>
    <row r="800" spans="3:13">
      <c r="C800" s="68" t="s">
        <v>19</v>
      </c>
      <c r="D800" s="68">
        <v>2022</v>
      </c>
      <c r="E800" s="68" t="s">
        <v>267</v>
      </c>
      <c r="F800" s="68"/>
      <c r="G800" s="68" t="s">
        <v>78</v>
      </c>
      <c r="H800" s="68" t="s">
        <v>265</v>
      </c>
      <c r="I800" s="68" t="s">
        <v>270</v>
      </c>
      <c r="J800" s="68" t="s">
        <v>259</v>
      </c>
      <c r="K800" s="68" t="s">
        <v>130</v>
      </c>
      <c r="L800" s="71">
        <v>112</v>
      </c>
      <c r="M800" s="69"/>
    </row>
    <row r="801" spans="3:13">
      <c r="C801" s="68" t="s">
        <v>19</v>
      </c>
      <c r="D801" s="68">
        <v>2022</v>
      </c>
      <c r="E801" s="68" t="s">
        <v>267</v>
      </c>
      <c r="F801" s="68"/>
      <c r="G801" s="68" t="s">
        <v>78</v>
      </c>
      <c r="H801" s="68" t="s">
        <v>265</v>
      </c>
      <c r="I801" s="68" t="s">
        <v>271</v>
      </c>
      <c r="J801" s="68" t="s">
        <v>259</v>
      </c>
      <c r="K801" s="68" t="s">
        <v>130</v>
      </c>
      <c r="L801" s="71">
        <v>130.66666666666666</v>
      </c>
      <c r="M801" s="69"/>
    </row>
    <row r="802" spans="3:13">
      <c r="C802" s="68" t="s">
        <v>19</v>
      </c>
      <c r="D802" s="68">
        <v>2022</v>
      </c>
      <c r="E802" s="68" t="s">
        <v>267</v>
      </c>
      <c r="F802" s="68"/>
      <c r="G802" s="68" t="s">
        <v>260</v>
      </c>
      <c r="H802" s="68" t="s">
        <v>265</v>
      </c>
      <c r="I802" s="68" t="s">
        <v>269</v>
      </c>
      <c r="J802" s="68" t="s">
        <v>259</v>
      </c>
      <c r="K802" s="68" t="s">
        <v>130</v>
      </c>
      <c r="L802" s="71">
        <v>86.166666666666671</v>
      </c>
      <c r="M802" s="69"/>
    </row>
    <row r="803" spans="3:13">
      <c r="C803" s="68" t="s">
        <v>19</v>
      </c>
      <c r="D803" s="68">
        <v>2022</v>
      </c>
      <c r="E803" s="68" t="s">
        <v>267</v>
      </c>
      <c r="F803" s="68"/>
      <c r="G803" s="68" t="s">
        <v>260</v>
      </c>
      <c r="H803" s="68" t="s">
        <v>265</v>
      </c>
      <c r="I803" s="68" t="s">
        <v>270</v>
      </c>
      <c r="J803" s="68" t="s">
        <v>259</v>
      </c>
      <c r="K803" s="68" t="s">
        <v>130</v>
      </c>
      <c r="L803" s="71">
        <v>94</v>
      </c>
      <c r="M803" s="69"/>
    </row>
    <row r="804" spans="3:13">
      <c r="C804" s="68" t="s">
        <v>19</v>
      </c>
      <c r="D804" s="68">
        <v>2022</v>
      </c>
      <c r="E804" s="68" t="s">
        <v>267</v>
      </c>
      <c r="F804" s="68"/>
      <c r="G804" s="68" t="s">
        <v>260</v>
      </c>
      <c r="H804" s="68" t="s">
        <v>265</v>
      </c>
      <c r="I804" s="68" t="s">
        <v>271</v>
      </c>
      <c r="J804" s="68" t="s">
        <v>259</v>
      </c>
      <c r="K804" s="68" t="s">
        <v>130</v>
      </c>
      <c r="L804" s="71">
        <v>109.66666666666667</v>
      </c>
      <c r="M804" s="69"/>
    </row>
    <row r="805" spans="3:13">
      <c r="C805" s="68" t="s">
        <v>19</v>
      </c>
      <c r="D805" s="68">
        <v>2022</v>
      </c>
      <c r="E805" s="68" t="s">
        <v>267</v>
      </c>
      <c r="F805" s="68"/>
      <c r="G805" s="68" t="s">
        <v>261</v>
      </c>
      <c r="H805" s="68" t="s">
        <v>265</v>
      </c>
      <c r="I805" s="68" t="s">
        <v>269</v>
      </c>
      <c r="J805" s="68" t="s">
        <v>259</v>
      </c>
      <c r="K805" s="68" t="s">
        <v>130</v>
      </c>
      <c r="L805" s="71">
        <v>71.13333333333334</v>
      </c>
      <c r="M805" s="69"/>
    </row>
    <row r="806" spans="3:13">
      <c r="C806" s="68" t="s">
        <v>19</v>
      </c>
      <c r="D806" s="68">
        <v>2022</v>
      </c>
      <c r="E806" s="68" t="s">
        <v>267</v>
      </c>
      <c r="F806" s="68"/>
      <c r="G806" s="68" t="s">
        <v>261</v>
      </c>
      <c r="H806" s="68" t="s">
        <v>265</v>
      </c>
      <c r="I806" s="68" t="s">
        <v>270</v>
      </c>
      <c r="J806" s="68" t="s">
        <v>259</v>
      </c>
      <c r="K806" s="68" t="s">
        <v>130</v>
      </c>
      <c r="L806" s="71">
        <v>77.600000000000009</v>
      </c>
      <c r="M806" s="69"/>
    </row>
    <row r="807" spans="3:13">
      <c r="C807" s="68" t="s">
        <v>19</v>
      </c>
      <c r="D807" s="68">
        <v>2022</v>
      </c>
      <c r="E807" s="68" t="s">
        <v>267</v>
      </c>
      <c r="F807" s="68"/>
      <c r="G807" s="68" t="s">
        <v>261</v>
      </c>
      <c r="H807" s="68" t="s">
        <v>265</v>
      </c>
      <c r="I807" s="68" t="s">
        <v>271</v>
      </c>
      <c r="J807" s="68" t="s">
        <v>259</v>
      </c>
      <c r="K807" s="68" t="s">
        <v>130</v>
      </c>
      <c r="L807" s="71">
        <v>90.533333333333346</v>
      </c>
      <c r="M807" s="69"/>
    </row>
    <row r="808" spans="3:13">
      <c r="C808" s="68" t="s">
        <v>19</v>
      </c>
      <c r="D808" s="68">
        <v>2022</v>
      </c>
      <c r="E808" s="68" t="s">
        <v>267</v>
      </c>
      <c r="F808" s="68"/>
      <c r="G808" s="68" t="s">
        <v>78</v>
      </c>
      <c r="H808" s="68" t="s">
        <v>257</v>
      </c>
      <c r="I808" s="68" t="s">
        <v>269</v>
      </c>
      <c r="J808" s="68" t="s">
        <v>266</v>
      </c>
      <c r="K808" s="68" t="s">
        <v>130</v>
      </c>
      <c r="L808" s="71">
        <v>32.266666666666673</v>
      </c>
      <c r="M808" s="69"/>
    </row>
    <row r="809" spans="3:13">
      <c r="C809" s="68" t="s">
        <v>19</v>
      </c>
      <c r="D809" s="68">
        <v>2022</v>
      </c>
      <c r="E809" s="68" t="s">
        <v>267</v>
      </c>
      <c r="F809" s="68"/>
      <c r="G809" s="68" t="s">
        <v>78</v>
      </c>
      <c r="H809" s="68" t="s">
        <v>257</v>
      </c>
      <c r="I809" s="68" t="s">
        <v>270</v>
      </c>
      <c r="J809" s="68" t="s">
        <v>266</v>
      </c>
      <c r="K809" s="68" t="s">
        <v>130</v>
      </c>
      <c r="L809" s="71">
        <v>35.200000000000003</v>
      </c>
      <c r="M809" s="69"/>
    </row>
    <row r="810" spans="3:13">
      <c r="C810" s="68" t="s">
        <v>19</v>
      </c>
      <c r="D810" s="68">
        <v>2022</v>
      </c>
      <c r="E810" s="68" t="s">
        <v>267</v>
      </c>
      <c r="F810" s="68"/>
      <c r="G810" s="68" t="s">
        <v>78</v>
      </c>
      <c r="H810" s="68" t="s">
        <v>257</v>
      </c>
      <c r="I810" s="68" t="s">
        <v>271</v>
      </c>
      <c r="J810" s="68" t="s">
        <v>266</v>
      </c>
      <c r="K810" s="68" t="s">
        <v>130</v>
      </c>
      <c r="L810" s="71">
        <v>41.066666666666663</v>
      </c>
      <c r="M810" s="69"/>
    </row>
    <row r="811" spans="3:13">
      <c r="C811" s="68" t="s">
        <v>19</v>
      </c>
      <c r="D811" s="68">
        <v>2022</v>
      </c>
      <c r="E811" s="68" t="s">
        <v>267</v>
      </c>
      <c r="F811" s="68"/>
      <c r="G811" s="68" t="s">
        <v>260</v>
      </c>
      <c r="H811" s="68" t="s">
        <v>257</v>
      </c>
      <c r="I811" s="68" t="s">
        <v>269</v>
      </c>
      <c r="J811" s="68" t="s">
        <v>266</v>
      </c>
      <c r="K811" s="68" t="s">
        <v>130</v>
      </c>
      <c r="L811" s="71">
        <v>27.5</v>
      </c>
      <c r="M811" s="69"/>
    </row>
    <row r="812" spans="3:13">
      <c r="C812" s="68" t="s">
        <v>19</v>
      </c>
      <c r="D812" s="68">
        <v>2022</v>
      </c>
      <c r="E812" s="68" t="s">
        <v>267</v>
      </c>
      <c r="F812" s="68"/>
      <c r="G812" s="68" t="s">
        <v>260</v>
      </c>
      <c r="H812" s="68" t="s">
        <v>257</v>
      </c>
      <c r="I812" s="68" t="s">
        <v>270</v>
      </c>
      <c r="J812" s="68" t="s">
        <v>266</v>
      </c>
      <c r="K812" s="68" t="s">
        <v>130</v>
      </c>
      <c r="L812" s="71">
        <v>30</v>
      </c>
      <c r="M812" s="69"/>
    </row>
    <row r="813" spans="3:13">
      <c r="C813" s="68" t="s">
        <v>19</v>
      </c>
      <c r="D813" s="68">
        <v>2022</v>
      </c>
      <c r="E813" s="68" t="s">
        <v>267</v>
      </c>
      <c r="F813" s="68"/>
      <c r="G813" s="68" t="s">
        <v>260</v>
      </c>
      <c r="H813" s="68" t="s">
        <v>257</v>
      </c>
      <c r="I813" s="68" t="s">
        <v>271</v>
      </c>
      <c r="J813" s="68" t="s">
        <v>266</v>
      </c>
      <c r="K813" s="68" t="s">
        <v>130</v>
      </c>
      <c r="L813" s="71">
        <v>35</v>
      </c>
      <c r="M813" s="69"/>
    </row>
    <row r="814" spans="3:13">
      <c r="C814" s="68" t="s">
        <v>19</v>
      </c>
      <c r="D814" s="68">
        <v>2022</v>
      </c>
      <c r="E814" s="68" t="s">
        <v>267</v>
      </c>
      <c r="F814" s="68"/>
      <c r="G814" s="68" t="s">
        <v>261</v>
      </c>
      <c r="H814" s="68" t="s">
        <v>257</v>
      </c>
      <c r="I814" s="68" t="s">
        <v>269</v>
      </c>
      <c r="J814" s="68" t="s">
        <v>266</v>
      </c>
      <c r="K814" s="68" t="s">
        <v>130</v>
      </c>
      <c r="L814" s="71">
        <v>22.733333333333334</v>
      </c>
      <c r="M814" s="69"/>
    </row>
    <row r="815" spans="3:13">
      <c r="C815" s="68" t="s">
        <v>19</v>
      </c>
      <c r="D815" s="68">
        <v>2022</v>
      </c>
      <c r="E815" s="68" t="s">
        <v>267</v>
      </c>
      <c r="F815" s="68"/>
      <c r="G815" s="68" t="s">
        <v>261</v>
      </c>
      <c r="H815" s="68" t="s">
        <v>257</v>
      </c>
      <c r="I815" s="68" t="s">
        <v>270</v>
      </c>
      <c r="J815" s="68" t="s">
        <v>266</v>
      </c>
      <c r="K815" s="68" t="s">
        <v>130</v>
      </c>
      <c r="L815" s="71">
        <v>24.8</v>
      </c>
      <c r="M815" s="69"/>
    </row>
    <row r="816" spans="3:13">
      <c r="C816" s="68" t="s">
        <v>19</v>
      </c>
      <c r="D816" s="68">
        <v>2022</v>
      </c>
      <c r="E816" s="68" t="s">
        <v>267</v>
      </c>
      <c r="F816" s="68"/>
      <c r="G816" s="68" t="s">
        <v>261</v>
      </c>
      <c r="H816" s="68" t="s">
        <v>257</v>
      </c>
      <c r="I816" s="68" t="s">
        <v>271</v>
      </c>
      <c r="J816" s="68" t="s">
        <v>266</v>
      </c>
      <c r="K816" s="68" t="s">
        <v>130</v>
      </c>
      <c r="L816" s="71">
        <v>28.933333333333334</v>
      </c>
      <c r="M816" s="69"/>
    </row>
    <row r="817" spans="3:13">
      <c r="C817" s="68" t="s">
        <v>19</v>
      </c>
      <c r="D817" s="68">
        <v>2022</v>
      </c>
      <c r="E817" s="68" t="s">
        <v>267</v>
      </c>
      <c r="F817" s="68"/>
      <c r="G817" s="68" t="s">
        <v>78</v>
      </c>
      <c r="H817" s="68" t="s">
        <v>257</v>
      </c>
      <c r="I817" s="68" t="s">
        <v>269</v>
      </c>
      <c r="J817" s="68" t="s">
        <v>266</v>
      </c>
      <c r="K817" s="68" t="s">
        <v>130</v>
      </c>
      <c r="L817" s="71">
        <v>32.266666666666673</v>
      </c>
      <c r="M817" s="69"/>
    </row>
    <row r="818" spans="3:13">
      <c r="C818" s="68" t="s">
        <v>19</v>
      </c>
      <c r="D818" s="68">
        <v>2022</v>
      </c>
      <c r="E818" s="68" t="s">
        <v>267</v>
      </c>
      <c r="F818" s="68"/>
      <c r="G818" s="68" t="s">
        <v>78</v>
      </c>
      <c r="H818" s="68" t="s">
        <v>257</v>
      </c>
      <c r="I818" s="68" t="s">
        <v>270</v>
      </c>
      <c r="J818" s="68" t="s">
        <v>266</v>
      </c>
      <c r="K818" s="68" t="s">
        <v>130</v>
      </c>
      <c r="L818" s="71">
        <v>35.200000000000003</v>
      </c>
      <c r="M818" s="69"/>
    </row>
    <row r="819" spans="3:13">
      <c r="C819" s="68" t="s">
        <v>19</v>
      </c>
      <c r="D819" s="68">
        <v>2022</v>
      </c>
      <c r="E819" s="68" t="s">
        <v>267</v>
      </c>
      <c r="F819" s="68"/>
      <c r="G819" s="68" t="s">
        <v>78</v>
      </c>
      <c r="H819" s="68" t="s">
        <v>257</v>
      </c>
      <c r="I819" s="68" t="s">
        <v>271</v>
      </c>
      <c r="J819" s="68" t="s">
        <v>266</v>
      </c>
      <c r="K819" s="68" t="s">
        <v>130</v>
      </c>
      <c r="L819" s="71">
        <v>41.066666666666663</v>
      </c>
      <c r="M819" s="69"/>
    </row>
    <row r="820" spans="3:13">
      <c r="C820" s="68" t="s">
        <v>19</v>
      </c>
      <c r="D820" s="68">
        <v>2022</v>
      </c>
      <c r="E820" s="68" t="s">
        <v>267</v>
      </c>
      <c r="F820" s="68"/>
      <c r="G820" s="68" t="s">
        <v>260</v>
      </c>
      <c r="H820" s="68" t="s">
        <v>257</v>
      </c>
      <c r="I820" s="68" t="s">
        <v>269</v>
      </c>
      <c r="J820" s="68" t="s">
        <v>266</v>
      </c>
      <c r="K820" s="68" t="s">
        <v>130</v>
      </c>
      <c r="L820" s="71">
        <v>27.5</v>
      </c>
      <c r="M820" s="69"/>
    </row>
    <row r="821" spans="3:13">
      <c r="C821" s="68" t="s">
        <v>19</v>
      </c>
      <c r="D821" s="68">
        <v>2022</v>
      </c>
      <c r="E821" s="68" t="s">
        <v>267</v>
      </c>
      <c r="F821" s="68"/>
      <c r="G821" s="68" t="s">
        <v>260</v>
      </c>
      <c r="H821" s="68" t="s">
        <v>257</v>
      </c>
      <c r="I821" s="68" t="s">
        <v>270</v>
      </c>
      <c r="J821" s="68" t="s">
        <v>266</v>
      </c>
      <c r="K821" s="68" t="s">
        <v>130</v>
      </c>
      <c r="L821" s="71">
        <v>30</v>
      </c>
      <c r="M821" s="69"/>
    </row>
    <row r="822" spans="3:13">
      <c r="C822" s="68" t="s">
        <v>19</v>
      </c>
      <c r="D822" s="68">
        <v>2022</v>
      </c>
      <c r="E822" s="68" t="s">
        <v>267</v>
      </c>
      <c r="F822" s="68"/>
      <c r="G822" s="68" t="s">
        <v>260</v>
      </c>
      <c r="H822" s="68" t="s">
        <v>257</v>
      </c>
      <c r="I822" s="68" t="s">
        <v>271</v>
      </c>
      <c r="J822" s="68" t="s">
        <v>266</v>
      </c>
      <c r="K822" s="68" t="s">
        <v>130</v>
      </c>
      <c r="L822" s="71">
        <v>35</v>
      </c>
      <c r="M822" s="69"/>
    </row>
    <row r="823" spans="3:13">
      <c r="C823" s="68" t="s">
        <v>19</v>
      </c>
      <c r="D823" s="68">
        <v>2022</v>
      </c>
      <c r="E823" s="68" t="s">
        <v>267</v>
      </c>
      <c r="F823" s="68"/>
      <c r="G823" s="68" t="s">
        <v>261</v>
      </c>
      <c r="H823" s="68" t="s">
        <v>257</v>
      </c>
      <c r="I823" s="68" t="s">
        <v>269</v>
      </c>
      <c r="J823" s="68" t="s">
        <v>266</v>
      </c>
      <c r="K823" s="68" t="s">
        <v>130</v>
      </c>
      <c r="L823" s="71">
        <v>22.733333333333334</v>
      </c>
      <c r="M823" s="69"/>
    </row>
    <row r="824" spans="3:13">
      <c r="C824" s="68" t="s">
        <v>19</v>
      </c>
      <c r="D824" s="68">
        <v>2022</v>
      </c>
      <c r="E824" s="68" t="s">
        <v>267</v>
      </c>
      <c r="F824" s="68"/>
      <c r="G824" s="68" t="s">
        <v>261</v>
      </c>
      <c r="H824" s="68" t="s">
        <v>257</v>
      </c>
      <c r="I824" s="68" t="s">
        <v>270</v>
      </c>
      <c r="J824" s="68" t="s">
        <v>266</v>
      </c>
      <c r="K824" s="68" t="s">
        <v>130</v>
      </c>
      <c r="L824" s="71">
        <v>24.8</v>
      </c>
      <c r="M824" s="69"/>
    </row>
    <row r="825" spans="3:13">
      <c r="C825" s="68" t="s">
        <v>19</v>
      </c>
      <c r="D825" s="68">
        <v>2022</v>
      </c>
      <c r="E825" s="68" t="s">
        <v>267</v>
      </c>
      <c r="F825" s="68"/>
      <c r="G825" s="68" t="s">
        <v>261</v>
      </c>
      <c r="H825" s="68" t="s">
        <v>257</v>
      </c>
      <c r="I825" s="68" t="s">
        <v>271</v>
      </c>
      <c r="J825" s="68" t="s">
        <v>266</v>
      </c>
      <c r="K825" s="68" t="s">
        <v>130</v>
      </c>
      <c r="L825" s="71">
        <v>28.933333333333334</v>
      </c>
      <c r="M825" s="69"/>
    </row>
    <row r="826" spans="3:13">
      <c r="C826" s="68" t="s">
        <v>19</v>
      </c>
      <c r="D826" s="68">
        <v>2022</v>
      </c>
      <c r="E826" s="68" t="s">
        <v>267</v>
      </c>
      <c r="F826" s="68"/>
      <c r="G826" s="68" t="s">
        <v>78</v>
      </c>
      <c r="H826" s="68" t="s">
        <v>257</v>
      </c>
      <c r="I826" s="68" t="s">
        <v>269</v>
      </c>
      <c r="J826" s="68" t="s">
        <v>266</v>
      </c>
      <c r="K826" s="68" t="s">
        <v>130</v>
      </c>
      <c r="L826" s="71">
        <v>32.266666666666673</v>
      </c>
      <c r="M826" s="69"/>
    </row>
    <row r="827" spans="3:13">
      <c r="C827" s="68" t="s">
        <v>19</v>
      </c>
      <c r="D827" s="68">
        <v>2022</v>
      </c>
      <c r="E827" s="68" t="s">
        <v>267</v>
      </c>
      <c r="F827" s="68"/>
      <c r="G827" s="68" t="s">
        <v>78</v>
      </c>
      <c r="H827" s="68" t="s">
        <v>257</v>
      </c>
      <c r="I827" s="68" t="s">
        <v>270</v>
      </c>
      <c r="J827" s="68" t="s">
        <v>266</v>
      </c>
      <c r="K827" s="68" t="s">
        <v>130</v>
      </c>
      <c r="L827" s="71">
        <v>35.200000000000003</v>
      </c>
      <c r="M827" s="69"/>
    </row>
    <row r="828" spans="3:13">
      <c r="C828" s="68" t="s">
        <v>19</v>
      </c>
      <c r="D828" s="68">
        <v>2022</v>
      </c>
      <c r="E828" s="68" t="s">
        <v>267</v>
      </c>
      <c r="F828" s="68"/>
      <c r="G828" s="68" t="s">
        <v>78</v>
      </c>
      <c r="H828" s="68" t="s">
        <v>257</v>
      </c>
      <c r="I828" s="68" t="s">
        <v>271</v>
      </c>
      <c r="J828" s="68" t="s">
        <v>266</v>
      </c>
      <c r="K828" s="68" t="s">
        <v>130</v>
      </c>
      <c r="L828" s="71">
        <v>41.066666666666663</v>
      </c>
      <c r="M828" s="69"/>
    </row>
    <row r="829" spans="3:13">
      <c r="C829" s="68" t="s">
        <v>19</v>
      </c>
      <c r="D829" s="68">
        <v>2022</v>
      </c>
      <c r="E829" s="68" t="s">
        <v>267</v>
      </c>
      <c r="F829" s="68"/>
      <c r="G829" s="68" t="s">
        <v>260</v>
      </c>
      <c r="H829" s="68" t="s">
        <v>257</v>
      </c>
      <c r="I829" s="68" t="s">
        <v>269</v>
      </c>
      <c r="J829" s="68" t="s">
        <v>266</v>
      </c>
      <c r="K829" s="68" t="s">
        <v>130</v>
      </c>
      <c r="L829" s="71">
        <v>27.5</v>
      </c>
      <c r="M829" s="69"/>
    </row>
    <row r="830" spans="3:13">
      <c r="C830" s="68" t="s">
        <v>19</v>
      </c>
      <c r="D830" s="68">
        <v>2022</v>
      </c>
      <c r="E830" s="68" t="s">
        <v>267</v>
      </c>
      <c r="F830" s="68"/>
      <c r="G830" s="68" t="s">
        <v>260</v>
      </c>
      <c r="H830" s="68" t="s">
        <v>257</v>
      </c>
      <c r="I830" s="68" t="s">
        <v>270</v>
      </c>
      <c r="J830" s="68" t="s">
        <v>266</v>
      </c>
      <c r="K830" s="68" t="s">
        <v>130</v>
      </c>
      <c r="L830" s="71">
        <v>30</v>
      </c>
      <c r="M830" s="69"/>
    </row>
    <row r="831" spans="3:13">
      <c r="C831" s="68" t="s">
        <v>19</v>
      </c>
      <c r="D831" s="68">
        <v>2022</v>
      </c>
      <c r="E831" s="68" t="s">
        <v>267</v>
      </c>
      <c r="F831" s="68"/>
      <c r="G831" s="68" t="s">
        <v>260</v>
      </c>
      <c r="H831" s="68" t="s">
        <v>257</v>
      </c>
      <c r="I831" s="68" t="s">
        <v>271</v>
      </c>
      <c r="J831" s="68" t="s">
        <v>266</v>
      </c>
      <c r="K831" s="68" t="s">
        <v>130</v>
      </c>
      <c r="L831" s="71">
        <v>35</v>
      </c>
      <c r="M831" s="69"/>
    </row>
    <row r="832" spans="3:13">
      <c r="C832" s="68" t="s">
        <v>19</v>
      </c>
      <c r="D832" s="68">
        <v>2022</v>
      </c>
      <c r="E832" s="68" t="s">
        <v>267</v>
      </c>
      <c r="F832" s="68"/>
      <c r="G832" s="68" t="s">
        <v>261</v>
      </c>
      <c r="H832" s="68" t="s">
        <v>257</v>
      </c>
      <c r="I832" s="68" t="s">
        <v>269</v>
      </c>
      <c r="J832" s="68" t="s">
        <v>266</v>
      </c>
      <c r="K832" s="68" t="s">
        <v>130</v>
      </c>
      <c r="L832" s="71">
        <v>22.733333333333334</v>
      </c>
      <c r="M832" s="69"/>
    </row>
    <row r="833" spans="3:13">
      <c r="C833" s="68" t="s">
        <v>19</v>
      </c>
      <c r="D833" s="68">
        <v>2022</v>
      </c>
      <c r="E833" s="68" t="s">
        <v>267</v>
      </c>
      <c r="F833" s="68"/>
      <c r="G833" s="68" t="s">
        <v>261</v>
      </c>
      <c r="H833" s="68" t="s">
        <v>257</v>
      </c>
      <c r="I833" s="68" t="s">
        <v>270</v>
      </c>
      <c r="J833" s="68" t="s">
        <v>266</v>
      </c>
      <c r="K833" s="68" t="s">
        <v>130</v>
      </c>
      <c r="L833" s="71">
        <v>24.8</v>
      </c>
      <c r="M833" s="69"/>
    </row>
    <row r="834" spans="3:13">
      <c r="C834" s="68" t="s">
        <v>19</v>
      </c>
      <c r="D834" s="68">
        <v>2022</v>
      </c>
      <c r="E834" s="68" t="s">
        <v>267</v>
      </c>
      <c r="F834" s="68"/>
      <c r="G834" s="68" t="s">
        <v>261</v>
      </c>
      <c r="H834" s="68" t="s">
        <v>257</v>
      </c>
      <c r="I834" s="68" t="s">
        <v>271</v>
      </c>
      <c r="J834" s="68" t="s">
        <v>266</v>
      </c>
      <c r="K834" s="68" t="s">
        <v>130</v>
      </c>
      <c r="L834" s="71">
        <v>28.933333333333334</v>
      </c>
      <c r="M834" s="69"/>
    </row>
    <row r="835" spans="3:13">
      <c r="C835" s="68" t="s">
        <v>19</v>
      </c>
      <c r="D835" s="68">
        <v>2022</v>
      </c>
      <c r="E835" s="68" t="s">
        <v>267</v>
      </c>
      <c r="F835" s="68"/>
      <c r="G835" s="68" t="s">
        <v>78</v>
      </c>
      <c r="H835" s="68" t="s">
        <v>129</v>
      </c>
      <c r="I835" s="68" t="s">
        <v>269</v>
      </c>
      <c r="J835" s="68" t="s">
        <v>266</v>
      </c>
      <c r="K835" s="68" t="s">
        <v>130</v>
      </c>
      <c r="L835" s="71">
        <v>32.266666666666673</v>
      </c>
      <c r="M835" s="69"/>
    </row>
    <row r="836" spans="3:13">
      <c r="C836" s="68" t="s">
        <v>19</v>
      </c>
      <c r="D836" s="68">
        <v>2022</v>
      </c>
      <c r="E836" s="68" t="s">
        <v>267</v>
      </c>
      <c r="F836" s="68"/>
      <c r="G836" s="68" t="s">
        <v>78</v>
      </c>
      <c r="H836" s="68" t="s">
        <v>129</v>
      </c>
      <c r="I836" s="68" t="s">
        <v>270</v>
      </c>
      <c r="J836" s="68" t="s">
        <v>266</v>
      </c>
      <c r="K836" s="68" t="s">
        <v>130</v>
      </c>
      <c r="L836" s="71">
        <v>35.200000000000003</v>
      </c>
      <c r="M836" s="69"/>
    </row>
    <row r="837" spans="3:13">
      <c r="C837" s="68" t="s">
        <v>19</v>
      </c>
      <c r="D837" s="68">
        <v>2022</v>
      </c>
      <c r="E837" s="68" t="s">
        <v>267</v>
      </c>
      <c r="F837" s="68"/>
      <c r="G837" s="68" t="s">
        <v>78</v>
      </c>
      <c r="H837" s="68" t="s">
        <v>129</v>
      </c>
      <c r="I837" s="68" t="s">
        <v>271</v>
      </c>
      <c r="J837" s="68" t="s">
        <v>266</v>
      </c>
      <c r="K837" s="68" t="s">
        <v>130</v>
      </c>
      <c r="L837" s="71">
        <v>41.066666666666663</v>
      </c>
      <c r="M837" s="69"/>
    </row>
    <row r="838" spans="3:13">
      <c r="C838" s="68" t="s">
        <v>19</v>
      </c>
      <c r="D838" s="68">
        <v>2022</v>
      </c>
      <c r="E838" s="68" t="s">
        <v>267</v>
      </c>
      <c r="F838" s="68"/>
      <c r="G838" s="68" t="s">
        <v>260</v>
      </c>
      <c r="H838" s="68" t="s">
        <v>129</v>
      </c>
      <c r="I838" s="68" t="s">
        <v>269</v>
      </c>
      <c r="J838" s="68" t="s">
        <v>266</v>
      </c>
      <c r="K838" s="68" t="s">
        <v>130</v>
      </c>
      <c r="L838" s="71">
        <v>27.5</v>
      </c>
      <c r="M838" s="69"/>
    </row>
    <row r="839" spans="3:13">
      <c r="C839" s="68" t="s">
        <v>19</v>
      </c>
      <c r="D839" s="68">
        <v>2022</v>
      </c>
      <c r="E839" s="68" t="s">
        <v>267</v>
      </c>
      <c r="F839" s="68"/>
      <c r="G839" s="68" t="s">
        <v>260</v>
      </c>
      <c r="H839" s="68" t="s">
        <v>129</v>
      </c>
      <c r="I839" s="68" t="s">
        <v>270</v>
      </c>
      <c r="J839" s="68" t="s">
        <v>266</v>
      </c>
      <c r="K839" s="68" t="s">
        <v>130</v>
      </c>
      <c r="L839" s="71">
        <v>30</v>
      </c>
      <c r="M839" s="69"/>
    </row>
    <row r="840" spans="3:13">
      <c r="C840" s="68" t="s">
        <v>19</v>
      </c>
      <c r="D840" s="68">
        <v>2022</v>
      </c>
      <c r="E840" s="68" t="s">
        <v>267</v>
      </c>
      <c r="F840" s="68"/>
      <c r="G840" s="68" t="s">
        <v>260</v>
      </c>
      <c r="H840" s="68" t="s">
        <v>129</v>
      </c>
      <c r="I840" s="68" t="s">
        <v>271</v>
      </c>
      <c r="J840" s="68" t="s">
        <v>266</v>
      </c>
      <c r="K840" s="68" t="s">
        <v>130</v>
      </c>
      <c r="L840" s="71">
        <v>35</v>
      </c>
      <c r="M840" s="69"/>
    </row>
    <row r="841" spans="3:13">
      <c r="C841" s="68" t="s">
        <v>19</v>
      </c>
      <c r="D841" s="68">
        <v>2022</v>
      </c>
      <c r="E841" s="68" t="s">
        <v>267</v>
      </c>
      <c r="F841" s="68"/>
      <c r="G841" s="68" t="s">
        <v>261</v>
      </c>
      <c r="H841" s="68" t="s">
        <v>129</v>
      </c>
      <c r="I841" s="68" t="s">
        <v>269</v>
      </c>
      <c r="J841" s="68" t="s">
        <v>266</v>
      </c>
      <c r="K841" s="68" t="s">
        <v>130</v>
      </c>
      <c r="L841" s="71">
        <v>22.733333333333334</v>
      </c>
      <c r="M841" s="69"/>
    </row>
    <row r="842" spans="3:13">
      <c r="C842" s="68" t="s">
        <v>19</v>
      </c>
      <c r="D842" s="68">
        <v>2022</v>
      </c>
      <c r="E842" s="68" t="s">
        <v>267</v>
      </c>
      <c r="F842" s="68"/>
      <c r="G842" s="68" t="s">
        <v>261</v>
      </c>
      <c r="H842" s="68" t="s">
        <v>129</v>
      </c>
      <c r="I842" s="68" t="s">
        <v>270</v>
      </c>
      <c r="J842" s="68" t="s">
        <v>266</v>
      </c>
      <c r="K842" s="68" t="s">
        <v>130</v>
      </c>
      <c r="L842" s="71">
        <v>24.8</v>
      </c>
      <c r="M842" s="69"/>
    </row>
    <row r="843" spans="3:13">
      <c r="C843" s="68" t="s">
        <v>19</v>
      </c>
      <c r="D843" s="68">
        <v>2022</v>
      </c>
      <c r="E843" s="68" t="s">
        <v>267</v>
      </c>
      <c r="F843" s="68"/>
      <c r="G843" s="68" t="s">
        <v>261</v>
      </c>
      <c r="H843" s="68" t="s">
        <v>129</v>
      </c>
      <c r="I843" s="68" t="s">
        <v>271</v>
      </c>
      <c r="J843" s="68" t="s">
        <v>266</v>
      </c>
      <c r="K843" s="68" t="s">
        <v>130</v>
      </c>
      <c r="L843" s="69">
        <v>28.933333333333334</v>
      </c>
      <c r="M843" s="69"/>
    </row>
    <row r="844" spans="3:13">
      <c r="C844" s="68" t="s">
        <v>19</v>
      </c>
      <c r="D844" s="68">
        <v>2022</v>
      </c>
      <c r="E844" s="68" t="s">
        <v>267</v>
      </c>
      <c r="F844" s="68"/>
      <c r="G844" s="68" t="s">
        <v>78</v>
      </c>
      <c r="H844" s="68" t="s">
        <v>129</v>
      </c>
      <c r="I844" s="68" t="s">
        <v>269</v>
      </c>
      <c r="J844" s="68" t="s">
        <v>266</v>
      </c>
      <c r="K844" s="68" t="s">
        <v>130</v>
      </c>
      <c r="L844" s="69">
        <v>32.266666666666673</v>
      </c>
      <c r="M844" s="69"/>
    </row>
    <row r="845" spans="3:13">
      <c r="C845" s="68" t="s">
        <v>19</v>
      </c>
      <c r="D845" s="68">
        <v>2022</v>
      </c>
      <c r="E845" s="68" t="s">
        <v>267</v>
      </c>
      <c r="F845" s="68"/>
      <c r="G845" s="68" t="s">
        <v>78</v>
      </c>
      <c r="H845" s="68" t="s">
        <v>129</v>
      </c>
      <c r="I845" s="68" t="s">
        <v>270</v>
      </c>
      <c r="J845" s="68" t="s">
        <v>266</v>
      </c>
      <c r="K845" s="68" t="s">
        <v>130</v>
      </c>
      <c r="L845" s="69">
        <v>35.200000000000003</v>
      </c>
      <c r="M845" s="69"/>
    </row>
    <row r="846" spans="3:13">
      <c r="C846" s="68" t="s">
        <v>19</v>
      </c>
      <c r="D846" s="68">
        <v>2022</v>
      </c>
      <c r="E846" s="68" t="s">
        <v>267</v>
      </c>
      <c r="F846" s="68"/>
      <c r="G846" s="68" t="s">
        <v>78</v>
      </c>
      <c r="H846" s="68" t="s">
        <v>129</v>
      </c>
      <c r="I846" s="68" t="s">
        <v>271</v>
      </c>
      <c r="J846" s="68" t="s">
        <v>266</v>
      </c>
      <c r="K846" s="68" t="s">
        <v>130</v>
      </c>
      <c r="L846" s="69">
        <v>41.066666666666663</v>
      </c>
      <c r="M846" s="69"/>
    </row>
    <row r="847" spans="3:13">
      <c r="C847" s="68" t="s">
        <v>19</v>
      </c>
      <c r="D847" s="68">
        <v>2022</v>
      </c>
      <c r="E847" s="68" t="s">
        <v>267</v>
      </c>
      <c r="F847" s="68"/>
      <c r="G847" s="68" t="s">
        <v>260</v>
      </c>
      <c r="H847" s="68" t="s">
        <v>129</v>
      </c>
      <c r="I847" s="68" t="s">
        <v>269</v>
      </c>
      <c r="J847" s="68" t="s">
        <v>266</v>
      </c>
      <c r="K847" s="68" t="s">
        <v>130</v>
      </c>
      <c r="L847" s="69">
        <v>27.5</v>
      </c>
      <c r="M847" s="69"/>
    </row>
    <row r="848" spans="3:13">
      <c r="C848" s="68" t="s">
        <v>19</v>
      </c>
      <c r="D848" s="68">
        <v>2022</v>
      </c>
      <c r="E848" s="68" t="s">
        <v>267</v>
      </c>
      <c r="F848" s="68"/>
      <c r="G848" s="68" t="s">
        <v>260</v>
      </c>
      <c r="H848" s="68" t="s">
        <v>129</v>
      </c>
      <c r="I848" s="68" t="s">
        <v>270</v>
      </c>
      <c r="J848" s="68" t="s">
        <v>266</v>
      </c>
      <c r="K848" s="68" t="s">
        <v>130</v>
      </c>
      <c r="L848" s="69">
        <v>30</v>
      </c>
      <c r="M848" s="69"/>
    </row>
    <row r="849" spans="3:13">
      <c r="C849" s="68" t="s">
        <v>19</v>
      </c>
      <c r="D849" s="68">
        <v>2022</v>
      </c>
      <c r="E849" s="68" t="s">
        <v>267</v>
      </c>
      <c r="F849" s="68"/>
      <c r="G849" s="68" t="s">
        <v>260</v>
      </c>
      <c r="H849" s="68" t="s">
        <v>129</v>
      </c>
      <c r="I849" s="68" t="s">
        <v>271</v>
      </c>
      <c r="J849" s="68" t="s">
        <v>266</v>
      </c>
      <c r="K849" s="68" t="s">
        <v>130</v>
      </c>
      <c r="L849" s="69">
        <v>35</v>
      </c>
      <c r="M849" s="69"/>
    </row>
    <row r="850" spans="3:13">
      <c r="C850" s="68" t="s">
        <v>19</v>
      </c>
      <c r="D850" s="68">
        <v>2022</v>
      </c>
      <c r="E850" s="68" t="s">
        <v>267</v>
      </c>
      <c r="F850" s="68"/>
      <c r="G850" s="68" t="s">
        <v>261</v>
      </c>
      <c r="H850" s="68" t="s">
        <v>129</v>
      </c>
      <c r="I850" s="68" t="s">
        <v>269</v>
      </c>
      <c r="J850" s="68" t="s">
        <v>266</v>
      </c>
      <c r="K850" s="68" t="s">
        <v>130</v>
      </c>
      <c r="L850" s="69">
        <v>22.733333333333334</v>
      </c>
      <c r="M850" s="69"/>
    </row>
    <row r="851" spans="3:13">
      <c r="C851" s="68" t="s">
        <v>19</v>
      </c>
      <c r="D851" s="68">
        <v>2022</v>
      </c>
      <c r="E851" s="68" t="s">
        <v>267</v>
      </c>
      <c r="F851" s="68"/>
      <c r="G851" s="68" t="s">
        <v>261</v>
      </c>
      <c r="H851" s="68" t="s">
        <v>129</v>
      </c>
      <c r="I851" s="68" t="s">
        <v>270</v>
      </c>
      <c r="J851" s="68" t="s">
        <v>266</v>
      </c>
      <c r="K851" s="68" t="s">
        <v>130</v>
      </c>
      <c r="L851" s="69">
        <v>24.8</v>
      </c>
      <c r="M851" s="69"/>
    </row>
    <row r="852" spans="3:13">
      <c r="C852" s="68" t="s">
        <v>19</v>
      </c>
      <c r="D852" s="68">
        <v>2022</v>
      </c>
      <c r="E852" s="68" t="s">
        <v>267</v>
      </c>
      <c r="F852" s="68"/>
      <c r="G852" s="68" t="s">
        <v>261</v>
      </c>
      <c r="H852" s="68" t="s">
        <v>129</v>
      </c>
      <c r="I852" s="68" t="s">
        <v>271</v>
      </c>
      <c r="J852" s="68" t="s">
        <v>266</v>
      </c>
      <c r="K852" s="68" t="s">
        <v>130</v>
      </c>
      <c r="L852" s="69">
        <v>28.933333333333334</v>
      </c>
      <c r="M852" s="69"/>
    </row>
    <row r="853" spans="3:13">
      <c r="C853" s="68" t="s">
        <v>19</v>
      </c>
      <c r="D853" s="68">
        <v>2022</v>
      </c>
      <c r="E853" s="68" t="s">
        <v>267</v>
      </c>
      <c r="F853" s="68"/>
      <c r="G853" s="68" t="s">
        <v>78</v>
      </c>
      <c r="H853" s="68" t="s">
        <v>129</v>
      </c>
      <c r="I853" s="68" t="s">
        <v>269</v>
      </c>
      <c r="J853" s="68" t="s">
        <v>266</v>
      </c>
      <c r="K853" s="68" t="s">
        <v>130</v>
      </c>
      <c r="L853" s="69">
        <v>32.266666666666673</v>
      </c>
      <c r="M853" s="69"/>
    </row>
    <row r="854" spans="3:13">
      <c r="C854" s="68" t="s">
        <v>19</v>
      </c>
      <c r="D854" s="68">
        <v>2022</v>
      </c>
      <c r="E854" s="68" t="s">
        <v>267</v>
      </c>
      <c r="F854" s="68"/>
      <c r="G854" s="68" t="s">
        <v>78</v>
      </c>
      <c r="H854" s="68" t="s">
        <v>129</v>
      </c>
      <c r="I854" s="68" t="s">
        <v>270</v>
      </c>
      <c r="J854" s="68" t="s">
        <v>266</v>
      </c>
      <c r="K854" s="68" t="s">
        <v>130</v>
      </c>
      <c r="L854" s="69">
        <v>35.200000000000003</v>
      </c>
      <c r="M854" s="69"/>
    </row>
    <row r="855" spans="3:13">
      <c r="C855" s="68" t="s">
        <v>19</v>
      </c>
      <c r="D855" s="68">
        <v>2022</v>
      </c>
      <c r="E855" s="68" t="s">
        <v>267</v>
      </c>
      <c r="F855" s="68"/>
      <c r="G855" s="68" t="s">
        <v>78</v>
      </c>
      <c r="H855" s="68" t="s">
        <v>129</v>
      </c>
      <c r="I855" s="68" t="s">
        <v>271</v>
      </c>
      <c r="J855" s="68" t="s">
        <v>266</v>
      </c>
      <c r="K855" s="68" t="s">
        <v>130</v>
      </c>
      <c r="L855" s="69">
        <v>41.066666666666663</v>
      </c>
      <c r="M855" s="69"/>
    </row>
    <row r="856" spans="3:13">
      <c r="C856" s="68" t="s">
        <v>19</v>
      </c>
      <c r="D856" s="68">
        <v>2022</v>
      </c>
      <c r="E856" s="68" t="s">
        <v>267</v>
      </c>
      <c r="F856" s="68"/>
      <c r="G856" s="68" t="s">
        <v>260</v>
      </c>
      <c r="H856" s="68" t="s">
        <v>129</v>
      </c>
      <c r="I856" s="68" t="s">
        <v>269</v>
      </c>
      <c r="J856" s="68" t="s">
        <v>266</v>
      </c>
      <c r="K856" s="68" t="s">
        <v>130</v>
      </c>
      <c r="L856" s="69">
        <v>27.5</v>
      </c>
      <c r="M856" s="69"/>
    </row>
    <row r="857" spans="3:13">
      <c r="C857" s="68" t="s">
        <v>19</v>
      </c>
      <c r="D857" s="68">
        <v>2022</v>
      </c>
      <c r="E857" s="68" t="s">
        <v>267</v>
      </c>
      <c r="F857" s="68"/>
      <c r="G857" s="68" t="s">
        <v>260</v>
      </c>
      <c r="H857" s="68" t="s">
        <v>129</v>
      </c>
      <c r="I857" s="68" t="s">
        <v>270</v>
      </c>
      <c r="J857" s="68" t="s">
        <v>266</v>
      </c>
      <c r="K857" s="68" t="s">
        <v>130</v>
      </c>
      <c r="L857" s="69">
        <v>30</v>
      </c>
      <c r="M857" s="69"/>
    </row>
    <row r="858" spans="3:13">
      <c r="C858" s="68" t="s">
        <v>19</v>
      </c>
      <c r="D858" s="68">
        <v>2022</v>
      </c>
      <c r="E858" s="68" t="s">
        <v>267</v>
      </c>
      <c r="F858" s="68"/>
      <c r="G858" s="68" t="s">
        <v>260</v>
      </c>
      <c r="H858" s="68" t="s">
        <v>129</v>
      </c>
      <c r="I858" s="68" t="s">
        <v>271</v>
      </c>
      <c r="J858" s="68" t="s">
        <v>266</v>
      </c>
      <c r="K858" s="68" t="s">
        <v>130</v>
      </c>
      <c r="L858" s="69">
        <v>35</v>
      </c>
      <c r="M858" s="69"/>
    </row>
    <row r="859" spans="3:13">
      <c r="C859" s="68" t="s">
        <v>19</v>
      </c>
      <c r="D859" s="68">
        <v>2022</v>
      </c>
      <c r="E859" s="68" t="s">
        <v>267</v>
      </c>
      <c r="F859" s="68"/>
      <c r="G859" s="68" t="s">
        <v>261</v>
      </c>
      <c r="H859" s="68" t="s">
        <v>129</v>
      </c>
      <c r="I859" s="68" t="s">
        <v>269</v>
      </c>
      <c r="J859" s="68" t="s">
        <v>266</v>
      </c>
      <c r="K859" s="68" t="s">
        <v>130</v>
      </c>
      <c r="L859" s="69">
        <v>22.733333333333334</v>
      </c>
      <c r="M859" s="69"/>
    </row>
    <row r="860" spans="3:13">
      <c r="C860" s="68" t="s">
        <v>19</v>
      </c>
      <c r="D860" s="68">
        <v>2022</v>
      </c>
      <c r="E860" s="68" t="s">
        <v>267</v>
      </c>
      <c r="F860" s="68"/>
      <c r="G860" s="68" t="s">
        <v>261</v>
      </c>
      <c r="H860" s="68" t="s">
        <v>129</v>
      </c>
      <c r="I860" s="68" t="s">
        <v>270</v>
      </c>
      <c r="J860" s="68" t="s">
        <v>266</v>
      </c>
      <c r="K860" s="68" t="s">
        <v>130</v>
      </c>
      <c r="L860" s="69">
        <v>24.8</v>
      </c>
      <c r="M860" s="69"/>
    </row>
    <row r="861" spans="3:13">
      <c r="C861" s="68" t="s">
        <v>19</v>
      </c>
      <c r="D861" s="68">
        <v>2022</v>
      </c>
      <c r="E861" s="68" t="s">
        <v>267</v>
      </c>
      <c r="F861" s="68"/>
      <c r="G861" s="68" t="s">
        <v>261</v>
      </c>
      <c r="H861" s="68" t="s">
        <v>129</v>
      </c>
      <c r="I861" s="68" t="s">
        <v>271</v>
      </c>
      <c r="J861" s="68" t="s">
        <v>266</v>
      </c>
      <c r="K861" s="68" t="s">
        <v>130</v>
      </c>
      <c r="L861" s="69">
        <v>28.933333333333334</v>
      </c>
      <c r="M861" s="69"/>
    </row>
    <row r="862" spans="3:13">
      <c r="C862" s="68" t="s">
        <v>19</v>
      </c>
      <c r="D862" s="68">
        <v>2022</v>
      </c>
      <c r="E862" s="68" t="s">
        <v>267</v>
      </c>
      <c r="F862" s="68"/>
      <c r="G862" s="68" t="s">
        <v>78</v>
      </c>
      <c r="H862" s="68" t="s">
        <v>264</v>
      </c>
      <c r="I862" s="68" t="s">
        <v>269</v>
      </c>
      <c r="J862" s="68" t="s">
        <v>266</v>
      </c>
      <c r="K862" s="68" t="s">
        <v>130</v>
      </c>
      <c r="L862" s="69">
        <v>32.266666666666673</v>
      </c>
      <c r="M862" s="69"/>
    </row>
    <row r="863" spans="3:13">
      <c r="C863" s="68" t="s">
        <v>19</v>
      </c>
      <c r="D863" s="68">
        <v>2022</v>
      </c>
      <c r="E863" s="68" t="s">
        <v>267</v>
      </c>
      <c r="F863" s="68"/>
      <c r="G863" s="68" t="s">
        <v>78</v>
      </c>
      <c r="H863" s="68" t="s">
        <v>264</v>
      </c>
      <c r="I863" s="68" t="s">
        <v>270</v>
      </c>
      <c r="J863" s="68" t="s">
        <v>266</v>
      </c>
      <c r="K863" s="68" t="s">
        <v>130</v>
      </c>
      <c r="L863" s="69">
        <v>35.200000000000003</v>
      </c>
      <c r="M863" s="69"/>
    </row>
    <row r="864" spans="3:13">
      <c r="C864" s="68" t="s">
        <v>19</v>
      </c>
      <c r="D864" s="68">
        <v>2022</v>
      </c>
      <c r="E864" s="68" t="s">
        <v>267</v>
      </c>
      <c r="F864" s="68"/>
      <c r="G864" s="68" t="s">
        <v>78</v>
      </c>
      <c r="H864" s="68" t="s">
        <v>264</v>
      </c>
      <c r="I864" s="68" t="s">
        <v>271</v>
      </c>
      <c r="J864" s="68" t="s">
        <v>266</v>
      </c>
      <c r="K864" s="68" t="s">
        <v>130</v>
      </c>
      <c r="L864" s="69">
        <v>41.066666666666663</v>
      </c>
      <c r="M864" s="69"/>
    </row>
    <row r="865" spans="3:13">
      <c r="C865" s="68" t="s">
        <v>19</v>
      </c>
      <c r="D865" s="68">
        <v>2022</v>
      </c>
      <c r="E865" s="68" t="s">
        <v>267</v>
      </c>
      <c r="F865" s="68"/>
      <c r="G865" s="68" t="s">
        <v>260</v>
      </c>
      <c r="H865" s="68" t="s">
        <v>264</v>
      </c>
      <c r="I865" s="68" t="s">
        <v>269</v>
      </c>
      <c r="J865" s="68" t="s">
        <v>266</v>
      </c>
      <c r="K865" s="68" t="s">
        <v>130</v>
      </c>
      <c r="L865" s="69">
        <v>27.5</v>
      </c>
      <c r="M865" s="69"/>
    </row>
    <row r="866" spans="3:13">
      <c r="C866" s="68" t="s">
        <v>19</v>
      </c>
      <c r="D866" s="68">
        <v>2022</v>
      </c>
      <c r="E866" s="68" t="s">
        <v>267</v>
      </c>
      <c r="F866" s="68"/>
      <c r="G866" s="68" t="s">
        <v>260</v>
      </c>
      <c r="H866" s="68" t="s">
        <v>264</v>
      </c>
      <c r="I866" s="68" t="s">
        <v>270</v>
      </c>
      <c r="J866" s="68" t="s">
        <v>266</v>
      </c>
      <c r="K866" s="68" t="s">
        <v>130</v>
      </c>
      <c r="L866" s="69">
        <v>30</v>
      </c>
      <c r="M866" s="69"/>
    </row>
    <row r="867" spans="3:13">
      <c r="C867" s="68" t="s">
        <v>19</v>
      </c>
      <c r="D867" s="68">
        <v>2022</v>
      </c>
      <c r="E867" s="68" t="s">
        <v>267</v>
      </c>
      <c r="F867" s="68"/>
      <c r="G867" s="68" t="s">
        <v>260</v>
      </c>
      <c r="H867" s="68" t="s">
        <v>264</v>
      </c>
      <c r="I867" s="68" t="s">
        <v>271</v>
      </c>
      <c r="J867" s="68" t="s">
        <v>266</v>
      </c>
      <c r="K867" s="68" t="s">
        <v>130</v>
      </c>
      <c r="L867" s="69">
        <v>35</v>
      </c>
      <c r="M867" s="69"/>
    </row>
    <row r="868" spans="3:13">
      <c r="C868" s="68" t="s">
        <v>19</v>
      </c>
      <c r="D868" s="68">
        <v>2022</v>
      </c>
      <c r="E868" s="68" t="s">
        <v>267</v>
      </c>
      <c r="F868" s="68"/>
      <c r="G868" s="68" t="s">
        <v>261</v>
      </c>
      <c r="H868" s="68" t="s">
        <v>264</v>
      </c>
      <c r="I868" s="68" t="s">
        <v>269</v>
      </c>
      <c r="J868" s="68" t="s">
        <v>266</v>
      </c>
      <c r="K868" s="68" t="s">
        <v>130</v>
      </c>
      <c r="L868" s="69">
        <v>22.733333333333334</v>
      </c>
      <c r="M868" s="69"/>
    </row>
    <row r="869" spans="3:13">
      <c r="C869" s="68" t="s">
        <v>19</v>
      </c>
      <c r="D869" s="68">
        <v>2022</v>
      </c>
      <c r="E869" s="68" t="s">
        <v>267</v>
      </c>
      <c r="F869" s="68"/>
      <c r="G869" s="68" t="s">
        <v>261</v>
      </c>
      <c r="H869" s="68" t="s">
        <v>264</v>
      </c>
      <c r="I869" s="68" t="s">
        <v>270</v>
      </c>
      <c r="J869" s="68" t="s">
        <v>266</v>
      </c>
      <c r="K869" s="68" t="s">
        <v>130</v>
      </c>
      <c r="L869" s="69">
        <v>24.8</v>
      </c>
      <c r="M869" s="69"/>
    </row>
    <row r="870" spans="3:13">
      <c r="C870" s="68" t="s">
        <v>19</v>
      </c>
      <c r="D870" s="68">
        <v>2022</v>
      </c>
      <c r="E870" s="68" t="s">
        <v>267</v>
      </c>
      <c r="F870" s="68"/>
      <c r="G870" s="68" t="s">
        <v>261</v>
      </c>
      <c r="H870" s="68" t="s">
        <v>264</v>
      </c>
      <c r="I870" s="68" t="s">
        <v>271</v>
      </c>
      <c r="J870" s="68" t="s">
        <v>266</v>
      </c>
      <c r="K870" s="68" t="s">
        <v>130</v>
      </c>
      <c r="L870" s="69">
        <v>28.933333333333334</v>
      </c>
      <c r="M870" s="69"/>
    </row>
    <row r="871" spans="3:13">
      <c r="C871" s="68" t="s">
        <v>19</v>
      </c>
      <c r="D871" s="68">
        <v>2022</v>
      </c>
      <c r="E871" s="68" t="s">
        <v>267</v>
      </c>
      <c r="F871" s="68"/>
      <c r="G871" s="68" t="s">
        <v>78</v>
      </c>
      <c r="H871" s="68" t="s">
        <v>264</v>
      </c>
      <c r="I871" s="68" t="s">
        <v>269</v>
      </c>
      <c r="J871" s="68" t="s">
        <v>266</v>
      </c>
      <c r="K871" s="68" t="s">
        <v>130</v>
      </c>
      <c r="L871" s="69">
        <v>32.266666666666673</v>
      </c>
      <c r="M871" s="69"/>
    </row>
    <row r="872" spans="3:13">
      <c r="C872" s="68" t="s">
        <v>19</v>
      </c>
      <c r="D872" s="68">
        <v>2022</v>
      </c>
      <c r="E872" s="68" t="s">
        <v>267</v>
      </c>
      <c r="F872" s="68"/>
      <c r="G872" s="68" t="s">
        <v>78</v>
      </c>
      <c r="H872" s="68" t="s">
        <v>264</v>
      </c>
      <c r="I872" s="68" t="s">
        <v>270</v>
      </c>
      <c r="J872" s="68" t="s">
        <v>266</v>
      </c>
      <c r="K872" s="68" t="s">
        <v>130</v>
      </c>
      <c r="L872" s="69">
        <v>35.200000000000003</v>
      </c>
      <c r="M872" s="69"/>
    </row>
    <row r="873" spans="3:13">
      <c r="C873" s="68" t="s">
        <v>19</v>
      </c>
      <c r="D873" s="68">
        <v>2022</v>
      </c>
      <c r="E873" s="68" t="s">
        <v>267</v>
      </c>
      <c r="F873" s="68"/>
      <c r="G873" s="68" t="s">
        <v>78</v>
      </c>
      <c r="H873" s="68" t="s">
        <v>264</v>
      </c>
      <c r="I873" s="68" t="s">
        <v>271</v>
      </c>
      <c r="J873" s="68" t="s">
        <v>266</v>
      </c>
      <c r="K873" s="68" t="s">
        <v>130</v>
      </c>
      <c r="L873" s="69">
        <v>41.066666666666663</v>
      </c>
      <c r="M873" s="69"/>
    </row>
    <row r="874" spans="3:13">
      <c r="C874" s="68" t="s">
        <v>19</v>
      </c>
      <c r="D874" s="68">
        <v>2022</v>
      </c>
      <c r="E874" s="68" t="s">
        <v>267</v>
      </c>
      <c r="F874" s="68"/>
      <c r="G874" s="68" t="s">
        <v>260</v>
      </c>
      <c r="H874" s="68" t="s">
        <v>264</v>
      </c>
      <c r="I874" s="68" t="s">
        <v>269</v>
      </c>
      <c r="J874" s="68" t="s">
        <v>266</v>
      </c>
      <c r="K874" s="68" t="s">
        <v>130</v>
      </c>
      <c r="L874" s="69">
        <v>27.5</v>
      </c>
      <c r="M874" s="69"/>
    </row>
    <row r="875" spans="3:13">
      <c r="C875" s="68" t="s">
        <v>19</v>
      </c>
      <c r="D875" s="68">
        <v>2022</v>
      </c>
      <c r="E875" s="68" t="s">
        <v>267</v>
      </c>
      <c r="F875" s="68"/>
      <c r="G875" s="68" t="s">
        <v>260</v>
      </c>
      <c r="H875" s="68" t="s">
        <v>264</v>
      </c>
      <c r="I875" s="68" t="s">
        <v>270</v>
      </c>
      <c r="J875" s="68" t="s">
        <v>266</v>
      </c>
      <c r="K875" s="68" t="s">
        <v>130</v>
      </c>
      <c r="L875" s="69">
        <v>30</v>
      </c>
      <c r="M875" s="69"/>
    </row>
    <row r="876" spans="3:13">
      <c r="C876" s="68" t="s">
        <v>19</v>
      </c>
      <c r="D876" s="68">
        <v>2022</v>
      </c>
      <c r="E876" s="68" t="s">
        <v>267</v>
      </c>
      <c r="F876" s="68"/>
      <c r="G876" s="68" t="s">
        <v>260</v>
      </c>
      <c r="H876" s="68" t="s">
        <v>264</v>
      </c>
      <c r="I876" s="68" t="s">
        <v>271</v>
      </c>
      <c r="J876" s="68" t="s">
        <v>266</v>
      </c>
      <c r="K876" s="68" t="s">
        <v>130</v>
      </c>
      <c r="L876" s="69">
        <v>35</v>
      </c>
      <c r="M876" s="69"/>
    </row>
    <row r="877" spans="3:13">
      <c r="C877" s="68" t="s">
        <v>19</v>
      </c>
      <c r="D877" s="68">
        <v>2022</v>
      </c>
      <c r="E877" s="68" t="s">
        <v>267</v>
      </c>
      <c r="F877" s="68"/>
      <c r="G877" s="68" t="s">
        <v>261</v>
      </c>
      <c r="H877" s="68" t="s">
        <v>264</v>
      </c>
      <c r="I877" s="68" t="s">
        <v>269</v>
      </c>
      <c r="J877" s="68" t="s">
        <v>266</v>
      </c>
      <c r="K877" s="68" t="s">
        <v>130</v>
      </c>
      <c r="L877" s="69">
        <v>22.733333333333334</v>
      </c>
      <c r="M877" s="69"/>
    </row>
    <row r="878" spans="3:13">
      <c r="C878" s="68" t="s">
        <v>19</v>
      </c>
      <c r="D878" s="68">
        <v>2022</v>
      </c>
      <c r="E878" s="68" t="s">
        <v>267</v>
      </c>
      <c r="F878" s="68"/>
      <c r="G878" s="68" t="s">
        <v>261</v>
      </c>
      <c r="H878" s="68" t="s">
        <v>264</v>
      </c>
      <c r="I878" s="68" t="s">
        <v>270</v>
      </c>
      <c r="J878" s="68" t="s">
        <v>266</v>
      </c>
      <c r="K878" s="68" t="s">
        <v>130</v>
      </c>
      <c r="L878" s="69">
        <v>24.8</v>
      </c>
      <c r="M878" s="69"/>
    </row>
    <row r="879" spans="3:13">
      <c r="C879" s="68" t="s">
        <v>19</v>
      </c>
      <c r="D879" s="68">
        <v>2022</v>
      </c>
      <c r="E879" s="68" t="s">
        <v>267</v>
      </c>
      <c r="F879" s="68"/>
      <c r="G879" s="68" t="s">
        <v>261</v>
      </c>
      <c r="H879" s="68" t="s">
        <v>264</v>
      </c>
      <c r="I879" s="68" t="s">
        <v>271</v>
      </c>
      <c r="J879" s="68" t="s">
        <v>266</v>
      </c>
      <c r="K879" s="68" t="s">
        <v>130</v>
      </c>
      <c r="L879" s="69">
        <v>28.933333333333334</v>
      </c>
      <c r="M879" s="69"/>
    </row>
    <row r="880" spans="3:13">
      <c r="C880" s="68" t="s">
        <v>19</v>
      </c>
      <c r="D880" s="68">
        <v>2022</v>
      </c>
      <c r="E880" s="68" t="s">
        <v>267</v>
      </c>
      <c r="F880" s="68"/>
      <c r="G880" s="68" t="s">
        <v>78</v>
      </c>
      <c r="H880" s="68" t="s">
        <v>264</v>
      </c>
      <c r="I880" s="68" t="s">
        <v>269</v>
      </c>
      <c r="J880" s="68" t="s">
        <v>266</v>
      </c>
      <c r="K880" s="68" t="s">
        <v>130</v>
      </c>
      <c r="L880" s="69">
        <v>32.266666666666673</v>
      </c>
      <c r="M880" s="69"/>
    </row>
    <row r="881" spans="3:13">
      <c r="C881" s="68" t="s">
        <v>19</v>
      </c>
      <c r="D881" s="68">
        <v>2022</v>
      </c>
      <c r="E881" s="68" t="s">
        <v>267</v>
      </c>
      <c r="F881" s="68"/>
      <c r="G881" s="68" t="s">
        <v>78</v>
      </c>
      <c r="H881" s="68" t="s">
        <v>264</v>
      </c>
      <c r="I881" s="68" t="s">
        <v>270</v>
      </c>
      <c r="J881" s="68" t="s">
        <v>266</v>
      </c>
      <c r="K881" s="68" t="s">
        <v>130</v>
      </c>
      <c r="L881" s="69">
        <v>35.200000000000003</v>
      </c>
      <c r="M881" s="69"/>
    </row>
    <row r="882" spans="3:13">
      <c r="C882" s="68" t="s">
        <v>19</v>
      </c>
      <c r="D882" s="68">
        <v>2022</v>
      </c>
      <c r="E882" s="68" t="s">
        <v>267</v>
      </c>
      <c r="F882" s="68"/>
      <c r="G882" s="68" t="s">
        <v>78</v>
      </c>
      <c r="H882" s="68" t="s">
        <v>264</v>
      </c>
      <c r="I882" s="68" t="s">
        <v>271</v>
      </c>
      <c r="J882" s="68" t="s">
        <v>266</v>
      </c>
      <c r="K882" s="68" t="s">
        <v>130</v>
      </c>
      <c r="L882" s="69">
        <v>41.066666666666663</v>
      </c>
      <c r="M882" s="69"/>
    </row>
    <row r="883" spans="3:13">
      <c r="C883" s="68" t="s">
        <v>19</v>
      </c>
      <c r="D883" s="68">
        <v>2022</v>
      </c>
      <c r="E883" s="68" t="s">
        <v>267</v>
      </c>
      <c r="F883" s="68"/>
      <c r="G883" s="68" t="s">
        <v>260</v>
      </c>
      <c r="H883" s="68" t="s">
        <v>264</v>
      </c>
      <c r="I883" s="68" t="s">
        <v>269</v>
      </c>
      <c r="J883" s="68" t="s">
        <v>266</v>
      </c>
      <c r="K883" s="68" t="s">
        <v>130</v>
      </c>
      <c r="L883" s="69">
        <v>27.5</v>
      </c>
      <c r="M883" s="69"/>
    </row>
    <row r="884" spans="3:13">
      <c r="C884" s="68" t="s">
        <v>19</v>
      </c>
      <c r="D884" s="68">
        <v>2022</v>
      </c>
      <c r="E884" s="68" t="s">
        <v>267</v>
      </c>
      <c r="F884" s="68"/>
      <c r="G884" s="68" t="s">
        <v>260</v>
      </c>
      <c r="H884" s="68" t="s">
        <v>264</v>
      </c>
      <c r="I884" s="68" t="s">
        <v>270</v>
      </c>
      <c r="J884" s="68" t="s">
        <v>266</v>
      </c>
      <c r="K884" s="68" t="s">
        <v>130</v>
      </c>
      <c r="L884" s="69">
        <v>30</v>
      </c>
      <c r="M884" s="69"/>
    </row>
    <row r="885" spans="3:13">
      <c r="C885" s="68" t="s">
        <v>19</v>
      </c>
      <c r="D885" s="68">
        <v>2022</v>
      </c>
      <c r="E885" s="68" t="s">
        <v>267</v>
      </c>
      <c r="F885" s="68"/>
      <c r="G885" s="68" t="s">
        <v>260</v>
      </c>
      <c r="H885" s="68" t="s">
        <v>264</v>
      </c>
      <c r="I885" s="68" t="s">
        <v>271</v>
      </c>
      <c r="J885" s="68" t="s">
        <v>266</v>
      </c>
      <c r="K885" s="68" t="s">
        <v>130</v>
      </c>
      <c r="L885" s="69">
        <v>35</v>
      </c>
      <c r="M885" s="69"/>
    </row>
    <row r="886" spans="3:13">
      <c r="C886" s="68" t="s">
        <v>19</v>
      </c>
      <c r="D886" s="68">
        <v>2022</v>
      </c>
      <c r="E886" s="68" t="s">
        <v>267</v>
      </c>
      <c r="F886" s="68"/>
      <c r="G886" s="68" t="s">
        <v>261</v>
      </c>
      <c r="H886" s="68" t="s">
        <v>264</v>
      </c>
      <c r="I886" s="68" t="s">
        <v>269</v>
      </c>
      <c r="J886" s="68" t="s">
        <v>266</v>
      </c>
      <c r="K886" s="68" t="s">
        <v>130</v>
      </c>
      <c r="L886" s="69">
        <v>22.733333333333334</v>
      </c>
      <c r="M886" s="69"/>
    </row>
    <row r="887" spans="3:13">
      <c r="C887" s="68" t="s">
        <v>19</v>
      </c>
      <c r="D887" s="68">
        <v>2022</v>
      </c>
      <c r="E887" s="68" t="s">
        <v>267</v>
      </c>
      <c r="F887" s="68"/>
      <c r="G887" s="68" t="s">
        <v>261</v>
      </c>
      <c r="H887" s="68" t="s">
        <v>264</v>
      </c>
      <c r="I887" s="68" t="s">
        <v>270</v>
      </c>
      <c r="J887" s="68" t="s">
        <v>266</v>
      </c>
      <c r="K887" s="68" t="s">
        <v>130</v>
      </c>
      <c r="L887" s="69">
        <v>24.8</v>
      </c>
      <c r="M887" s="69"/>
    </row>
    <row r="888" spans="3:13">
      <c r="C888" s="68" t="s">
        <v>19</v>
      </c>
      <c r="D888" s="68">
        <v>2022</v>
      </c>
      <c r="E888" s="68" t="s">
        <v>267</v>
      </c>
      <c r="F888" s="68"/>
      <c r="G888" s="68" t="s">
        <v>261</v>
      </c>
      <c r="H888" s="68" t="s">
        <v>264</v>
      </c>
      <c r="I888" s="68" t="s">
        <v>271</v>
      </c>
      <c r="J888" s="68" t="s">
        <v>266</v>
      </c>
      <c r="K888" s="68" t="s">
        <v>130</v>
      </c>
      <c r="L888" s="69">
        <v>28.933333333333334</v>
      </c>
      <c r="M888" s="69"/>
    </row>
    <row r="889" spans="3:13">
      <c r="C889" s="68" t="s">
        <v>19</v>
      </c>
      <c r="D889" s="68">
        <v>2022</v>
      </c>
      <c r="E889" s="68" t="s">
        <v>267</v>
      </c>
      <c r="F889" s="68"/>
      <c r="G889" s="68" t="s">
        <v>78</v>
      </c>
      <c r="H889" s="68" t="s">
        <v>265</v>
      </c>
      <c r="I889" s="68" t="s">
        <v>269</v>
      </c>
      <c r="J889" s="68" t="s">
        <v>266</v>
      </c>
      <c r="K889" s="68" t="s">
        <v>130</v>
      </c>
      <c r="L889" s="69">
        <v>32.266666666666673</v>
      </c>
      <c r="M889" s="69"/>
    </row>
    <row r="890" spans="3:13">
      <c r="C890" s="68" t="s">
        <v>19</v>
      </c>
      <c r="D890" s="68">
        <v>2022</v>
      </c>
      <c r="E890" s="68" t="s">
        <v>267</v>
      </c>
      <c r="F890" s="68"/>
      <c r="G890" s="68" t="s">
        <v>78</v>
      </c>
      <c r="H890" s="68" t="s">
        <v>265</v>
      </c>
      <c r="I890" s="68" t="s">
        <v>270</v>
      </c>
      <c r="J890" s="68" t="s">
        <v>266</v>
      </c>
      <c r="K890" s="68" t="s">
        <v>130</v>
      </c>
      <c r="L890" s="69">
        <v>35.200000000000003</v>
      </c>
      <c r="M890" s="69"/>
    </row>
    <row r="891" spans="3:13">
      <c r="C891" s="68" t="s">
        <v>19</v>
      </c>
      <c r="D891" s="68">
        <v>2022</v>
      </c>
      <c r="E891" s="68" t="s">
        <v>267</v>
      </c>
      <c r="F891" s="68"/>
      <c r="G891" s="68" t="s">
        <v>78</v>
      </c>
      <c r="H891" s="68" t="s">
        <v>265</v>
      </c>
      <c r="I891" s="68" t="s">
        <v>271</v>
      </c>
      <c r="J891" s="68" t="s">
        <v>266</v>
      </c>
      <c r="K891" s="68" t="s">
        <v>130</v>
      </c>
      <c r="L891" s="69">
        <v>41.066666666666663</v>
      </c>
      <c r="M891" s="69"/>
    </row>
    <row r="892" spans="3:13">
      <c r="C892" s="68" t="s">
        <v>19</v>
      </c>
      <c r="D892" s="68">
        <v>2022</v>
      </c>
      <c r="E892" s="68" t="s">
        <v>267</v>
      </c>
      <c r="F892" s="68"/>
      <c r="G892" s="68" t="s">
        <v>260</v>
      </c>
      <c r="H892" s="68" t="s">
        <v>265</v>
      </c>
      <c r="I892" s="68" t="s">
        <v>269</v>
      </c>
      <c r="J892" s="68" t="s">
        <v>266</v>
      </c>
      <c r="K892" s="68" t="s">
        <v>130</v>
      </c>
      <c r="L892" s="69">
        <v>27.5</v>
      </c>
      <c r="M892" s="69"/>
    </row>
    <row r="893" spans="3:13">
      <c r="C893" s="68" t="s">
        <v>19</v>
      </c>
      <c r="D893" s="68">
        <v>2022</v>
      </c>
      <c r="E893" s="68" t="s">
        <v>267</v>
      </c>
      <c r="F893" s="68"/>
      <c r="G893" s="68" t="s">
        <v>260</v>
      </c>
      <c r="H893" s="68" t="s">
        <v>265</v>
      </c>
      <c r="I893" s="68" t="s">
        <v>270</v>
      </c>
      <c r="J893" s="68" t="s">
        <v>266</v>
      </c>
      <c r="K893" s="68" t="s">
        <v>130</v>
      </c>
      <c r="L893" s="69">
        <v>30</v>
      </c>
      <c r="M893" s="69"/>
    </row>
    <row r="894" spans="3:13">
      <c r="C894" s="68" t="s">
        <v>19</v>
      </c>
      <c r="D894" s="68">
        <v>2022</v>
      </c>
      <c r="E894" s="68" t="s">
        <v>267</v>
      </c>
      <c r="F894" s="68"/>
      <c r="G894" s="68" t="s">
        <v>260</v>
      </c>
      <c r="H894" s="68" t="s">
        <v>265</v>
      </c>
      <c r="I894" s="68" t="s">
        <v>271</v>
      </c>
      <c r="J894" s="68" t="s">
        <v>266</v>
      </c>
      <c r="K894" s="68" t="s">
        <v>130</v>
      </c>
      <c r="L894" s="69">
        <v>35</v>
      </c>
      <c r="M894" s="69"/>
    </row>
    <row r="895" spans="3:13">
      <c r="C895" s="68" t="s">
        <v>19</v>
      </c>
      <c r="D895" s="68">
        <v>2022</v>
      </c>
      <c r="E895" s="68" t="s">
        <v>267</v>
      </c>
      <c r="F895" s="68"/>
      <c r="G895" s="68" t="s">
        <v>261</v>
      </c>
      <c r="H895" s="68" t="s">
        <v>265</v>
      </c>
      <c r="I895" s="68" t="s">
        <v>269</v>
      </c>
      <c r="J895" s="68" t="s">
        <v>266</v>
      </c>
      <c r="K895" s="68" t="s">
        <v>130</v>
      </c>
      <c r="L895" s="69">
        <v>22.733333333333334</v>
      </c>
      <c r="M895" s="69"/>
    </row>
    <row r="896" spans="3:13">
      <c r="C896" s="68" t="s">
        <v>19</v>
      </c>
      <c r="D896" s="68">
        <v>2022</v>
      </c>
      <c r="E896" s="68" t="s">
        <v>267</v>
      </c>
      <c r="F896" s="68"/>
      <c r="G896" s="68" t="s">
        <v>261</v>
      </c>
      <c r="H896" s="68" t="s">
        <v>265</v>
      </c>
      <c r="I896" s="68" t="s">
        <v>270</v>
      </c>
      <c r="J896" s="68" t="s">
        <v>266</v>
      </c>
      <c r="K896" s="68" t="s">
        <v>130</v>
      </c>
      <c r="L896" s="69">
        <v>24.8</v>
      </c>
      <c r="M896" s="69"/>
    </row>
    <row r="897" spans="3:13">
      <c r="C897" s="68" t="s">
        <v>19</v>
      </c>
      <c r="D897" s="68">
        <v>2022</v>
      </c>
      <c r="E897" s="68" t="s">
        <v>267</v>
      </c>
      <c r="F897" s="68"/>
      <c r="G897" s="68" t="s">
        <v>261</v>
      </c>
      <c r="H897" s="68" t="s">
        <v>265</v>
      </c>
      <c r="I897" s="68" t="s">
        <v>271</v>
      </c>
      <c r="J897" s="68" t="s">
        <v>266</v>
      </c>
      <c r="K897" s="68" t="s">
        <v>130</v>
      </c>
      <c r="L897" s="69">
        <v>28.933333333333334</v>
      </c>
      <c r="M897" s="69"/>
    </row>
    <row r="898" spans="3:13">
      <c r="C898" s="68" t="s">
        <v>19</v>
      </c>
      <c r="D898" s="68">
        <v>2022</v>
      </c>
      <c r="E898" s="68" t="s">
        <v>267</v>
      </c>
      <c r="F898" s="68"/>
      <c r="G898" s="68" t="s">
        <v>78</v>
      </c>
      <c r="H898" s="68" t="s">
        <v>265</v>
      </c>
      <c r="I898" s="68" t="s">
        <v>269</v>
      </c>
      <c r="J898" s="68" t="s">
        <v>266</v>
      </c>
      <c r="K898" s="68" t="s">
        <v>130</v>
      </c>
      <c r="L898" s="69">
        <v>32.266666666666673</v>
      </c>
      <c r="M898" s="69"/>
    </row>
    <row r="899" spans="3:13">
      <c r="C899" s="68" t="s">
        <v>19</v>
      </c>
      <c r="D899" s="68">
        <v>2022</v>
      </c>
      <c r="E899" s="68" t="s">
        <v>267</v>
      </c>
      <c r="F899" s="68"/>
      <c r="G899" s="68" t="s">
        <v>78</v>
      </c>
      <c r="H899" s="68" t="s">
        <v>265</v>
      </c>
      <c r="I899" s="68" t="s">
        <v>270</v>
      </c>
      <c r="J899" s="68" t="s">
        <v>266</v>
      </c>
      <c r="K899" s="68" t="s">
        <v>130</v>
      </c>
      <c r="L899" s="69">
        <v>35.200000000000003</v>
      </c>
      <c r="M899" s="69"/>
    </row>
    <row r="900" spans="3:13">
      <c r="C900" s="68" t="s">
        <v>19</v>
      </c>
      <c r="D900" s="68">
        <v>2022</v>
      </c>
      <c r="E900" s="68" t="s">
        <v>267</v>
      </c>
      <c r="F900" s="68"/>
      <c r="G900" s="68" t="s">
        <v>78</v>
      </c>
      <c r="H900" s="68" t="s">
        <v>265</v>
      </c>
      <c r="I900" s="68" t="s">
        <v>271</v>
      </c>
      <c r="J900" s="68" t="s">
        <v>266</v>
      </c>
      <c r="K900" s="68" t="s">
        <v>130</v>
      </c>
      <c r="L900" s="69">
        <v>41.066666666666663</v>
      </c>
      <c r="M900" s="69"/>
    </row>
    <row r="901" spans="3:13">
      <c r="C901" s="68" t="s">
        <v>19</v>
      </c>
      <c r="D901" s="68">
        <v>2022</v>
      </c>
      <c r="E901" s="68" t="s">
        <v>267</v>
      </c>
      <c r="F901" s="68"/>
      <c r="G901" s="68" t="s">
        <v>260</v>
      </c>
      <c r="H901" s="68" t="s">
        <v>265</v>
      </c>
      <c r="I901" s="68" t="s">
        <v>269</v>
      </c>
      <c r="J901" s="68" t="s">
        <v>266</v>
      </c>
      <c r="K901" s="68" t="s">
        <v>130</v>
      </c>
      <c r="L901" s="69">
        <v>27.5</v>
      </c>
      <c r="M901" s="69"/>
    </row>
    <row r="902" spans="3:13">
      <c r="C902" s="68" t="s">
        <v>19</v>
      </c>
      <c r="D902" s="68">
        <v>2022</v>
      </c>
      <c r="E902" s="68" t="s">
        <v>267</v>
      </c>
      <c r="F902" s="68"/>
      <c r="G902" s="68" t="s">
        <v>260</v>
      </c>
      <c r="H902" s="68" t="s">
        <v>265</v>
      </c>
      <c r="I902" s="68" t="s">
        <v>270</v>
      </c>
      <c r="J902" s="68" t="s">
        <v>266</v>
      </c>
      <c r="K902" s="68" t="s">
        <v>130</v>
      </c>
      <c r="L902" s="69">
        <v>30</v>
      </c>
      <c r="M902" s="69"/>
    </row>
    <row r="903" spans="3:13">
      <c r="C903" s="68" t="s">
        <v>19</v>
      </c>
      <c r="D903" s="68">
        <v>2022</v>
      </c>
      <c r="E903" s="68" t="s">
        <v>267</v>
      </c>
      <c r="F903" s="68"/>
      <c r="G903" s="68" t="s">
        <v>260</v>
      </c>
      <c r="H903" s="68" t="s">
        <v>265</v>
      </c>
      <c r="I903" s="68" t="s">
        <v>271</v>
      </c>
      <c r="J903" s="68" t="s">
        <v>266</v>
      </c>
      <c r="K903" s="68" t="s">
        <v>130</v>
      </c>
      <c r="L903" s="69">
        <v>35</v>
      </c>
      <c r="M903" s="69"/>
    </row>
    <row r="904" spans="3:13">
      <c r="C904" s="68" t="s">
        <v>19</v>
      </c>
      <c r="D904" s="68">
        <v>2022</v>
      </c>
      <c r="E904" s="68" t="s">
        <v>267</v>
      </c>
      <c r="F904" s="68"/>
      <c r="G904" s="68" t="s">
        <v>261</v>
      </c>
      <c r="H904" s="68" t="s">
        <v>265</v>
      </c>
      <c r="I904" s="68" t="s">
        <v>269</v>
      </c>
      <c r="J904" s="68" t="s">
        <v>266</v>
      </c>
      <c r="K904" s="68" t="s">
        <v>130</v>
      </c>
      <c r="L904" s="69">
        <v>22.733333333333334</v>
      </c>
      <c r="M904" s="69"/>
    </row>
    <row r="905" spans="3:13">
      <c r="C905" s="68" t="s">
        <v>19</v>
      </c>
      <c r="D905" s="68">
        <v>2022</v>
      </c>
      <c r="E905" s="68" t="s">
        <v>267</v>
      </c>
      <c r="F905" s="68"/>
      <c r="G905" s="68" t="s">
        <v>261</v>
      </c>
      <c r="H905" s="68" t="s">
        <v>265</v>
      </c>
      <c r="I905" s="68" t="s">
        <v>270</v>
      </c>
      <c r="J905" s="68" t="s">
        <v>266</v>
      </c>
      <c r="K905" s="68" t="s">
        <v>130</v>
      </c>
      <c r="L905" s="69">
        <v>24.8</v>
      </c>
      <c r="M905" s="69"/>
    </row>
    <row r="906" spans="3:13">
      <c r="C906" s="68" t="s">
        <v>19</v>
      </c>
      <c r="D906" s="68">
        <v>2022</v>
      </c>
      <c r="E906" s="68" t="s">
        <v>267</v>
      </c>
      <c r="F906" s="68"/>
      <c r="G906" s="68" t="s">
        <v>261</v>
      </c>
      <c r="H906" s="68" t="s">
        <v>265</v>
      </c>
      <c r="I906" s="68" t="s">
        <v>271</v>
      </c>
      <c r="J906" s="68" t="s">
        <v>266</v>
      </c>
      <c r="K906" s="68" t="s">
        <v>130</v>
      </c>
      <c r="L906" s="69">
        <v>28.933333333333334</v>
      </c>
      <c r="M906" s="69"/>
    </row>
    <row r="907" spans="3:13">
      <c r="C907" s="68" t="s">
        <v>19</v>
      </c>
      <c r="D907" s="68">
        <v>2022</v>
      </c>
      <c r="E907" s="68" t="s">
        <v>267</v>
      </c>
      <c r="F907" s="68"/>
      <c r="G907" s="68" t="s">
        <v>78</v>
      </c>
      <c r="H907" s="68" t="s">
        <v>265</v>
      </c>
      <c r="I907" s="68" t="s">
        <v>269</v>
      </c>
      <c r="J907" s="68" t="s">
        <v>266</v>
      </c>
      <c r="K907" s="68" t="s">
        <v>130</v>
      </c>
      <c r="L907" s="69">
        <v>32.266666666666673</v>
      </c>
      <c r="M907" s="69"/>
    </row>
    <row r="908" spans="3:13">
      <c r="C908" s="68" t="s">
        <v>19</v>
      </c>
      <c r="D908" s="68">
        <v>2022</v>
      </c>
      <c r="E908" s="68" t="s">
        <v>267</v>
      </c>
      <c r="F908" s="68"/>
      <c r="G908" s="68" t="s">
        <v>78</v>
      </c>
      <c r="H908" s="68" t="s">
        <v>265</v>
      </c>
      <c r="I908" s="68" t="s">
        <v>270</v>
      </c>
      <c r="J908" s="68" t="s">
        <v>266</v>
      </c>
      <c r="K908" s="68" t="s">
        <v>130</v>
      </c>
      <c r="L908" s="69">
        <v>35.200000000000003</v>
      </c>
      <c r="M908" s="69"/>
    </row>
    <row r="909" spans="3:13">
      <c r="C909" s="68" t="s">
        <v>19</v>
      </c>
      <c r="D909" s="68">
        <v>2022</v>
      </c>
      <c r="E909" s="68" t="s">
        <v>267</v>
      </c>
      <c r="F909" s="68"/>
      <c r="G909" s="68" t="s">
        <v>78</v>
      </c>
      <c r="H909" s="68" t="s">
        <v>265</v>
      </c>
      <c r="I909" s="68" t="s">
        <v>271</v>
      </c>
      <c r="J909" s="68" t="s">
        <v>266</v>
      </c>
      <c r="K909" s="68" t="s">
        <v>130</v>
      </c>
      <c r="L909" s="69">
        <v>41.066666666666663</v>
      </c>
      <c r="M909" s="69"/>
    </row>
    <row r="910" spans="3:13">
      <c r="C910" s="68" t="s">
        <v>19</v>
      </c>
      <c r="D910" s="68">
        <v>2022</v>
      </c>
      <c r="E910" s="68" t="s">
        <v>267</v>
      </c>
      <c r="F910" s="68"/>
      <c r="G910" s="68" t="s">
        <v>260</v>
      </c>
      <c r="H910" s="68" t="s">
        <v>265</v>
      </c>
      <c r="I910" s="68" t="s">
        <v>269</v>
      </c>
      <c r="J910" s="68" t="s">
        <v>266</v>
      </c>
      <c r="K910" s="68" t="s">
        <v>130</v>
      </c>
      <c r="L910" s="69">
        <v>27.5</v>
      </c>
      <c r="M910" s="69"/>
    </row>
    <row r="911" spans="3:13">
      <c r="C911" s="68" t="s">
        <v>19</v>
      </c>
      <c r="D911" s="68">
        <v>2022</v>
      </c>
      <c r="E911" s="68" t="s">
        <v>267</v>
      </c>
      <c r="F911" s="68"/>
      <c r="G911" s="68" t="s">
        <v>260</v>
      </c>
      <c r="H911" s="68" t="s">
        <v>265</v>
      </c>
      <c r="I911" s="68" t="s">
        <v>270</v>
      </c>
      <c r="J911" s="68" t="s">
        <v>266</v>
      </c>
      <c r="K911" s="68" t="s">
        <v>130</v>
      </c>
      <c r="L911" s="69">
        <v>30</v>
      </c>
      <c r="M911" s="69"/>
    </row>
    <row r="912" spans="3:13">
      <c r="C912" s="68" t="s">
        <v>19</v>
      </c>
      <c r="D912" s="68">
        <v>2022</v>
      </c>
      <c r="E912" s="68" t="s">
        <v>267</v>
      </c>
      <c r="F912" s="68"/>
      <c r="G912" s="68" t="s">
        <v>260</v>
      </c>
      <c r="H912" s="68" t="s">
        <v>265</v>
      </c>
      <c r="I912" s="68" t="s">
        <v>271</v>
      </c>
      <c r="J912" s="68" t="s">
        <v>266</v>
      </c>
      <c r="K912" s="68" t="s">
        <v>130</v>
      </c>
      <c r="L912" s="69">
        <v>35</v>
      </c>
      <c r="M912" s="69"/>
    </row>
    <row r="913" spans="3:13">
      <c r="C913" s="68" t="s">
        <v>19</v>
      </c>
      <c r="D913" s="68">
        <v>2022</v>
      </c>
      <c r="E913" s="68" t="s">
        <v>267</v>
      </c>
      <c r="F913" s="68"/>
      <c r="G913" s="68" t="s">
        <v>261</v>
      </c>
      <c r="H913" s="68" t="s">
        <v>265</v>
      </c>
      <c r="I913" s="68" t="s">
        <v>269</v>
      </c>
      <c r="J913" s="68" t="s">
        <v>266</v>
      </c>
      <c r="K913" s="68" t="s">
        <v>130</v>
      </c>
      <c r="L913" s="69">
        <v>22.733333333333334</v>
      </c>
      <c r="M913" s="69"/>
    </row>
    <row r="914" spans="3:13">
      <c r="C914" s="68" t="s">
        <v>19</v>
      </c>
      <c r="D914" s="68">
        <v>2022</v>
      </c>
      <c r="E914" s="68" t="s">
        <v>267</v>
      </c>
      <c r="F914" s="68"/>
      <c r="G914" s="68" t="s">
        <v>261</v>
      </c>
      <c r="H914" s="68" t="s">
        <v>265</v>
      </c>
      <c r="I914" s="68" t="s">
        <v>270</v>
      </c>
      <c r="J914" s="68" t="s">
        <v>266</v>
      </c>
      <c r="K914" s="68" t="s">
        <v>130</v>
      </c>
      <c r="L914" s="69">
        <v>24.8</v>
      </c>
      <c r="M914" s="69"/>
    </row>
    <row r="915" spans="3:13">
      <c r="C915" s="68" t="s">
        <v>19</v>
      </c>
      <c r="D915" s="68">
        <v>2022</v>
      </c>
      <c r="E915" s="68" t="s">
        <v>267</v>
      </c>
      <c r="F915" s="68"/>
      <c r="G915" s="68" t="s">
        <v>261</v>
      </c>
      <c r="H915" s="68" t="s">
        <v>265</v>
      </c>
      <c r="I915" s="68" t="s">
        <v>271</v>
      </c>
      <c r="J915" s="68" t="s">
        <v>266</v>
      </c>
      <c r="K915" s="68" t="s">
        <v>130</v>
      </c>
      <c r="L915" s="69">
        <v>28.933333333333334</v>
      </c>
      <c r="M915" s="69"/>
    </row>
    <row r="916" spans="3:13">
      <c r="C916" s="68" t="s">
        <v>19</v>
      </c>
      <c r="D916" s="68">
        <v>2023</v>
      </c>
      <c r="E916" s="68" t="s">
        <v>256</v>
      </c>
      <c r="F916" s="68"/>
      <c r="G916" s="68" t="s">
        <v>78</v>
      </c>
      <c r="H916" s="68" t="s">
        <v>257</v>
      </c>
      <c r="I916" s="68" t="s">
        <v>258</v>
      </c>
      <c r="J916" s="68" t="s">
        <v>259</v>
      </c>
      <c r="K916" s="68" t="s">
        <v>130</v>
      </c>
      <c r="L916" s="69">
        <v>165</v>
      </c>
      <c r="M916" s="69"/>
    </row>
    <row r="917" spans="3:13">
      <c r="C917" s="68" t="s">
        <v>19</v>
      </c>
      <c r="D917" s="68">
        <v>2023</v>
      </c>
      <c r="E917" s="68" t="s">
        <v>256</v>
      </c>
      <c r="F917" s="68"/>
      <c r="G917" s="68" t="s">
        <v>260</v>
      </c>
      <c r="H917" s="68" t="s">
        <v>257</v>
      </c>
      <c r="I917" s="68" t="s">
        <v>258</v>
      </c>
      <c r="J917" s="68" t="s">
        <v>259</v>
      </c>
      <c r="K917" s="68" t="s">
        <v>130</v>
      </c>
      <c r="L917" s="69">
        <v>145</v>
      </c>
      <c r="M917" s="69"/>
    </row>
    <row r="918" spans="3:13">
      <c r="C918" s="68" t="s">
        <v>19</v>
      </c>
      <c r="D918" s="68">
        <v>2023</v>
      </c>
      <c r="E918" s="68" t="s">
        <v>256</v>
      </c>
      <c r="F918" s="68"/>
      <c r="G918" s="68" t="s">
        <v>261</v>
      </c>
      <c r="H918" s="68" t="s">
        <v>257</v>
      </c>
      <c r="I918" s="68" t="s">
        <v>258</v>
      </c>
      <c r="J918" s="68" t="s">
        <v>259</v>
      </c>
      <c r="K918" s="68" t="s">
        <v>130</v>
      </c>
      <c r="L918" s="69">
        <v>112</v>
      </c>
      <c r="M918" s="69"/>
    </row>
    <row r="919" spans="3:13">
      <c r="C919" s="68" t="s">
        <v>19</v>
      </c>
      <c r="D919" s="68">
        <v>2023</v>
      </c>
      <c r="E919" s="68" t="s">
        <v>262</v>
      </c>
      <c r="F919" s="68"/>
      <c r="G919" s="68" t="s">
        <v>78</v>
      </c>
      <c r="H919" s="68" t="s">
        <v>257</v>
      </c>
      <c r="I919" s="68" t="s">
        <v>258</v>
      </c>
      <c r="J919" s="68" t="s">
        <v>259</v>
      </c>
      <c r="K919" s="68" t="s">
        <v>130</v>
      </c>
      <c r="L919" s="69">
        <v>120</v>
      </c>
      <c r="M919" s="69"/>
    </row>
    <row r="920" spans="3:13">
      <c r="C920" s="68" t="s">
        <v>19</v>
      </c>
      <c r="D920" s="68">
        <v>2023</v>
      </c>
      <c r="E920" s="68" t="s">
        <v>262</v>
      </c>
      <c r="F920" s="68"/>
      <c r="G920" s="68" t="s">
        <v>260</v>
      </c>
      <c r="H920" s="68" t="s">
        <v>257</v>
      </c>
      <c r="I920" s="68" t="s">
        <v>258</v>
      </c>
      <c r="J920" s="68" t="s">
        <v>259</v>
      </c>
      <c r="K920" s="68" t="s">
        <v>130</v>
      </c>
      <c r="L920" s="69">
        <v>100</v>
      </c>
      <c r="M920" s="69"/>
    </row>
    <row r="921" spans="3:13">
      <c r="C921" s="68" t="s">
        <v>19</v>
      </c>
      <c r="D921" s="68">
        <v>2023</v>
      </c>
      <c r="E921" s="68" t="s">
        <v>262</v>
      </c>
      <c r="F921" s="68"/>
      <c r="G921" s="68" t="s">
        <v>261</v>
      </c>
      <c r="H921" s="68" t="s">
        <v>257</v>
      </c>
      <c r="I921" s="68" t="s">
        <v>258</v>
      </c>
      <c r="J921" s="68" t="s">
        <v>259</v>
      </c>
      <c r="K921" s="68" t="s">
        <v>130</v>
      </c>
      <c r="L921" s="69">
        <v>89</v>
      </c>
      <c r="M921" s="69"/>
    </row>
    <row r="922" spans="3:13">
      <c r="C922" s="68" t="s">
        <v>19</v>
      </c>
      <c r="D922" s="68">
        <v>2023</v>
      </c>
      <c r="E922" s="68" t="s">
        <v>263</v>
      </c>
      <c r="F922" s="68"/>
      <c r="G922" s="68" t="s">
        <v>78</v>
      </c>
      <c r="H922" s="68" t="s">
        <v>257</v>
      </c>
      <c r="I922" s="68" t="s">
        <v>258</v>
      </c>
      <c r="J922" s="68" t="s">
        <v>259</v>
      </c>
      <c r="K922" s="68" t="s">
        <v>130</v>
      </c>
      <c r="L922" s="69">
        <v>95</v>
      </c>
      <c r="M922" s="69"/>
    </row>
    <row r="923" spans="3:13">
      <c r="C923" s="68" t="s">
        <v>19</v>
      </c>
      <c r="D923" s="68">
        <v>2023</v>
      </c>
      <c r="E923" s="68" t="s">
        <v>263</v>
      </c>
      <c r="F923" s="68"/>
      <c r="G923" s="68" t="s">
        <v>260</v>
      </c>
      <c r="H923" s="68" t="s">
        <v>257</v>
      </c>
      <c r="I923" s="68" t="s">
        <v>258</v>
      </c>
      <c r="J923" s="68" t="s">
        <v>259</v>
      </c>
      <c r="K923" s="68" t="s">
        <v>130</v>
      </c>
      <c r="L923" s="69">
        <v>85</v>
      </c>
      <c r="M923" s="69"/>
    </row>
    <row r="924" spans="3:13">
      <c r="C924" s="68" t="s">
        <v>19</v>
      </c>
      <c r="D924" s="68">
        <v>2023</v>
      </c>
      <c r="E924" s="68" t="s">
        <v>263</v>
      </c>
      <c r="F924" s="68"/>
      <c r="G924" s="68" t="s">
        <v>261</v>
      </c>
      <c r="H924" s="68" t="s">
        <v>257</v>
      </c>
      <c r="I924" s="68" t="s">
        <v>258</v>
      </c>
      <c r="J924" s="68" t="s">
        <v>259</v>
      </c>
      <c r="K924" s="68" t="s">
        <v>130</v>
      </c>
      <c r="L924" s="69">
        <v>54</v>
      </c>
      <c r="M924" s="69"/>
    </row>
    <row r="925" spans="3:13">
      <c r="C925" s="68" t="s">
        <v>19</v>
      </c>
      <c r="D925" s="68">
        <v>2023</v>
      </c>
      <c r="E925" s="68" t="s">
        <v>256</v>
      </c>
      <c r="F925" s="68"/>
      <c r="G925" s="68" t="s">
        <v>78</v>
      </c>
      <c r="H925" s="68" t="s">
        <v>129</v>
      </c>
      <c r="I925" s="68" t="s">
        <v>258</v>
      </c>
      <c r="J925" s="68" t="s">
        <v>259</v>
      </c>
      <c r="K925" s="68" t="s">
        <v>130</v>
      </c>
      <c r="L925" s="69">
        <v>159</v>
      </c>
      <c r="M925" s="69"/>
    </row>
    <row r="926" spans="3:13">
      <c r="C926" s="68" t="s">
        <v>19</v>
      </c>
      <c r="D926" s="68">
        <v>2023</v>
      </c>
      <c r="E926" s="68" t="s">
        <v>256</v>
      </c>
      <c r="F926" s="68"/>
      <c r="G926" s="68" t="s">
        <v>260</v>
      </c>
      <c r="H926" s="68" t="s">
        <v>129</v>
      </c>
      <c r="I926" s="68" t="s">
        <v>258</v>
      </c>
      <c r="J926" s="68" t="s">
        <v>259</v>
      </c>
      <c r="K926" s="68" t="s">
        <v>130</v>
      </c>
      <c r="L926" s="69">
        <v>137</v>
      </c>
      <c r="M926" s="69"/>
    </row>
    <row r="927" spans="3:13">
      <c r="C927" s="68" t="s">
        <v>19</v>
      </c>
      <c r="D927" s="68">
        <v>2023</v>
      </c>
      <c r="E927" s="68" t="s">
        <v>256</v>
      </c>
      <c r="F927" s="68"/>
      <c r="G927" s="68" t="s">
        <v>261</v>
      </c>
      <c r="H927" s="68" t="s">
        <v>129</v>
      </c>
      <c r="I927" s="68" t="s">
        <v>258</v>
      </c>
      <c r="J927" s="68" t="s">
        <v>259</v>
      </c>
      <c r="K927" s="68" t="s">
        <v>130</v>
      </c>
      <c r="L927" s="69">
        <v>100</v>
      </c>
      <c r="M927" s="69"/>
    </row>
    <row r="928" spans="3:13">
      <c r="C928" s="68" t="s">
        <v>19</v>
      </c>
      <c r="D928" s="68">
        <v>2023</v>
      </c>
      <c r="E928" s="68" t="s">
        <v>262</v>
      </c>
      <c r="F928" s="68"/>
      <c r="G928" s="68" t="s">
        <v>78</v>
      </c>
      <c r="H928" s="68" t="s">
        <v>129</v>
      </c>
      <c r="I928" s="68" t="s">
        <v>258</v>
      </c>
      <c r="J928" s="68" t="s">
        <v>259</v>
      </c>
      <c r="K928" s="68" t="s">
        <v>130</v>
      </c>
      <c r="L928" s="69">
        <v>115</v>
      </c>
      <c r="M928" s="69"/>
    </row>
    <row r="929" spans="3:13">
      <c r="C929" s="68" t="s">
        <v>19</v>
      </c>
      <c r="D929" s="68">
        <v>2023</v>
      </c>
      <c r="E929" s="68" t="s">
        <v>262</v>
      </c>
      <c r="F929" s="68"/>
      <c r="G929" s="68" t="s">
        <v>260</v>
      </c>
      <c r="H929" s="68" t="s">
        <v>129</v>
      </c>
      <c r="I929" s="68" t="s">
        <v>258</v>
      </c>
      <c r="J929" s="68" t="s">
        <v>259</v>
      </c>
      <c r="K929" s="68" t="s">
        <v>130</v>
      </c>
      <c r="L929" s="69">
        <v>100</v>
      </c>
      <c r="M929" s="69"/>
    </row>
    <row r="930" spans="3:13">
      <c r="C930" s="68" t="s">
        <v>19</v>
      </c>
      <c r="D930" s="68">
        <v>2023</v>
      </c>
      <c r="E930" s="68" t="s">
        <v>262</v>
      </c>
      <c r="F930" s="68"/>
      <c r="G930" s="68" t="s">
        <v>261</v>
      </c>
      <c r="H930" s="68" t="s">
        <v>129</v>
      </c>
      <c r="I930" s="68" t="s">
        <v>258</v>
      </c>
      <c r="J930" s="68" t="s">
        <v>259</v>
      </c>
      <c r="K930" s="68" t="s">
        <v>130</v>
      </c>
      <c r="L930" s="69">
        <v>89</v>
      </c>
      <c r="M930" s="69"/>
    </row>
    <row r="931" spans="3:13">
      <c r="C931" s="68" t="s">
        <v>19</v>
      </c>
      <c r="D931" s="68">
        <v>2023</v>
      </c>
      <c r="E931" s="68" t="s">
        <v>263</v>
      </c>
      <c r="F931" s="68"/>
      <c r="G931" s="68" t="s">
        <v>78</v>
      </c>
      <c r="H931" s="68" t="s">
        <v>129</v>
      </c>
      <c r="I931" s="68" t="s">
        <v>258</v>
      </c>
      <c r="J931" s="68" t="s">
        <v>259</v>
      </c>
      <c r="K931" s="68" t="s">
        <v>130</v>
      </c>
      <c r="L931" s="69">
        <v>95</v>
      </c>
      <c r="M931" s="69"/>
    </row>
    <row r="932" spans="3:13">
      <c r="C932" s="68" t="s">
        <v>19</v>
      </c>
      <c r="D932" s="68">
        <v>2023</v>
      </c>
      <c r="E932" s="68" t="s">
        <v>263</v>
      </c>
      <c r="F932" s="68"/>
      <c r="G932" s="68" t="s">
        <v>260</v>
      </c>
      <c r="H932" s="68" t="s">
        <v>129</v>
      </c>
      <c r="I932" s="68" t="s">
        <v>258</v>
      </c>
      <c r="J932" s="68" t="s">
        <v>259</v>
      </c>
      <c r="K932" s="68" t="s">
        <v>130</v>
      </c>
      <c r="L932" s="69">
        <v>83</v>
      </c>
      <c r="M932" s="69"/>
    </row>
    <row r="933" spans="3:13">
      <c r="C933" s="68" t="s">
        <v>19</v>
      </c>
      <c r="D933" s="68">
        <v>2023</v>
      </c>
      <c r="E933" s="68" t="s">
        <v>263</v>
      </c>
      <c r="F933" s="68"/>
      <c r="G933" s="68" t="s">
        <v>261</v>
      </c>
      <c r="H933" s="68" t="s">
        <v>129</v>
      </c>
      <c r="I933" s="68" t="s">
        <v>258</v>
      </c>
      <c r="J933" s="68" t="s">
        <v>259</v>
      </c>
      <c r="K933" s="68" t="s">
        <v>130</v>
      </c>
      <c r="L933" s="69">
        <v>54</v>
      </c>
      <c r="M933" s="69"/>
    </row>
    <row r="934" spans="3:13">
      <c r="C934" s="68" t="s">
        <v>19</v>
      </c>
      <c r="D934" s="68">
        <v>2023</v>
      </c>
      <c r="E934" s="68" t="s">
        <v>256</v>
      </c>
      <c r="F934" s="68"/>
      <c r="G934" s="68" t="s">
        <v>78</v>
      </c>
      <c r="H934" s="68" t="s">
        <v>264</v>
      </c>
      <c r="I934" s="68" t="s">
        <v>258</v>
      </c>
      <c r="J934" s="68" t="s">
        <v>259</v>
      </c>
      <c r="K934" s="68" t="s">
        <v>130</v>
      </c>
      <c r="L934" s="69">
        <v>137</v>
      </c>
      <c r="M934" s="69"/>
    </row>
    <row r="935" spans="3:13">
      <c r="C935" s="68" t="s">
        <v>19</v>
      </c>
      <c r="D935" s="68">
        <v>2023</v>
      </c>
      <c r="E935" s="68" t="s">
        <v>256</v>
      </c>
      <c r="F935" s="68"/>
      <c r="G935" s="68" t="s">
        <v>260</v>
      </c>
      <c r="H935" s="68" t="s">
        <v>264</v>
      </c>
      <c r="I935" s="68" t="s">
        <v>258</v>
      </c>
      <c r="J935" s="68" t="s">
        <v>259</v>
      </c>
      <c r="K935" s="68" t="s">
        <v>130</v>
      </c>
      <c r="L935" s="69">
        <v>125</v>
      </c>
      <c r="M935" s="69"/>
    </row>
    <row r="936" spans="3:13">
      <c r="C936" s="68" t="s">
        <v>19</v>
      </c>
      <c r="D936" s="68">
        <v>2023</v>
      </c>
      <c r="E936" s="68" t="s">
        <v>256</v>
      </c>
      <c r="F936" s="68"/>
      <c r="G936" s="68" t="s">
        <v>261</v>
      </c>
      <c r="H936" s="68" t="s">
        <v>264</v>
      </c>
      <c r="I936" s="68" t="s">
        <v>258</v>
      </c>
      <c r="J936" s="68" t="s">
        <v>259</v>
      </c>
      <c r="K936" s="68" t="s">
        <v>130</v>
      </c>
      <c r="L936" s="69">
        <v>89</v>
      </c>
      <c r="M936" s="69"/>
    </row>
    <row r="937" spans="3:13">
      <c r="C937" s="68" t="s">
        <v>19</v>
      </c>
      <c r="D937" s="68">
        <v>2023</v>
      </c>
      <c r="E937" s="68" t="s">
        <v>262</v>
      </c>
      <c r="F937" s="68"/>
      <c r="G937" s="68" t="s">
        <v>78</v>
      </c>
      <c r="H937" s="68" t="s">
        <v>264</v>
      </c>
      <c r="I937" s="68" t="s">
        <v>258</v>
      </c>
      <c r="J937" s="68" t="s">
        <v>259</v>
      </c>
      <c r="K937" s="68" t="s">
        <v>130</v>
      </c>
      <c r="L937" s="69">
        <v>100</v>
      </c>
      <c r="M937" s="69"/>
    </row>
    <row r="938" spans="3:13">
      <c r="C938" s="68" t="s">
        <v>19</v>
      </c>
      <c r="D938" s="68">
        <v>2023</v>
      </c>
      <c r="E938" s="68" t="s">
        <v>262</v>
      </c>
      <c r="F938" s="68"/>
      <c r="G938" s="68" t="s">
        <v>260</v>
      </c>
      <c r="H938" s="68" t="s">
        <v>264</v>
      </c>
      <c r="I938" s="68" t="s">
        <v>258</v>
      </c>
      <c r="J938" s="68" t="s">
        <v>259</v>
      </c>
      <c r="K938" s="68" t="s">
        <v>130</v>
      </c>
      <c r="L938" s="69">
        <v>90</v>
      </c>
      <c r="M938" s="69"/>
    </row>
    <row r="939" spans="3:13">
      <c r="C939" s="68" t="s">
        <v>19</v>
      </c>
      <c r="D939" s="68">
        <v>2023</v>
      </c>
      <c r="E939" s="68" t="s">
        <v>262</v>
      </c>
      <c r="F939" s="68"/>
      <c r="G939" s="68" t="s">
        <v>261</v>
      </c>
      <c r="H939" s="68" t="s">
        <v>264</v>
      </c>
      <c r="I939" s="68" t="s">
        <v>258</v>
      </c>
      <c r="J939" s="68" t="s">
        <v>259</v>
      </c>
      <c r="K939" s="68" t="s">
        <v>130</v>
      </c>
      <c r="L939" s="69">
        <v>78</v>
      </c>
      <c r="M939" s="69"/>
    </row>
    <row r="940" spans="3:13">
      <c r="C940" s="68" t="s">
        <v>19</v>
      </c>
      <c r="D940" s="68">
        <v>2023</v>
      </c>
      <c r="E940" s="68" t="s">
        <v>263</v>
      </c>
      <c r="F940" s="68"/>
      <c r="G940" s="68" t="s">
        <v>78</v>
      </c>
      <c r="H940" s="68" t="s">
        <v>264</v>
      </c>
      <c r="I940" s="68" t="s">
        <v>258</v>
      </c>
      <c r="J940" s="68" t="s">
        <v>259</v>
      </c>
      <c r="K940" s="68" t="s">
        <v>130</v>
      </c>
      <c r="L940" s="69">
        <v>90</v>
      </c>
      <c r="M940" s="69"/>
    </row>
    <row r="941" spans="3:13">
      <c r="C941" s="68" t="s">
        <v>19</v>
      </c>
      <c r="D941" s="68">
        <v>2023</v>
      </c>
      <c r="E941" s="68" t="s">
        <v>263</v>
      </c>
      <c r="F941" s="68"/>
      <c r="G941" s="68" t="s">
        <v>260</v>
      </c>
      <c r="H941" s="68" t="s">
        <v>264</v>
      </c>
      <c r="I941" s="68" t="s">
        <v>258</v>
      </c>
      <c r="J941" s="68" t="s">
        <v>259</v>
      </c>
      <c r="K941" s="68" t="s">
        <v>130</v>
      </c>
      <c r="L941" s="69">
        <v>80</v>
      </c>
      <c r="M941" s="69"/>
    </row>
    <row r="942" spans="3:13">
      <c r="C942" s="68" t="s">
        <v>19</v>
      </c>
      <c r="D942" s="68">
        <v>2023</v>
      </c>
      <c r="E942" s="68" t="s">
        <v>263</v>
      </c>
      <c r="F942" s="68"/>
      <c r="G942" s="68" t="s">
        <v>261</v>
      </c>
      <c r="H942" s="68" t="s">
        <v>264</v>
      </c>
      <c r="I942" s="68" t="s">
        <v>258</v>
      </c>
      <c r="J942" s="68" t="s">
        <v>259</v>
      </c>
      <c r="K942" s="68" t="s">
        <v>130</v>
      </c>
      <c r="L942" s="69">
        <v>52</v>
      </c>
      <c r="M942" s="69"/>
    </row>
    <row r="943" spans="3:13">
      <c r="C943" s="68" t="s">
        <v>19</v>
      </c>
      <c r="D943" s="68">
        <v>2023</v>
      </c>
      <c r="E943" s="68" t="s">
        <v>256</v>
      </c>
      <c r="F943" s="68"/>
      <c r="G943" s="68" t="s">
        <v>78</v>
      </c>
      <c r="H943" s="68" t="s">
        <v>265</v>
      </c>
      <c r="I943" s="68" t="s">
        <v>258</v>
      </c>
      <c r="J943" s="68" t="s">
        <v>259</v>
      </c>
      <c r="K943" s="68" t="s">
        <v>130</v>
      </c>
      <c r="L943" s="69">
        <v>125</v>
      </c>
      <c r="M943" s="69"/>
    </row>
    <row r="944" spans="3:13">
      <c r="C944" s="68" t="s">
        <v>19</v>
      </c>
      <c r="D944" s="68">
        <v>2023</v>
      </c>
      <c r="E944" s="68" t="s">
        <v>256</v>
      </c>
      <c r="F944" s="68"/>
      <c r="G944" s="68" t="s">
        <v>260</v>
      </c>
      <c r="H944" s="68" t="s">
        <v>265</v>
      </c>
      <c r="I944" s="68" t="s">
        <v>258</v>
      </c>
      <c r="J944" s="68" t="s">
        <v>259</v>
      </c>
      <c r="K944" s="68" t="s">
        <v>130</v>
      </c>
      <c r="L944" s="69">
        <v>100</v>
      </c>
      <c r="M944" s="69"/>
    </row>
    <row r="945" spans="3:13">
      <c r="C945" s="68" t="s">
        <v>19</v>
      </c>
      <c r="D945" s="68">
        <v>2023</v>
      </c>
      <c r="E945" s="68" t="s">
        <v>256</v>
      </c>
      <c r="F945" s="68"/>
      <c r="G945" s="68" t="s">
        <v>261</v>
      </c>
      <c r="H945" s="68" t="s">
        <v>265</v>
      </c>
      <c r="I945" s="68" t="s">
        <v>258</v>
      </c>
      <c r="J945" s="68" t="s">
        <v>259</v>
      </c>
      <c r="K945" s="68" t="s">
        <v>130</v>
      </c>
      <c r="L945" s="69">
        <v>89</v>
      </c>
      <c r="M945" s="69"/>
    </row>
    <row r="946" spans="3:13">
      <c r="C946" s="68" t="s">
        <v>19</v>
      </c>
      <c r="D946" s="68">
        <v>2023</v>
      </c>
      <c r="E946" s="68" t="s">
        <v>262</v>
      </c>
      <c r="F946" s="68"/>
      <c r="G946" s="68" t="s">
        <v>78</v>
      </c>
      <c r="H946" s="68" t="s">
        <v>265</v>
      </c>
      <c r="I946" s="68" t="s">
        <v>258</v>
      </c>
      <c r="J946" s="68" t="s">
        <v>259</v>
      </c>
      <c r="K946" s="68" t="s">
        <v>130</v>
      </c>
      <c r="L946" s="69">
        <v>95</v>
      </c>
      <c r="M946" s="69"/>
    </row>
    <row r="947" spans="3:13">
      <c r="C947" s="68" t="s">
        <v>19</v>
      </c>
      <c r="D947" s="68">
        <v>2023</v>
      </c>
      <c r="E947" s="68" t="s">
        <v>262</v>
      </c>
      <c r="F947" s="68"/>
      <c r="G947" s="68" t="s">
        <v>260</v>
      </c>
      <c r="H947" s="68" t="s">
        <v>265</v>
      </c>
      <c r="I947" s="68" t="s">
        <v>258</v>
      </c>
      <c r="J947" s="68" t="s">
        <v>259</v>
      </c>
      <c r="K947" s="68" t="s">
        <v>130</v>
      </c>
      <c r="L947" s="69">
        <v>85</v>
      </c>
      <c r="M947" s="69"/>
    </row>
    <row r="948" spans="3:13">
      <c r="C948" s="68" t="s">
        <v>19</v>
      </c>
      <c r="D948" s="68">
        <v>2023</v>
      </c>
      <c r="E948" s="68" t="s">
        <v>262</v>
      </c>
      <c r="F948" s="68"/>
      <c r="G948" s="68" t="s">
        <v>261</v>
      </c>
      <c r="H948" s="68" t="s">
        <v>265</v>
      </c>
      <c r="I948" s="68" t="s">
        <v>258</v>
      </c>
      <c r="J948" s="68" t="s">
        <v>259</v>
      </c>
      <c r="K948" s="68" t="s">
        <v>130</v>
      </c>
      <c r="L948" s="69">
        <v>78</v>
      </c>
      <c r="M948" s="69"/>
    </row>
    <row r="949" spans="3:13">
      <c r="C949" s="68" t="s">
        <v>19</v>
      </c>
      <c r="D949" s="68">
        <v>2023</v>
      </c>
      <c r="E949" s="68" t="s">
        <v>263</v>
      </c>
      <c r="F949" s="68"/>
      <c r="G949" s="68" t="s">
        <v>78</v>
      </c>
      <c r="H949" s="68" t="s">
        <v>265</v>
      </c>
      <c r="I949" s="68" t="s">
        <v>258</v>
      </c>
      <c r="J949" s="68" t="s">
        <v>259</v>
      </c>
      <c r="K949" s="68" t="s">
        <v>130</v>
      </c>
      <c r="L949" s="69">
        <v>85</v>
      </c>
      <c r="M949" s="69"/>
    </row>
    <row r="950" spans="3:13">
      <c r="C950" s="68" t="s">
        <v>19</v>
      </c>
      <c r="D950" s="68">
        <v>2023</v>
      </c>
      <c r="E950" s="68" t="s">
        <v>263</v>
      </c>
      <c r="F950" s="68"/>
      <c r="G950" s="68" t="s">
        <v>260</v>
      </c>
      <c r="H950" s="68" t="s">
        <v>265</v>
      </c>
      <c r="I950" s="68" t="s">
        <v>258</v>
      </c>
      <c r="J950" s="68" t="s">
        <v>259</v>
      </c>
      <c r="K950" s="68" t="s">
        <v>130</v>
      </c>
      <c r="L950" s="69">
        <v>80</v>
      </c>
      <c r="M950" s="69"/>
    </row>
    <row r="951" spans="3:13">
      <c r="C951" s="68" t="s">
        <v>19</v>
      </c>
      <c r="D951" s="68">
        <v>2023</v>
      </c>
      <c r="E951" s="68" t="s">
        <v>263</v>
      </c>
      <c r="F951" s="68"/>
      <c r="G951" s="68" t="s">
        <v>261</v>
      </c>
      <c r="H951" s="68" t="s">
        <v>265</v>
      </c>
      <c r="I951" s="68" t="s">
        <v>258</v>
      </c>
      <c r="J951" s="68" t="s">
        <v>259</v>
      </c>
      <c r="K951" s="68" t="s">
        <v>130</v>
      </c>
      <c r="L951" s="69">
        <v>52</v>
      </c>
      <c r="M951" s="69"/>
    </row>
    <row r="952" spans="3:13">
      <c r="C952" s="68" t="s">
        <v>19</v>
      </c>
      <c r="D952" s="68">
        <v>2023</v>
      </c>
      <c r="E952" s="68" t="s">
        <v>256</v>
      </c>
      <c r="F952" s="68"/>
      <c r="G952" s="68" t="s">
        <v>78</v>
      </c>
      <c r="H952" s="68" t="s">
        <v>257</v>
      </c>
      <c r="I952" s="68" t="s">
        <v>258</v>
      </c>
      <c r="J952" s="68" t="s">
        <v>266</v>
      </c>
      <c r="K952" s="68" t="s">
        <v>130</v>
      </c>
      <c r="L952" s="69">
        <v>44</v>
      </c>
      <c r="M952" s="69"/>
    </row>
    <row r="953" spans="3:13">
      <c r="C953" s="68" t="s">
        <v>19</v>
      </c>
      <c r="D953" s="68">
        <v>2023</v>
      </c>
      <c r="E953" s="68" t="s">
        <v>256</v>
      </c>
      <c r="F953" s="68"/>
      <c r="G953" s="68" t="s">
        <v>260</v>
      </c>
      <c r="H953" s="68" t="s">
        <v>257</v>
      </c>
      <c r="I953" s="68" t="s">
        <v>258</v>
      </c>
      <c r="J953" s="68" t="s">
        <v>266</v>
      </c>
      <c r="K953" s="68" t="s">
        <v>130</v>
      </c>
      <c r="L953" s="69">
        <v>35</v>
      </c>
      <c r="M953" s="69"/>
    </row>
    <row r="954" spans="3:13">
      <c r="C954" s="68" t="s">
        <v>19</v>
      </c>
      <c r="D954" s="68">
        <v>2023</v>
      </c>
      <c r="E954" s="68" t="s">
        <v>256</v>
      </c>
      <c r="F954" s="68"/>
      <c r="G954" s="68" t="s">
        <v>261</v>
      </c>
      <c r="H954" s="68" t="s">
        <v>257</v>
      </c>
      <c r="I954" s="68" t="s">
        <v>258</v>
      </c>
      <c r="J954" s="68" t="s">
        <v>266</v>
      </c>
      <c r="K954" s="68" t="s">
        <v>130</v>
      </c>
      <c r="L954" s="69">
        <v>30</v>
      </c>
      <c r="M954" s="69"/>
    </row>
    <row r="955" spans="3:13">
      <c r="C955" s="68" t="s">
        <v>19</v>
      </c>
      <c r="D955" s="68">
        <v>2023</v>
      </c>
      <c r="E955" s="68" t="s">
        <v>262</v>
      </c>
      <c r="F955" s="68"/>
      <c r="G955" s="68" t="s">
        <v>78</v>
      </c>
      <c r="H955" s="68" t="s">
        <v>257</v>
      </c>
      <c r="I955" s="68" t="s">
        <v>258</v>
      </c>
      <c r="J955" s="68" t="s">
        <v>266</v>
      </c>
      <c r="K955" s="68" t="s">
        <v>130</v>
      </c>
      <c r="L955" s="69">
        <v>30</v>
      </c>
      <c r="M955" s="69"/>
    </row>
    <row r="956" spans="3:13">
      <c r="C956" s="68" t="s">
        <v>19</v>
      </c>
      <c r="D956" s="68">
        <v>2023</v>
      </c>
      <c r="E956" s="68" t="s">
        <v>262</v>
      </c>
      <c r="F956" s="68"/>
      <c r="G956" s="68" t="s">
        <v>260</v>
      </c>
      <c r="H956" s="68" t="s">
        <v>257</v>
      </c>
      <c r="I956" s="68" t="s">
        <v>258</v>
      </c>
      <c r="J956" s="68" t="s">
        <v>266</v>
      </c>
      <c r="K956" s="68" t="s">
        <v>130</v>
      </c>
      <c r="L956" s="69">
        <v>28</v>
      </c>
      <c r="M956" s="69"/>
    </row>
    <row r="957" spans="3:13">
      <c r="C957" s="68" t="s">
        <v>19</v>
      </c>
      <c r="D957" s="68">
        <v>2023</v>
      </c>
      <c r="E957" s="68" t="s">
        <v>262</v>
      </c>
      <c r="F957" s="68"/>
      <c r="G957" s="68" t="s">
        <v>261</v>
      </c>
      <c r="H957" s="68" t="s">
        <v>257</v>
      </c>
      <c r="I957" s="68" t="s">
        <v>258</v>
      </c>
      <c r="J957" s="68" t="s">
        <v>266</v>
      </c>
      <c r="K957" s="68" t="s">
        <v>130</v>
      </c>
      <c r="L957" s="69">
        <v>25</v>
      </c>
      <c r="M957" s="69"/>
    </row>
    <row r="958" spans="3:13">
      <c r="C958" s="68" t="s">
        <v>19</v>
      </c>
      <c r="D958" s="68">
        <v>2023</v>
      </c>
      <c r="E958" s="68" t="s">
        <v>263</v>
      </c>
      <c r="F958" s="68"/>
      <c r="G958" s="68" t="s">
        <v>78</v>
      </c>
      <c r="H958" s="68" t="s">
        <v>257</v>
      </c>
      <c r="I958" s="68" t="s">
        <v>258</v>
      </c>
      <c r="J958" s="68" t="s">
        <v>266</v>
      </c>
      <c r="K958" s="68" t="s">
        <v>130</v>
      </c>
      <c r="L958" s="69">
        <v>24</v>
      </c>
      <c r="M958" s="69"/>
    </row>
    <row r="959" spans="3:13">
      <c r="C959" s="68" t="s">
        <v>19</v>
      </c>
      <c r="D959" s="68">
        <v>2023</v>
      </c>
      <c r="E959" s="68" t="s">
        <v>263</v>
      </c>
      <c r="F959" s="68"/>
      <c r="G959" s="68" t="s">
        <v>260</v>
      </c>
      <c r="H959" s="68" t="s">
        <v>257</v>
      </c>
      <c r="I959" s="68" t="s">
        <v>258</v>
      </c>
      <c r="J959" s="68" t="s">
        <v>266</v>
      </c>
      <c r="K959" s="68" t="s">
        <v>130</v>
      </c>
      <c r="L959" s="69">
        <v>22</v>
      </c>
      <c r="M959" s="69"/>
    </row>
    <row r="960" spans="3:13">
      <c r="C960" s="68" t="s">
        <v>19</v>
      </c>
      <c r="D960" s="68">
        <v>2023</v>
      </c>
      <c r="E960" s="68" t="s">
        <v>263</v>
      </c>
      <c r="F960" s="68"/>
      <c r="G960" s="68" t="s">
        <v>261</v>
      </c>
      <c r="H960" s="68" t="s">
        <v>257</v>
      </c>
      <c r="I960" s="68" t="s">
        <v>258</v>
      </c>
      <c r="J960" s="68" t="s">
        <v>266</v>
      </c>
      <c r="K960" s="68" t="s">
        <v>130</v>
      </c>
      <c r="L960" s="69">
        <v>17</v>
      </c>
      <c r="M960" s="69"/>
    </row>
    <row r="961" spans="3:13">
      <c r="C961" s="68" t="s">
        <v>19</v>
      </c>
      <c r="D961" s="68">
        <v>2023</v>
      </c>
      <c r="E961" s="68" t="s">
        <v>256</v>
      </c>
      <c r="F961" s="68"/>
      <c r="G961" s="68" t="s">
        <v>78</v>
      </c>
      <c r="H961" s="68" t="s">
        <v>129</v>
      </c>
      <c r="I961" s="68" t="s">
        <v>258</v>
      </c>
      <c r="J961" s="68" t="s">
        <v>266</v>
      </c>
      <c r="K961" s="68" t="s">
        <v>130</v>
      </c>
      <c r="L961" s="69">
        <v>44</v>
      </c>
      <c r="M961" s="69"/>
    </row>
    <row r="962" spans="3:13">
      <c r="C962" s="68" t="s">
        <v>19</v>
      </c>
      <c r="D962" s="68">
        <v>2023</v>
      </c>
      <c r="E962" s="68" t="s">
        <v>256</v>
      </c>
      <c r="F962" s="68"/>
      <c r="G962" s="68" t="s">
        <v>260</v>
      </c>
      <c r="H962" s="68" t="s">
        <v>129</v>
      </c>
      <c r="I962" s="68" t="s">
        <v>258</v>
      </c>
      <c r="J962" s="68" t="s">
        <v>266</v>
      </c>
      <c r="K962" s="68" t="s">
        <v>130</v>
      </c>
      <c r="L962" s="69">
        <v>35</v>
      </c>
      <c r="M962" s="69"/>
    </row>
    <row r="963" spans="3:13">
      <c r="C963" s="68" t="s">
        <v>19</v>
      </c>
      <c r="D963" s="68">
        <v>2023</v>
      </c>
      <c r="E963" s="68" t="s">
        <v>256</v>
      </c>
      <c r="F963" s="68"/>
      <c r="G963" s="68" t="s">
        <v>261</v>
      </c>
      <c r="H963" s="68" t="s">
        <v>129</v>
      </c>
      <c r="I963" s="68" t="s">
        <v>258</v>
      </c>
      <c r="J963" s="68" t="s">
        <v>266</v>
      </c>
      <c r="K963" s="68" t="s">
        <v>130</v>
      </c>
      <c r="L963" s="69">
        <v>30</v>
      </c>
      <c r="M963" s="69"/>
    </row>
    <row r="964" spans="3:13">
      <c r="C964" s="68" t="s">
        <v>19</v>
      </c>
      <c r="D964" s="68">
        <v>2023</v>
      </c>
      <c r="E964" s="68" t="s">
        <v>262</v>
      </c>
      <c r="F964" s="68"/>
      <c r="G964" s="68" t="s">
        <v>78</v>
      </c>
      <c r="H964" s="68" t="s">
        <v>129</v>
      </c>
      <c r="I964" s="68" t="s">
        <v>258</v>
      </c>
      <c r="J964" s="68" t="s">
        <v>266</v>
      </c>
      <c r="K964" s="68" t="s">
        <v>130</v>
      </c>
      <c r="L964" s="69">
        <v>30</v>
      </c>
      <c r="M964" s="69"/>
    </row>
    <row r="965" spans="3:13">
      <c r="C965" s="68" t="s">
        <v>19</v>
      </c>
      <c r="D965" s="68">
        <v>2023</v>
      </c>
      <c r="E965" s="68" t="s">
        <v>262</v>
      </c>
      <c r="F965" s="68"/>
      <c r="G965" s="68" t="s">
        <v>260</v>
      </c>
      <c r="H965" s="68" t="s">
        <v>129</v>
      </c>
      <c r="I965" s="68" t="s">
        <v>258</v>
      </c>
      <c r="J965" s="68" t="s">
        <v>266</v>
      </c>
      <c r="K965" s="68" t="s">
        <v>130</v>
      </c>
      <c r="L965" s="69">
        <v>28</v>
      </c>
      <c r="M965" s="69"/>
    </row>
    <row r="966" spans="3:13">
      <c r="C966" s="68" t="s">
        <v>19</v>
      </c>
      <c r="D966" s="68">
        <v>2023</v>
      </c>
      <c r="E966" s="68" t="s">
        <v>262</v>
      </c>
      <c r="F966" s="68"/>
      <c r="G966" s="68" t="s">
        <v>261</v>
      </c>
      <c r="H966" s="68" t="s">
        <v>129</v>
      </c>
      <c r="I966" s="68" t="s">
        <v>258</v>
      </c>
      <c r="J966" s="68" t="s">
        <v>266</v>
      </c>
      <c r="K966" s="68" t="s">
        <v>130</v>
      </c>
      <c r="L966" s="69">
        <v>25</v>
      </c>
      <c r="M966" s="69"/>
    </row>
    <row r="967" spans="3:13">
      <c r="C967" s="68" t="s">
        <v>19</v>
      </c>
      <c r="D967" s="68">
        <v>2023</v>
      </c>
      <c r="E967" s="68" t="s">
        <v>263</v>
      </c>
      <c r="F967" s="68"/>
      <c r="G967" s="68" t="s">
        <v>78</v>
      </c>
      <c r="H967" s="68" t="s">
        <v>129</v>
      </c>
      <c r="I967" s="68" t="s">
        <v>258</v>
      </c>
      <c r="J967" s="68" t="s">
        <v>266</v>
      </c>
      <c r="K967" s="68" t="s">
        <v>130</v>
      </c>
      <c r="L967" s="69">
        <v>24</v>
      </c>
      <c r="M967" s="69"/>
    </row>
    <row r="968" spans="3:13">
      <c r="C968" s="68" t="s">
        <v>19</v>
      </c>
      <c r="D968" s="68">
        <v>2023</v>
      </c>
      <c r="E968" s="68" t="s">
        <v>263</v>
      </c>
      <c r="F968" s="68"/>
      <c r="G968" s="68" t="s">
        <v>260</v>
      </c>
      <c r="H968" s="68" t="s">
        <v>129</v>
      </c>
      <c r="I968" s="68" t="s">
        <v>258</v>
      </c>
      <c r="J968" s="68" t="s">
        <v>266</v>
      </c>
      <c r="K968" s="68" t="s">
        <v>130</v>
      </c>
      <c r="L968" s="69">
        <v>22</v>
      </c>
      <c r="M968" s="69"/>
    </row>
    <row r="969" spans="3:13">
      <c r="C969" s="68" t="s">
        <v>19</v>
      </c>
      <c r="D969" s="68">
        <v>2023</v>
      </c>
      <c r="E969" s="68" t="s">
        <v>263</v>
      </c>
      <c r="F969" s="68"/>
      <c r="G969" s="68" t="s">
        <v>261</v>
      </c>
      <c r="H969" s="68" t="s">
        <v>129</v>
      </c>
      <c r="I969" s="68" t="s">
        <v>258</v>
      </c>
      <c r="J969" s="68" t="s">
        <v>266</v>
      </c>
      <c r="K969" s="68" t="s">
        <v>130</v>
      </c>
      <c r="L969" s="69">
        <v>17</v>
      </c>
      <c r="M969" s="69"/>
    </row>
    <row r="970" spans="3:13">
      <c r="C970" s="68" t="s">
        <v>19</v>
      </c>
      <c r="D970" s="68">
        <v>2023</v>
      </c>
      <c r="E970" s="68" t="s">
        <v>256</v>
      </c>
      <c r="F970" s="68"/>
      <c r="G970" s="68" t="s">
        <v>78</v>
      </c>
      <c r="H970" s="68" t="s">
        <v>264</v>
      </c>
      <c r="I970" s="68" t="s">
        <v>258</v>
      </c>
      <c r="J970" s="68" t="s">
        <v>266</v>
      </c>
      <c r="K970" s="68" t="s">
        <v>130</v>
      </c>
      <c r="L970" s="69">
        <v>44</v>
      </c>
      <c r="M970" s="69"/>
    </row>
    <row r="971" spans="3:13">
      <c r="C971" s="68" t="s">
        <v>19</v>
      </c>
      <c r="D971" s="68">
        <v>2023</v>
      </c>
      <c r="E971" s="68" t="s">
        <v>256</v>
      </c>
      <c r="F971" s="68"/>
      <c r="G971" s="68" t="s">
        <v>260</v>
      </c>
      <c r="H971" s="68" t="s">
        <v>264</v>
      </c>
      <c r="I971" s="68" t="s">
        <v>258</v>
      </c>
      <c r="J971" s="68" t="s">
        <v>266</v>
      </c>
      <c r="K971" s="68" t="s">
        <v>130</v>
      </c>
      <c r="L971" s="69">
        <v>35</v>
      </c>
      <c r="M971" s="69"/>
    </row>
    <row r="972" spans="3:13">
      <c r="C972" s="68" t="s">
        <v>19</v>
      </c>
      <c r="D972" s="68">
        <v>2023</v>
      </c>
      <c r="E972" s="68" t="s">
        <v>256</v>
      </c>
      <c r="F972" s="68"/>
      <c r="G972" s="68" t="s">
        <v>261</v>
      </c>
      <c r="H972" s="68" t="s">
        <v>264</v>
      </c>
      <c r="I972" s="68" t="s">
        <v>258</v>
      </c>
      <c r="J972" s="68" t="s">
        <v>266</v>
      </c>
      <c r="K972" s="68" t="s">
        <v>130</v>
      </c>
      <c r="L972" s="69">
        <v>30</v>
      </c>
      <c r="M972" s="69"/>
    </row>
    <row r="973" spans="3:13">
      <c r="C973" s="68" t="s">
        <v>19</v>
      </c>
      <c r="D973" s="68">
        <v>2023</v>
      </c>
      <c r="E973" s="68" t="s">
        <v>262</v>
      </c>
      <c r="F973" s="68"/>
      <c r="G973" s="68" t="s">
        <v>78</v>
      </c>
      <c r="H973" s="68" t="s">
        <v>264</v>
      </c>
      <c r="I973" s="68" t="s">
        <v>258</v>
      </c>
      <c r="J973" s="68" t="s">
        <v>266</v>
      </c>
      <c r="K973" s="68" t="s">
        <v>130</v>
      </c>
      <c r="L973" s="69">
        <v>30</v>
      </c>
      <c r="M973" s="69"/>
    </row>
    <row r="974" spans="3:13">
      <c r="C974" s="68" t="s">
        <v>19</v>
      </c>
      <c r="D974" s="68">
        <v>2023</v>
      </c>
      <c r="E974" s="68" t="s">
        <v>262</v>
      </c>
      <c r="F974" s="68"/>
      <c r="G974" s="68" t="s">
        <v>260</v>
      </c>
      <c r="H974" s="68" t="s">
        <v>264</v>
      </c>
      <c r="I974" s="68" t="s">
        <v>258</v>
      </c>
      <c r="J974" s="68" t="s">
        <v>266</v>
      </c>
      <c r="K974" s="68" t="s">
        <v>130</v>
      </c>
      <c r="L974" s="69">
        <v>28</v>
      </c>
      <c r="M974" s="69"/>
    </row>
    <row r="975" spans="3:13">
      <c r="C975" s="68" t="s">
        <v>19</v>
      </c>
      <c r="D975" s="68">
        <v>2023</v>
      </c>
      <c r="E975" s="68" t="s">
        <v>262</v>
      </c>
      <c r="F975" s="68"/>
      <c r="G975" s="68" t="s">
        <v>261</v>
      </c>
      <c r="H975" s="68" t="s">
        <v>264</v>
      </c>
      <c r="I975" s="68" t="s">
        <v>258</v>
      </c>
      <c r="J975" s="68" t="s">
        <v>266</v>
      </c>
      <c r="K975" s="68" t="s">
        <v>130</v>
      </c>
      <c r="L975" s="69">
        <v>25</v>
      </c>
      <c r="M975" s="69"/>
    </row>
    <row r="976" spans="3:13">
      <c r="C976" s="68" t="s">
        <v>19</v>
      </c>
      <c r="D976" s="68">
        <v>2023</v>
      </c>
      <c r="E976" s="68" t="s">
        <v>263</v>
      </c>
      <c r="F976" s="68"/>
      <c r="G976" s="68" t="s">
        <v>78</v>
      </c>
      <c r="H976" s="68" t="s">
        <v>264</v>
      </c>
      <c r="I976" s="68" t="s">
        <v>258</v>
      </c>
      <c r="J976" s="68" t="s">
        <v>266</v>
      </c>
      <c r="K976" s="68" t="s">
        <v>130</v>
      </c>
      <c r="L976" s="69">
        <v>24</v>
      </c>
      <c r="M976" s="69"/>
    </row>
    <row r="977" spans="3:13">
      <c r="C977" s="68" t="s">
        <v>19</v>
      </c>
      <c r="D977" s="68">
        <v>2023</v>
      </c>
      <c r="E977" s="68" t="s">
        <v>263</v>
      </c>
      <c r="F977" s="68"/>
      <c r="G977" s="68" t="s">
        <v>260</v>
      </c>
      <c r="H977" s="68" t="s">
        <v>264</v>
      </c>
      <c r="I977" s="68" t="s">
        <v>258</v>
      </c>
      <c r="J977" s="68" t="s">
        <v>266</v>
      </c>
      <c r="K977" s="68" t="s">
        <v>130</v>
      </c>
      <c r="L977" s="69">
        <v>22</v>
      </c>
      <c r="M977" s="69"/>
    </row>
    <row r="978" spans="3:13">
      <c r="C978" s="68" t="s">
        <v>19</v>
      </c>
      <c r="D978" s="68">
        <v>2023</v>
      </c>
      <c r="E978" s="68" t="s">
        <v>263</v>
      </c>
      <c r="F978" s="68"/>
      <c r="G978" s="68" t="s">
        <v>261</v>
      </c>
      <c r="H978" s="68" t="s">
        <v>264</v>
      </c>
      <c r="I978" s="68" t="s">
        <v>258</v>
      </c>
      <c r="J978" s="68" t="s">
        <v>266</v>
      </c>
      <c r="K978" s="68" t="s">
        <v>130</v>
      </c>
      <c r="L978" s="69">
        <v>17</v>
      </c>
      <c r="M978" s="69"/>
    </row>
    <row r="979" spans="3:13">
      <c r="C979" s="68" t="s">
        <v>19</v>
      </c>
      <c r="D979" s="68">
        <v>2023</v>
      </c>
      <c r="E979" s="68" t="s">
        <v>256</v>
      </c>
      <c r="F979" s="68"/>
      <c r="G979" s="68" t="s">
        <v>78</v>
      </c>
      <c r="H979" s="68" t="s">
        <v>265</v>
      </c>
      <c r="I979" s="68" t="s">
        <v>258</v>
      </c>
      <c r="J979" s="68" t="s">
        <v>266</v>
      </c>
      <c r="K979" s="68" t="s">
        <v>130</v>
      </c>
      <c r="L979" s="69">
        <v>44</v>
      </c>
      <c r="M979" s="69"/>
    </row>
    <row r="980" spans="3:13">
      <c r="C980" s="68" t="s">
        <v>19</v>
      </c>
      <c r="D980" s="68">
        <v>2023</v>
      </c>
      <c r="E980" s="68" t="s">
        <v>256</v>
      </c>
      <c r="F980" s="68"/>
      <c r="G980" s="68" t="s">
        <v>260</v>
      </c>
      <c r="H980" s="68" t="s">
        <v>265</v>
      </c>
      <c r="I980" s="68" t="s">
        <v>258</v>
      </c>
      <c r="J980" s="68" t="s">
        <v>266</v>
      </c>
      <c r="K980" s="68" t="s">
        <v>130</v>
      </c>
      <c r="L980" s="69">
        <v>35</v>
      </c>
      <c r="M980" s="69"/>
    </row>
    <row r="981" spans="3:13">
      <c r="C981" s="68" t="s">
        <v>19</v>
      </c>
      <c r="D981" s="68">
        <v>2023</v>
      </c>
      <c r="E981" s="68" t="s">
        <v>256</v>
      </c>
      <c r="F981" s="68"/>
      <c r="G981" s="68" t="s">
        <v>261</v>
      </c>
      <c r="H981" s="68" t="s">
        <v>265</v>
      </c>
      <c r="I981" s="68" t="s">
        <v>258</v>
      </c>
      <c r="J981" s="68" t="s">
        <v>266</v>
      </c>
      <c r="K981" s="68" t="s">
        <v>130</v>
      </c>
      <c r="L981" s="69">
        <v>30</v>
      </c>
      <c r="M981" s="69"/>
    </row>
    <row r="982" spans="3:13">
      <c r="C982" s="68" t="s">
        <v>19</v>
      </c>
      <c r="D982" s="68">
        <v>2023</v>
      </c>
      <c r="E982" s="68" t="s">
        <v>262</v>
      </c>
      <c r="F982" s="68"/>
      <c r="G982" s="68" t="s">
        <v>78</v>
      </c>
      <c r="H982" s="68" t="s">
        <v>265</v>
      </c>
      <c r="I982" s="68" t="s">
        <v>258</v>
      </c>
      <c r="J982" s="68" t="s">
        <v>266</v>
      </c>
      <c r="K982" s="68" t="s">
        <v>130</v>
      </c>
      <c r="L982" s="69">
        <v>30</v>
      </c>
      <c r="M982" s="69"/>
    </row>
    <row r="983" spans="3:13">
      <c r="C983" s="68" t="s">
        <v>19</v>
      </c>
      <c r="D983" s="68">
        <v>2023</v>
      </c>
      <c r="E983" s="68" t="s">
        <v>262</v>
      </c>
      <c r="F983" s="68"/>
      <c r="G983" s="68" t="s">
        <v>260</v>
      </c>
      <c r="H983" s="68" t="s">
        <v>265</v>
      </c>
      <c r="I983" s="68" t="s">
        <v>258</v>
      </c>
      <c r="J983" s="68" t="s">
        <v>266</v>
      </c>
      <c r="K983" s="68" t="s">
        <v>130</v>
      </c>
      <c r="L983" s="69">
        <v>28</v>
      </c>
      <c r="M983" s="69"/>
    </row>
    <row r="984" spans="3:13">
      <c r="C984" s="68" t="s">
        <v>19</v>
      </c>
      <c r="D984" s="68">
        <v>2023</v>
      </c>
      <c r="E984" s="68" t="s">
        <v>262</v>
      </c>
      <c r="F984" s="68"/>
      <c r="G984" s="68" t="s">
        <v>261</v>
      </c>
      <c r="H984" s="68" t="s">
        <v>265</v>
      </c>
      <c r="I984" s="68" t="s">
        <v>258</v>
      </c>
      <c r="J984" s="68" t="s">
        <v>266</v>
      </c>
      <c r="K984" s="68" t="s">
        <v>130</v>
      </c>
      <c r="L984" s="69">
        <v>25</v>
      </c>
      <c r="M984" s="69"/>
    </row>
    <row r="985" spans="3:13">
      <c r="C985" s="68" t="s">
        <v>19</v>
      </c>
      <c r="D985" s="68">
        <v>2023</v>
      </c>
      <c r="E985" s="68" t="s">
        <v>263</v>
      </c>
      <c r="F985" s="68"/>
      <c r="G985" s="68" t="s">
        <v>78</v>
      </c>
      <c r="H985" s="68" t="s">
        <v>265</v>
      </c>
      <c r="I985" s="68" t="s">
        <v>258</v>
      </c>
      <c r="J985" s="68" t="s">
        <v>266</v>
      </c>
      <c r="K985" s="68" t="s">
        <v>130</v>
      </c>
      <c r="L985" s="69">
        <v>24</v>
      </c>
      <c r="M985" s="69"/>
    </row>
    <row r="986" spans="3:13">
      <c r="C986" s="68" t="s">
        <v>19</v>
      </c>
      <c r="D986" s="68">
        <v>2023</v>
      </c>
      <c r="E986" s="68" t="s">
        <v>263</v>
      </c>
      <c r="F986" s="68"/>
      <c r="G986" s="68" t="s">
        <v>260</v>
      </c>
      <c r="H986" s="68" t="s">
        <v>265</v>
      </c>
      <c r="I986" s="68" t="s">
        <v>258</v>
      </c>
      <c r="J986" s="68" t="s">
        <v>266</v>
      </c>
      <c r="K986" s="68" t="s">
        <v>130</v>
      </c>
      <c r="L986" s="69">
        <v>22</v>
      </c>
      <c r="M986" s="69"/>
    </row>
    <row r="987" spans="3:13">
      <c r="C987" s="68" t="s">
        <v>19</v>
      </c>
      <c r="D987" s="68">
        <v>2023</v>
      </c>
      <c r="E987" s="68" t="s">
        <v>263</v>
      </c>
      <c r="F987" s="68"/>
      <c r="G987" s="68" t="s">
        <v>261</v>
      </c>
      <c r="H987" s="68" t="s">
        <v>265</v>
      </c>
      <c r="I987" s="68" t="s">
        <v>258</v>
      </c>
      <c r="J987" s="68" t="s">
        <v>266</v>
      </c>
      <c r="K987" s="68" t="s">
        <v>130</v>
      </c>
      <c r="L987" s="69">
        <v>17</v>
      </c>
      <c r="M987" s="69"/>
    </row>
    <row r="988" spans="3:13">
      <c r="C988" s="68" t="s">
        <v>19</v>
      </c>
      <c r="D988" s="68">
        <v>2023</v>
      </c>
      <c r="E988" s="68" t="s">
        <v>267</v>
      </c>
      <c r="F988" s="68"/>
      <c r="G988" s="68" t="s">
        <v>78</v>
      </c>
      <c r="H988" s="68" t="s">
        <v>257</v>
      </c>
      <c r="I988" s="68" t="s">
        <v>258</v>
      </c>
      <c r="J988" s="68" t="s">
        <v>259</v>
      </c>
      <c r="K988" s="68" t="s">
        <v>130</v>
      </c>
      <c r="L988" s="69">
        <v>126.66666666666667</v>
      </c>
      <c r="M988" s="69"/>
    </row>
    <row r="989" spans="3:13">
      <c r="C989" s="68" t="s">
        <v>19</v>
      </c>
      <c r="D989" s="68">
        <v>2023</v>
      </c>
      <c r="E989" s="68" t="s">
        <v>267</v>
      </c>
      <c r="F989" s="68"/>
      <c r="G989" s="68" t="s">
        <v>260</v>
      </c>
      <c r="H989" s="68" t="s">
        <v>257</v>
      </c>
      <c r="I989" s="68" t="s">
        <v>258</v>
      </c>
      <c r="J989" s="68" t="s">
        <v>259</v>
      </c>
      <c r="K989" s="68" t="s">
        <v>130</v>
      </c>
      <c r="L989" s="69">
        <v>110</v>
      </c>
      <c r="M989" s="69"/>
    </row>
    <row r="990" spans="3:13">
      <c r="C990" s="68" t="s">
        <v>19</v>
      </c>
      <c r="D990" s="68">
        <v>2023</v>
      </c>
      <c r="E990" s="68" t="s">
        <v>267</v>
      </c>
      <c r="F990" s="68"/>
      <c r="G990" s="68" t="s">
        <v>261</v>
      </c>
      <c r="H990" s="68" t="s">
        <v>257</v>
      </c>
      <c r="I990" s="68" t="s">
        <v>258</v>
      </c>
      <c r="J990" s="68" t="s">
        <v>259</v>
      </c>
      <c r="K990" s="68" t="s">
        <v>130</v>
      </c>
      <c r="L990" s="69">
        <v>85</v>
      </c>
      <c r="M990" s="69"/>
    </row>
    <row r="991" spans="3:13">
      <c r="C991" s="68" t="s">
        <v>19</v>
      </c>
      <c r="D991" s="68">
        <v>2023</v>
      </c>
      <c r="E991" s="68" t="s">
        <v>267</v>
      </c>
      <c r="F991" s="68"/>
      <c r="G991" s="68" t="s">
        <v>78</v>
      </c>
      <c r="H991" s="68" t="s">
        <v>129</v>
      </c>
      <c r="I991" s="68" t="s">
        <v>258</v>
      </c>
      <c r="J991" s="68" t="s">
        <v>259</v>
      </c>
      <c r="K991" s="68" t="s">
        <v>130</v>
      </c>
      <c r="L991" s="69">
        <v>123</v>
      </c>
      <c r="M991" s="69"/>
    </row>
    <row r="992" spans="3:13">
      <c r="C992" s="68" t="s">
        <v>19</v>
      </c>
      <c r="D992" s="68">
        <v>2023</v>
      </c>
      <c r="E992" s="68" t="s">
        <v>267</v>
      </c>
      <c r="F992" s="68"/>
      <c r="G992" s="68" t="s">
        <v>260</v>
      </c>
      <c r="H992" s="68" t="s">
        <v>129</v>
      </c>
      <c r="I992" s="68" t="s">
        <v>258</v>
      </c>
      <c r="J992" s="68" t="s">
        <v>259</v>
      </c>
      <c r="K992" s="68" t="s">
        <v>130</v>
      </c>
      <c r="L992" s="69">
        <v>106.66666666666667</v>
      </c>
      <c r="M992" s="69"/>
    </row>
    <row r="993" spans="3:13">
      <c r="C993" s="68" t="s">
        <v>19</v>
      </c>
      <c r="D993" s="68">
        <v>2023</v>
      </c>
      <c r="E993" s="68" t="s">
        <v>267</v>
      </c>
      <c r="F993" s="68"/>
      <c r="G993" s="68" t="s">
        <v>261</v>
      </c>
      <c r="H993" s="68" t="s">
        <v>129</v>
      </c>
      <c r="I993" s="68" t="s">
        <v>258</v>
      </c>
      <c r="J993" s="68" t="s">
        <v>259</v>
      </c>
      <c r="K993" s="68" t="s">
        <v>130</v>
      </c>
      <c r="L993" s="69">
        <v>81</v>
      </c>
      <c r="M993" s="69"/>
    </row>
    <row r="994" spans="3:13">
      <c r="C994" s="68" t="s">
        <v>19</v>
      </c>
      <c r="D994" s="68">
        <v>2023</v>
      </c>
      <c r="E994" s="68" t="s">
        <v>267</v>
      </c>
      <c r="F994" s="68"/>
      <c r="G994" s="68" t="s">
        <v>78</v>
      </c>
      <c r="H994" s="68" t="s">
        <v>264</v>
      </c>
      <c r="I994" s="68" t="s">
        <v>258</v>
      </c>
      <c r="J994" s="68" t="s">
        <v>259</v>
      </c>
      <c r="K994" s="68" t="s">
        <v>130</v>
      </c>
      <c r="L994" s="69">
        <v>109</v>
      </c>
      <c r="M994" s="69"/>
    </row>
    <row r="995" spans="3:13">
      <c r="C995" s="68" t="s">
        <v>19</v>
      </c>
      <c r="D995" s="68">
        <v>2023</v>
      </c>
      <c r="E995" s="68" t="s">
        <v>267</v>
      </c>
      <c r="F995" s="68"/>
      <c r="G995" s="68" t="s">
        <v>260</v>
      </c>
      <c r="H995" s="68" t="s">
        <v>264</v>
      </c>
      <c r="I995" s="68" t="s">
        <v>258</v>
      </c>
      <c r="J995" s="68" t="s">
        <v>259</v>
      </c>
      <c r="K995" s="68" t="s">
        <v>130</v>
      </c>
      <c r="L995" s="69">
        <v>98.333333333333329</v>
      </c>
      <c r="M995" s="69"/>
    </row>
    <row r="996" spans="3:13">
      <c r="C996" s="68" t="s">
        <v>19</v>
      </c>
      <c r="D996" s="68">
        <v>2023</v>
      </c>
      <c r="E996" s="68" t="s">
        <v>267</v>
      </c>
      <c r="F996" s="68"/>
      <c r="G996" s="68" t="s">
        <v>261</v>
      </c>
      <c r="H996" s="68" t="s">
        <v>264</v>
      </c>
      <c r="I996" s="68" t="s">
        <v>258</v>
      </c>
      <c r="J996" s="68" t="s">
        <v>259</v>
      </c>
      <c r="K996" s="68" t="s">
        <v>130</v>
      </c>
      <c r="L996" s="69">
        <v>73</v>
      </c>
      <c r="M996" s="69"/>
    </row>
    <row r="997" spans="3:13">
      <c r="C997" s="68" t="s">
        <v>19</v>
      </c>
      <c r="D997" s="68">
        <v>2023</v>
      </c>
      <c r="E997" s="68" t="s">
        <v>267</v>
      </c>
      <c r="F997" s="68"/>
      <c r="G997" s="68" t="s">
        <v>78</v>
      </c>
      <c r="H997" s="68" t="s">
        <v>265</v>
      </c>
      <c r="I997" s="68" t="s">
        <v>258</v>
      </c>
      <c r="J997" s="68" t="s">
        <v>259</v>
      </c>
      <c r="K997" s="68" t="s">
        <v>130</v>
      </c>
      <c r="L997" s="69">
        <v>101.66666666666667</v>
      </c>
      <c r="M997" s="69"/>
    </row>
    <row r="998" spans="3:13">
      <c r="C998" s="68" t="s">
        <v>19</v>
      </c>
      <c r="D998" s="68">
        <v>2023</v>
      </c>
      <c r="E998" s="68" t="s">
        <v>267</v>
      </c>
      <c r="F998" s="68"/>
      <c r="G998" s="68" t="s">
        <v>260</v>
      </c>
      <c r="H998" s="68" t="s">
        <v>265</v>
      </c>
      <c r="I998" s="68" t="s">
        <v>258</v>
      </c>
      <c r="J998" s="68" t="s">
        <v>259</v>
      </c>
      <c r="K998" s="68" t="s">
        <v>130</v>
      </c>
      <c r="L998" s="69">
        <v>88.333333333333329</v>
      </c>
      <c r="M998" s="69"/>
    </row>
    <row r="999" spans="3:13">
      <c r="C999" s="68" t="s">
        <v>19</v>
      </c>
      <c r="D999" s="68">
        <v>2023</v>
      </c>
      <c r="E999" s="68" t="s">
        <v>267</v>
      </c>
      <c r="F999" s="68"/>
      <c r="G999" s="68" t="s">
        <v>261</v>
      </c>
      <c r="H999" s="68" t="s">
        <v>265</v>
      </c>
      <c r="I999" s="68" t="s">
        <v>258</v>
      </c>
      <c r="J999" s="68" t="s">
        <v>259</v>
      </c>
      <c r="K999" s="68" t="s">
        <v>130</v>
      </c>
      <c r="L999" s="69">
        <v>73</v>
      </c>
      <c r="M999" s="69"/>
    </row>
    <row r="1000" spans="3:13">
      <c r="C1000" s="68" t="s">
        <v>19</v>
      </c>
      <c r="D1000" s="68">
        <v>2023</v>
      </c>
      <c r="E1000" s="68" t="s">
        <v>267</v>
      </c>
      <c r="F1000" s="68"/>
      <c r="G1000" s="68" t="s">
        <v>78</v>
      </c>
      <c r="H1000" s="68" t="s">
        <v>257</v>
      </c>
      <c r="I1000" s="68" t="s">
        <v>258</v>
      </c>
      <c r="J1000" s="68" t="s">
        <v>266</v>
      </c>
      <c r="K1000" s="68" t="s">
        <v>130</v>
      </c>
      <c r="L1000" s="69">
        <v>32.666666666666664</v>
      </c>
      <c r="M1000" s="69"/>
    </row>
    <row r="1001" spans="3:13">
      <c r="C1001" s="68" t="s">
        <v>19</v>
      </c>
      <c r="D1001" s="68">
        <v>2023</v>
      </c>
      <c r="E1001" s="68" t="s">
        <v>267</v>
      </c>
      <c r="F1001" s="68"/>
      <c r="G1001" s="68" t="s">
        <v>260</v>
      </c>
      <c r="H1001" s="68" t="s">
        <v>257</v>
      </c>
      <c r="I1001" s="68" t="s">
        <v>258</v>
      </c>
      <c r="J1001" s="68" t="s">
        <v>266</v>
      </c>
      <c r="K1001" s="68" t="s">
        <v>130</v>
      </c>
      <c r="L1001" s="69">
        <v>28.333333333333332</v>
      </c>
      <c r="M1001" s="69"/>
    </row>
    <row r="1002" spans="3:13">
      <c r="C1002" s="68" t="s">
        <v>19</v>
      </c>
      <c r="D1002" s="68">
        <v>2023</v>
      </c>
      <c r="E1002" s="68" t="s">
        <v>267</v>
      </c>
      <c r="F1002" s="68"/>
      <c r="G1002" s="68" t="s">
        <v>261</v>
      </c>
      <c r="H1002" s="68" t="s">
        <v>257</v>
      </c>
      <c r="I1002" s="68" t="s">
        <v>258</v>
      </c>
      <c r="J1002" s="68" t="s">
        <v>266</v>
      </c>
      <c r="K1002" s="68" t="s">
        <v>130</v>
      </c>
      <c r="L1002" s="69">
        <v>24</v>
      </c>
      <c r="M1002" s="69"/>
    </row>
    <row r="1003" spans="3:13">
      <c r="C1003" s="68" t="s">
        <v>19</v>
      </c>
      <c r="D1003" s="68">
        <v>2023</v>
      </c>
      <c r="E1003" s="68" t="s">
        <v>267</v>
      </c>
      <c r="F1003" s="68"/>
      <c r="G1003" s="68" t="s">
        <v>78</v>
      </c>
      <c r="H1003" s="68" t="s">
        <v>129</v>
      </c>
      <c r="I1003" s="68" t="s">
        <v>258</v>
      </c>
      <c r="J1003" s="68" t="s">
        <v>266</v>
      </c>
      <c r="K1003" s="68" t="s">
        <v>130</v>
      </c>
      <c r="L1003" s="69">
        <v>32.666666666666664</v>
      </c>
      <c r="M1003" s="69"/>
    </row>
    <row r="1004" spans="3:13">
      <c r="C1004" s="68" t="s">
        <v>19</v>
      </c>
      <c r="D1004" s="68">
        <v>2023</v>
      </c>
      <c r="E1004" s="68" t="s">
        <v>267</v>
      </c>
      <c r="F1004" s="68"/>
      <c r="G1004" s="68" t="s">
        <v>260</v>
      </c>
      <c r="H1004" s="68" t="s">
        <v>129</v>
      </c>
      <c r="I1004" s="68" t="s">
        <v>258</v>
      </c>
      <c r="J1004" s="68" t="s">
        <v>266</v>
      </c>
      <c r="K1004" s="68" t="s">
        <v>130</v>
      </c>
      <c r="L1004" s="69">
        <v>28.333333333333332</v>
      </c>
      <c r="M1004" s="69"/>
    </row>
    <row r="1005" spans="3:13">
      <c r="C1005" s="68" t="s">
        <v>19</v>
      </c>
      <c r="D1005" s="68">
        <v>2023</v>
      </c>
      <c r="E1005" s="68" t="s">
        <v>267</v>
      </c>
      <c r="F1005" s="68"/>
      <c r="G1005" s="68" t="s">
        <v>261</v>
      </c>
      <c r="H1005" s="68" t="s">
        <v>129</v>
      </c>
      <c r="I1005" s="68" t="s">
        <v>258</v>
      </c>
      <c r="J1005" s="68" t="s">
        <v>266</v>
      </c>
      <c r="K1005" s="68" t="s">
        <v>130</v>
      </c>
      <c r="L1005" s="69">
        <v>24</v>
      </c>
      <c r="M1005" s="69"/>
    </row>
    <row r="1006" spans="3:13">
      <c r="C1006" s="68" t="s">
        <v>19</v>
      </c>
      <c r="D1006" s="68">
        <v>2023</v>
      </c>
      <c r="E1006" s="68" t="s">
        <v>267</v>
      </c>
      <c r="F1006" s="68"/>
      <c r="G1006" s="68" t="s">
        <v>78</v>
      </c>
      <c r="H1006" s="68" t="s">
        <v>264</v>
      </c>
      <c r="I1006" s="68" t="s">
        <v>258</v>
      </c>
      <c r="J1006" s="68" t="s">
        <v>266</v>
      </c>
      <c r="K1006" s="68" t="s">
        <v>130</v>
      </c>
      <c r="L1006" s="69">
        <v>32.666666666666664</v>
      </c>
      <c r="M1006" s="69"/>
    </row>
    <row r="1007" spans="3:13">
      <c r="C1007" s="68" t="s">
        <v>19</v>
      </c>
      <c r="D1007" s="68">
        <v>2023</v>
      </c>
      <c r="E1007" s="68" t="s">
        <v>267</v>
      </c>
      <c r="F1007" s="68"/>
      <c r="G1007" s="68" t="s">
        <v>260</v>
      </c>
      <c r="H1007" s="68" t="s">
        <v>264</v>
      </c>
      <c r="I1007" s="68" t="s">
        <v>258</v>
      </c>
      <c r="J1007" s="68" t="s">
        <v>266</v>
      </c>
      <c r="K1007" s="68" t="s">
        <v>130</v>
      </c>
      <c r="L1007" s="69">
        <v>28.333333333333332</v>
      </c>
      <c r="M1007" s="69"/>
    </row>
    <row r="1008" spans="3:13">
      <c r="C1008" s="68" t="s">
        <v>19</v>
      </c>
      <c r="D1008" s="68">
        <v>2023</v>
      </c>
      <c r="E1008" s="68" t="s">
        <v>267</v>
      </c>
      <c r="F1008" s="68"/>
      <c r="G1008" s="68" t="s">
        <v>261</v>
      </c>
      <c r="H1008" s="68" t="s">
        <v>264</v>
      </c>
      <c r="I1008" s="68" t="s">
        <v>258</v>
      </c>
      <c r="J1008" s="68" t="s">
        <v>266</v>
      </c>
      <c r="K1008" s="68" t="s">
        <v>130</v>
      </c>
      <c r="L1008" s="69">
        <v>24</v>
      </c>
      <c r="M1008" s="69"/>
    </row>
    <row r="1009" spans="3:13">
      <c r="C1009" s="68" t="s">
        <v>19</v>
      </c>
      <c r="D1009" s="68">
        <v>2023</v>
      </c>
      <c r="E1009" s="68" t="s">
        <v>267</v>
      </c>
      <c r="F1009" s="68"/>
      <c r="G1009" s="68" t="s">
        <v>78</v>
      </c>
      <c r="H1009" s="68" t="s">
        <v>265</v>
      </c>
      <c r="I1009" s="68" t="s">
        <v>258</v>
      </c>
      <c r="J1009" s="68" t="s">
        <v>266</v>
      </c>
      <c r="K1009" s="68" t="s">
        <v>130</v>
      </c>
      <c r="L1009" s="69">
        <v>32.666666666666664</v>
      </c>
      <c r="M1009" s="69"/>
    </row>
    <row r="1010" spans="3:13">
      <c r="C1010" s="68" t="s">
        <v>19</v>
      </c>
      <c r="D1010" s="68">
        <v>2023</v>
      </c>
      <c r="E1010" s="68" t="s">
        <v>267</v>
      </c>
      <c r="F1010" s="68"/>
      <c r="G1010" s="68" t="s">
        <v>260</v>
      </c>
      <c r="H1010" s="68" t="s">
        <v>265</v>
      </c>
      <c r="I1010" s="68" t="s">
        <v>258</v>
      </c>
      <c r="J1010" s="68" t="s">
        <v>266</v>
      </c>
      <c r="K1010" s="68" t="s">
        <v>130</v>
      </c>
      <c r="L1010" s="69">
        <v>28.333333333333332</v>
      </c>
      <c r="M1010" s="69"/>
    </row>
    <row r="1011" spans="3:13">
      <c r="C1011" s="68" t="s">
        <v>19</v>
      </c>
      <c r="D1011" s="68">
        <v>2023</v>
      </c>
      <c r="E1011" s="68" t="s">
        <v>267</v>
      </c>
      <c r="F1011" s="68"/>
      <c r="G1011" s="68" t="s">
        <v>261</v>
      </c>
      <c r="H1011" s="68" t="s">
        <v>265</v>
      </c>
      <c r="I1011" s="68" t="s">
        <v>258</v>
      </c>
      <c r="J1011" s="68" t="s">
        <v>266</v>
      </c>
      <c r="K1011" s="68" t="s">
        <v>130</v>
      </c>
      <c r="L1011" s="69">
        <v>24</v>
      </c>
      <c r="M1011" s="69"/>
    </row>
    <row r="1012" spans="3:13">
      <c r="C1012" s="68" t="s">
        <v>19</v>
      </c>
      <c r="D1012" s="68">
        <v>2023</v>
      </c>
      <c r="E1012" s="68" t="s">
        <v>256</v>
      </c>
      <c r="F1012" s="68"/>
      <c r="G1012" s="68" t="s">
        <v>78</v>
      </c>
      <c r="H1012" s="68" t="s">
        <v>257</v>
      </c>
      <c r="I1012" s="68" t="s">
        <v>269</v>
      </c>
      <c r="J1012" s="68" t="s">
        <v>259</v>
      </c>
      <c r="K1012" s="68" t="s">
        <v>130</v>
      </c>
      <c r="L1012" s="69">
        <v>181.5</v>
      </c>
      <c r="M1012" s="69"/>
    </row>
    <row r="1013" spans="3:13">
      <c r="C1013" s="68" t="s">
        <v>19</v>
      </c>
      <c r="D1013" s="68">
        <v>2023</v>
      </c>
      <c r="E1013" s="68" t="s">
        <v>256</v>
      </c>
      <c r="F1013" s="68"/>
      <c r="G1013" s="68" t="s">
        <v>78</v>
      </c>
      <c r="H1013" s="68" t="s">
        <v>257</v>
      </c>
      <c r="I1013" s="68" t="s">
        <v>270</v>
      </c>
      <c r="J1013" s="68" t="s">
        <v>259</v>
      </c>
      <c r="K1013" s="68" t="s">
        <v>130</v>
      </c>
      <c r="L1013" s="69">
        <v>198</v>
      </c>
      <c r="M1013" s="69"/>
    </row>
    <row r="1014" spans="3:13">
      <c r="C1014" s="68" t="s">
        <v>19</v>
      </c>
      <c r="D1014" s="68">
        <v>2023</v>
      </c>
      <c r="E1014" s="68" t="s">
        <v>256</v>
      </c>
      <c r="F1014" s="68"/>
      <c r="G1014" s="68" t="s">
        <v>78</v>
      </c>
      <c r="H1014" s="68" t="s">
        <v>257</v>
      </c>
      <c r="I1014" s="68" t="s">
        <v>271</v>
      </c>
      <c r="J1014" s="68" t="s">
        <v>259</v>
      </c>
      <c r="K1014" s="68" t="s">
        <v>130</v>
      </c>
      <c r="L1014" s="69">
        <v>231</v>
      </c>
      <c r="M1014" s="69"/>
    </row>
    <row r="1015" spans="3:13">
      <c r="C1015" s="68" t="s">
        <v>19</v>
      </c>
      <c r="D1015" s="68">
        <v>2023</v>
      </c>
      <c r="E1015" s="68" t="s">
        <v>256</v>
      </c>
      <c r="F1015" s="68"/>
      <c r="G1015" s="68" t="s">
        <v>260</v>
      </c>
      <c r="H1015" s="68" t="s">
        <v>257</v>
      </c>
      <c r="I1015" s="68" t="s">
        <v>269</v>
      </c>
      <c r="J1015" s="68" t="s">
        <v>259</v>
      </c>
      <c r="K1015" s="68" t="s">
        <v>130</v>
      </c>
      <c r="L1015" s="69">
        <v>159.5</v>
      </c>
      <c r="M1015" s="69"/>
    </row>
    <row r="1016" spans="3:13">
      <c r="C1016" s="68" t="s">
        <v>19</v>
      </c>
      <c r="D1016" s="68">
        <v>2023</v>
      </c>
      <c r="E1016" s="68" t="s">
        <v>256</v>
      </c>
      <c r="F1016" s="68"/>
      <c r="G1016" s="68" t="s">
        <v>260</v>
      </c>
      <c r="H1016" s="68" t="s">
        <v>257</v>
      </c>
      <c r="I1016" s="68" t="s">
        <v>270</v>
      </c>
      <c r="J1016" s="68" t="s">
        <v>259</v>
      </c>
      <c r="K1016" s="68" t="s">
        <v>130</v>
      </c>
      <c r="L1016" s="69">
        <v>174</v>
      </c>
      <c r="M1016" s="69"/>
    </row>
    <row r="1017" spans="3:13">
      <c r="C1017" s="68" t="s">
        <v>19</v>
      </c>
      <c r="D1017" s="68">
        <v>2023</v>
      </c>
      <c r="E1017" s="68" t="s">
        <v>256</v>
      </c>
      <c r="F1017" s="68"/>
      <c r="G1017" s="68" t="s">
        <v>260</v>
      </c>
      <c r="H1017" s="68" t="s">
        <v>257</v>
      </c>
      <c r="I1017" s="68" t="s">
        <v>271</v>
      </c>
      <c r="J1017" s="68" t="s">
        <v>259</v>
      </c>
      <c r="K1017" s="68" t="s">
        <v>130</v>
      </c>
      <c r="L1017" s="69">
        <v>203</v>
      </c>
      <c r="M1017" s="69"/>
    </row>
    <row r="1018" spans="3:13">
      <c r="C1018" s="68" t="s">
        <v>19</v>
      </c>
      <c r="D1018" s="68">
        <v>2023</v>
      </c>
      <c r="E1018" s="68" t="s">
        <v>256</v>
      </c>
      <c r="F1018" s="68"/>
      <c r="G1018" s="68" t="s">
        <v>261</v>
      </c>
      <c r="H1018" s="68" t="s">
        <v>257</v>
      </c>
      <c r="I1018" s="68" t="s">
        <v>269</v>
      </c>
      <c r="J1018" s="68" t="s">
        <v>259</v>
      </c>
      <c r="K1018" s="68" t="s">
        <v>130</v>
      </c>
      <c r="L1018" s="69">
        <v>123.2</v>
      </c>
      <c r="M1018" s="69"/>
    </row>
    <row r="1019" spans="3:13">
      <c r="C1019" s="68" t="s">
        <v>19</v>
      </c>
      <c r="D1019" s="68">
        <v>2023</v>
      </c>
      <c r="E1019" s="68" t="s">
        <v>256</v>
      </c>
      <c r="F1019" s="68"/>
      <c r="G1019" s="68" t="s">
        <v>261</v>
      </c>
      <c r="H1019" s="68" t="s">
        <v>257</v>
      </c>
      <c r="I1019" s="68" t="s">
        <v>270</v>
      </c>
      <c r="J1019" s="68" t="s">
        <v>259</v>
      </c>
      <c r="K1019" s="68" t="s">
        <v>130</v>
      </c>
      <c r="L1019" s="69">
        <v>134.4</v>
      </c>
      <c r="M1019" s="69"/>
    </row>
    <row r="1020" spans="3:13">
      <c r="C1020" s="68" t="s">
        <v>19</v>
      </c>
      <c r="D1020" s="68">
        <v>2023</v>
      </c>
      <c r="E1020" s="68" t="s">
        <v>256</v>
      </c>
      <c r="F1020" s="68"/>
      <c r="G1020" s="68" t="s">
        <v>261</v>
      </c>
      <c r="H1020" s="68" t="s">
        <v>257</v>
      </c>
      <c r="I1020" s="68" t="s">
        <v>271</v>
      </c>
      <c r="J1020" s="68" t="s">
        <v>259</v>
      </c>
      <c r="K1020" s="68" t="s">
        <v>130</v>
      </c>
      <c r="L1020" s="69">
        <v>156.80000000000001</v>
      </c>
      <c r="M1020" s="69"/>
    </row>
    <row r="1021" spans="3:13">
      <c r="C1021" s="68" t="s">
        <v>19</v>
      </c>
      <c r="D1021" s="68">
        <v>2023</v>
      </c>
      <c r="E1021" s="68" t="s">
        <v>262</v>
      </c>
      <c r="F1021" s="68"/>
      <c r="G1021" s="68" t="s">
        <v>78</v>
      </c>
      <c r="H1021" s="68" t="s">
        <v>257</v>
      </c>
      <c r="I1021" s="68" t="s">
        <v>269</v>
      </c>
      <c r="J1021" s="68" t="s">
        <v>259</v>
      </c>
      <c r="K1021" s="68" t="s">
        <v>130</v>
      </c>
      <c r="L1021" s="69">
        <v>132</v>
      </c>
      <c r="M1021" s="69"/>
    </row>
    <row r="1022" spans="3:13">
      <c r="C1022" s="68" t="s">
        <v>19</v>
      </c>
      <c r="D1022" s="68">
        <v>2023</v>
      </c>
      <c r="E1022" s="68" t="s">
        <v>262</v>
      </c>
      <c r="F1022" s="68"/>
      <c r="G1022" s="68" t="s">
        <v>78</v>
      </c>
      <c r="H1022" s="68" t="s">
        <v>257</v>
      </c>
      <c r="I1022" s="68" t="s">
        <v>270</v>
      </c>
      <c r="J1022" s="68" t="s">
        <v>259</v>
      </c>
      <c r="K1022" s="68" t="s">
        <v>130</v>
      </c>
      <c r="L1022" s="69">
        <v>144</v>
      </c>
      <c r="M1022" s="69"/>
    </row>
    <row r="1023" spans="3:13">
      <c r="C1023" s="68" t="s">
        <v>19</v>
      </c>
      <c r="D1023" s="68">
        <v>2023</v>
      </c>
      <c r="E1023" s="68" t="s">
        <v>262</v>
      </c>
      <c r="F1023" s="68"/>
      <c r="G1023" s="68" t="s">
        <v>78</v>
      </c>
      <c r="H1023" s="68" t="s">
        <v>257</v>
      </c>
      <c r="I1023" s="68" t="s">
        <v>271</v>
      </c>
      <c r="J1023" s="68" t="s">
        <v>259</v>
      </c>
      <c r="K1023" s="68" t="s">
        <v>130</v>
      </c>
      <c r="L1023" s="69">
        <v>168</v>
      </c>
      <c r="M1023" s="69"/>
    </row>
    <row r="1024" spans="3:13">
      <c r="C1024" s="68" t="s">
        <v>19</v>
      </c>
      <c r="D1024" s="68">
        <v>2023</v>
      </c>
      <c r="E1024" s="68" t="s">
        <v>262</v>
      </c>
      <c r="F1024" s="68"/>
      <c r="G1024" s="68" t="s">
        <v>260</v>
      </c>
      <c r="H1024" s="68" t="s">
        <v>257</v>
      </c>
      <c r="I1024" s="68" t="s">
        <v>269</v>
      </c>
      <c r="J1024" s="68" t="s">
        <v>259</v>
      </c>
      <c r="K1024" s="68" t="s">
        <v>130</v>
      </c>
      <c r="L1024" s="69">
        <v>110</v>
      </c>
      <c r="M1024" s="69"/>
    </row>
    <row r="1025" spans="3:13">
      <c r="C1025" s="68" t="s">
        <v>19</v>
      </c>
      <c r="D1025" s="68">
        <v>2023</v>
      </c>
      <c r="E1025" s="68" t="s">
        <v>262</v>
      </c>
      <c r="F1025" s="68"/>
      <c r="G1025" s="68" t="s">
        <v>260</v>
      </c>
      <c r="H1025" s="68" t="s">
        <v>257</v>
      </c>
      <c r="I1025" s="68" t="s">
        <v>270</v>
      </c>
      <c r="J1025" s="68" t="s">
        <v>259</v>
      </c>
      <c r="K1025" s="68" t="s">
        <v>130</v>
      </c>
      <c r="L1025" s="69">
        <v>120</v>
      </c>
      <c r="M1025" s="69"/>
    </row>
    <row r="1026" spans="3:13">
      <c r="C1026" s="68" t="s">
        <v>19</v>
      </c>
      <c r="D1026" s="68">
        <v>2023</v>
      </c>
      <c r="E1026" s="68" t="s">
        <v>262</v>
      </c>
      <c r="F1026" s="68"/>
      <c r="G1026" s="68" t="s">
        <v>260</v>
      </c>
      <c r="H1026" s="68" t="s">
        <v>257</v>
      </c>
      <c r="I1026" s="68" t="s">
        <v>271</v>
      </c>
      <c r="J1026" s="68" t="s">
        <v>259</v>
      </c>
      <c r="K1026" s="68" t="s">
        <v>130</v>
      </c>
      <c r="L1026" s="69">
        <v>140</v>
      </c>
      <c r="M1026" s="69"/>
    </row>
    <row r="1027" spans="3:13">
      <c r="C1027" s="68" t="s">
        <v>19</v>
      </c>
      <c r="D1027" s="68">
        <v>2023</v>
      </c>
      <c r="E1027" s="68" t="s">
        <v>262</v>
      </c>
      <c r="F1027" s="68"/>
      <c r="G1027" s="68" t="s">
        <v>261</v>
      </c>
      <c r="H1027" s="68" t="s">
        <v>257</v>
      </c>
      <c r="I1027" s="68" t="s">
        <v>269</v>
      </c>
      <c r="J1027" s="68" t="s">
        <v>259</v>
      </c>
      <c r="K1027" s="68" t="s">
        <v>130</v>
      </c>
      <c r="L1027" s="69">
        <v>97.9</v>
      </c>
      <c r="M1027" s="69"/>
    </row>
    <row r="1028" spans="3:13">
      <c r="C1028" s="68" t="s">
        <v>19</v>
      </c>
      <c r="D1028" s="68">
        <v>2023</v>
      </c>
      <c r="E1028" s="68" t="s">
        <v>262</v>
      </c>
      <c r="F1028" s="68"/>
      <c r="G1028" s="68" t="s">
        <v>261</v>
      </c>
      <c r="H1028" s="68" t="s">
        <v>257</v>
      </c>
      <c r="I1028" s="68" t="s">
        <v>270</v>
      </c>
      <c r="J1028" s="68" t="s">
        <v>259</v>
      </c>
      <c r="K1028" s="68" t="s">
        <v>130</v>
      </c>
      <c r="L1028" s="69">
        <v>106.8</v>
      </c>
      <c r="M1028" s="69"/>
    </row>
    <row r="1029" spans="3:13">
      <c r="C1029" s="68" t="s">
        <v>19</v>
      </c>
      <c r="D1029" s="68">
        <v>2023</v>
      </c>
      <c r="E1029" s="68" t="s">
        <v>262</v>
      </c>
      <c r="F1029" s="68"/>
      <c r="G1029" s="68" t="s">
        <v>261</v>
      </c>
      <c r="H1029" s="68" t="s">
        <v>257</v>
      </c>
      <c r="I1029" s="68" t="s">
        <v>271</v>
      </c>
      <c r="J1029" s="68" t="s">
        <v>259</v>
      </c>
      <c r="K1029" s="68" t="s">
        <v>130</v>
      </c>
      <c r="L1029" s="69">
        <v>124.6</v>
      </c>
      <c r="M1029" s="69"/>
    </row>
    <row r="1030" spans="3:13">
      <c r="C1030" s="68" t="s">
        <v>19</v>
      </c>
      <c r="D1030" s="68">
        <v>2023</v>
      </c>
      <c r="E1030" s="68" t="s">
        <v>263</v>
      </c>
      <c r="F1030" s="68"/>
      <c r="G1030" s="68" t="s">
        <v>78</v>
      </c>
      <c r="H1030" s="68" t="s">
        <v>257</v>
      </c>
      <c r="I1030" s="68" t="s">
        <v>269</v>
      </c>
      <c r="J1030" s="68" t="s">
        <v>259</v>
      </c>
      <c r="K1030" s="68" t="s">
        <v>130</v>
      </c>
      <c r="L1030" s="69">
        <v>104.5</v>
      </c>
      <c r="M1030" s="69"/>
    </row>
    <row r="1031" spans="3:13">
      <c r="C1031" s="68" t="s">
        <v>19</v>
      </c>
      <c r="D1031" s="68">
        <v>2023</v>
      </c>
      <c r="E1031" s="68" t="s">
        <v>263</v>
      </c>
      <c r="F1031" s="68"/>
      <c r="G1031" s="68" t="s">
        <v>78</v>
      </c>
      <c r="H1031" s="68" t="s">
        <v>257</v>
      </c>
      <c r="I1031" s="68" t="s">
        <v>270</v>
      </c>
      <c r="J1031" s="68" t="s">
        <v>259</v>
      </c>
      <c r="K1031" s="68" t="s">
        <v>130</v>
      </c>
      <c r="L1031" s="69">
        <v>114</v>
      </c>
      <c r="M1031" s="69"/>
    </row>
    <row r="1032" spans="3:13">
      <c r="C1032" s="68" t="s">
        <v>19</v>
      </c>
      <c r="D1032" s="68">
        <v>2023</v>
      </c>
      <c r="E1032" s="68" t="s">
        <v>263</v>
      </c>
      <c r="F1032" s="68"/>
      <c r="G1032" s="68" t="s">
        <v>78</v>
      </c>
      <c r="H1032" s="68" t="s">
        <v>257</v>
      </c>
      <c r="I1032" s="68" t="s">
        <v>271</v>
      </c>
      <c r="J1032" s="68" t="s">
        <v>259</v>
      </c>
      <c r="K1032" s="68" t="s">
        <v>130</v>
      </c>
      <c r="L1032" s="69">
        <v>133</v>
      </c>
      <c r="M1032" s="69"/>
    </row>
    <row r="1033" spans="3:13">
      <c r="C1033" s="68" t="s">
        <v>19</v>
      </c>
      <c r="D1033" s="68">
        <v>2023</v>
      </c>
      <c r="E1033" s="68" t="s">
        <v>263</v>
      </c>
      <c r="F1033" s="68"/>
      <c r="G1033" s="68" t="s">
        <v>260</v>
      </c>
      <c r="H1033" s="68" t="s">
        <v>257</v>
      </c>
      <c r="I1033" s="68" t="s">
        <v>269</v>
      </c>
      <c r="J1033" s="68" t="s">
        <v>259</v>
      </c>
      <c r="K1033" s="68" t="s">
        <v>130</v>
      </c>
      <c r="L1033" s="69">
        <v>93.5</v>
      </c>
      <c r="M1033" s="69"/>
    </row>
    <row r="1034" spans="3:13">
      <c r="C1034" s="68" t="s">
        <v>19</v>
      </c>
      <c r="D1034" s="68">
        <v>2023</v>
      </c>
      <c r="E1034" s="68" t="s">
        <v>263</v>
      </c>
      <c r="F1034" s="68"/>
      <c r="G1034" s="68" t="s">
        <v>260</v>
      </c>
      <c r="H1034" s="68" t="s">
        <v>257</v>
      </c>
      <c r="I1034" s="68" t="s">
        <v>270</v>
      </c>
      <c r="J1034" s="68" t="s">
        <v>259</v>
      </c>
      <c r="K1034" s="68" t="s">
        <v>130</v>
      </c>
      <c r="L1034" s="69">
        <v>102</v>
      </c>
      <c r="M1034" s="69"/>
    </row>
    <row r="1035" spans="3:13">
      <c r="C1035" s="68" t="s">
        <v>19</v>
      </c>
      <c r="D1035" s="68">
        <v>2023</v>
      </c>
      <c r="E1035" s="68" t="s">
        <v>263</v>
      </c>
      <c r="F1035" s="68"/>
      <c r="G1035" s="68" t="s">
        <v>260</v>
      </c>
      <c r="H1035" s="68" t="s">
        <v>257</v>
      </c>
      <c r="I1035" s="68" t="s">
        <v>271</v>
      </c>
      <c r="J1035" s="68" t="s">
        <v>259</v>
      </c>
      <c r="K1035" s="68" t="s">
        <v>130</v>
      </c>
      <c r="L1035" s="69">
        <v>119</v>
      </c>
      <c r="M1035" s="69"/>
    </row>
    <row r="1036" spans="3:13">
      <c r="C1036" s="68" t="s">
        <v>19</v>
      </c>
      <c r="D1036" s="68">
        <v>2023</v>
      </c>
      <c r="E1036" s="68" t="s">
        <v>263</v>
      </c>
      <c r="F1036" s="68"/>
      <c r="G1036" s="68" t="s">
        <v>261</v>
      </c>
      <c r="H1036" s="68" t="s">
        <v>257</v>
      </c>
      <c r="I1036" s="68" t="s">
        <v>269</v>
      </c>
      <c r="J1036" s="68" t="s">
        <v>259</v>
      </c>
      <c r="K1036" s="68" t="s">
        <v>130</v>
      </c>
      <c r="L1036" s="69">
        <v>59.4</v>
      </c>
      <c r="M1036" s="69"/>
    </row>
    <row r="1037" spans="3:13">
      <c r="C1037" s="68" t="s">
        <v>19</v>
      </c>
      <c r="D1037" s="68">
        <v>2023</v>
      </c>
      <c r="E1037" s="68" t="s">
        <v>263</v>
      </c>
      <c r="F1037" s="68"/>
      <c r="G1037" s="68" t="s">
        <v>261</v>
      </c>
      <c r="H1037" s="68" t="s">
        <v>257</v>
      </c>
      <c r="I1037" s="68" t="s">
        <v>270</v>
      </c>
      <c r="J1037" s="68" t="s">
        <v>259</v>
      </c>
      <c r="K1037" s="68" t="s">
        <v>130</v>
      </c>
      <c r="L1037" s="69">
        <v>64.8</v>
      </c>
      <c r="M1037" s="69"/>
    </row>
    <row r="1038" spans="3:13">
      <c r="C1038" s="68" t="s">
        <v>19</v>
      </c>
      <c r="D1038" s="68">
        <v>2023</v>
      </c>
      <c r="E1038" s="68" t="s">
        <v>263</v>
      </c>
      <c r="F1038" s="68"/>
      <c r="G1038" s="68" t="s">
        <v>261</v>
      </c>
      <c r="H1038" s="68" t="s">
        <v>257</v>
      </c>
      <c r="I1038" s="68" t="s">
        <v>271</v>
      </c>
      <c r="J1038" s="68" t="s">
        <v>259</v>
      </c>
      <c r="K1038" s="68" t="s">
        <v>130</v>
      </c>
      <c r="L1038" s="69">
        <v>75.599999999999994</v>
      </c>
      <c r="M1038" s="69"/>
    </row>
    <row r="1039" spans="3:13">
      <c r="C1039" s="68" t="s">
        <v>19</v>
      </c>
      <c r="D1039" s="68">
        <v>2023</v>
      </c>
      <c r="E1039" s="68" t="s">
        <v>256</v>
      </c>
      <c r="F1039" s="68"/>
      <c r="G1039" s="68" t="s">
        <v>78</v>
      </c>
      <c r="H1039" s="68" t="s">
        <v>129</v>
      </c>
      <c r="I1039" s="68" t="s">
        <v>269</v>
      </c>
      <c r="J1039" s="68" t="s">
        <v>259</v>
      </c>
      <c r="K1039" s="68" t="s">
        <v>130</v>
      </c>
      <c r="L1039" s="69">
        <v>174.9</v>
      </c>
      <c r="M1039" s="69"/>
    </row>
    <row r="1040" spans="3:13">
      <c r="C1040" s="68" t="s">
        <v>19</v>
      </c>
      <c r="D1040" s="68">
        <v>2023</v>
      </c>
      <c r="E1040" s="68" t="s">
        <v>256</v>
      </c>
      <c r="F1040" s="68"/>
      <c r="G1040" s="68" t="s">
        <v>78</v>
      </c>
      <c r="H1040" s="68" t="s">
        <v>129</v>
      </c>
      <c r="I1040" s="68" t="s">
        <v>270</v>
      </c>
      <c r="J1040" s="68" t="s">
        <v>259</v>
      </c>
      <c r="K1040" s="68" t="s">
        <v>130</v>
      </c>
      <c r="L1040" s="69">
        <v>190.8</v>
      </c>
      <c r="M1040" s="69"/>
    </row>
    <row r="1041" spans="3:13">
      <c r="C1041" s="68" t="s">
        <v>19</v>
      </c>
      <c r="D1041" s="68">
        <v>2023</v>
      </c>
      <c r="E1041" s="68" t="s">
        <v>256</v>
      </c>
      <c r="F1041" s="68"/>
      <c r="G1041" s="68" t="s">
        <v>78</v>
      </c>
      <c r="H1041" s="68" t="s">
        <v>129</v>
      </c>
      <c r="I1041" s="68" t="s">
        <v>271</v>
      </c>
      <c r="J1041" s="68" t="s">
        <v>259</v>
      </c>
      <c r="K1041" s="68" t="s">
        <v>130</v>
      </c>
      <c r="L1041" s="69">
        <v>222.6</v>
      </c>
      <c r="M1041" s="69"/>
    </row>
    <row r="1042" spans="3:13">
      <c r="C1042" s="68" t="s">
        <v>19</v>
      </c>
      <c r="D1042" s="68">
        <v>2023</v>
      </c>
      <c r="E1042" s="68" t="s">
        <v>256</v>
      </c>
      <c r="F1042" s="68"/>
      <c r="G1042" s="68" t="s">
        <v>260</v>
      </c>
      <c r="H1042" s="68" t="s">
        <v>129</v>
      </c>
      <c r="I1042" s="68" t="s">
        <v>269</v>
      </c>
      <c r="J1042" s="68" t="s">
        <v>259</v>
      </c>
      <c r="K1042" s="68" t="s">
        <v>130</v>
      </c>
      <c r="L1042" s="69">
        <v>150.69999999999999</v>
      </c>
      <c r="M1042" s="69"/>
    </row>
    <row r="1043" spans="3:13">
      <c r="C1043" s="68" t="s">
        <v>19</v>
      </c>
      <c r="D1043" s="68">
        <v>2023</v>
      </c>
      <c r="E1043" s="68" t="s">
        <v>256</v>
      </c>
      <c r="F1043" s="68"/>
      <c r="G1043" s="68" t="s">
        <v>260</v>
      </c>
      <c r="H1043" s="68" t="s">
        <v>129</v>
      </c>
      <c r="I1043" s="68" t="s">
        <v>270</v>
      </c>
      <c r="J1043" s="68" t="s">
        <v>259</v>
      </c>
      <c r="K1043" s="68" t="s">
        <v>130</v>
      </c>
      <c r="L1043" s="69">
        <v>164.4</v>
      </c>
      <c r="M1043" s="69"/>
    </row>
    <row r="1044" spans="3:13">
      <c r="C1044" s="68" t="s">
        <v>19</v>
      </c>
      <c r="D1044" s="68">
        <v>2023</v>
      </c>
      <c r="E1044" s="68" t="s">
        <v>256</v>
      </c>
      <c r="F1044" s="68"/>
      <c r="G1044" s="68" t="s">
        <v>260</v>
      </c>
      <c r="H1044" s="68" t="s">
        <v>129</v>
      </c>
      <c r="I1044" s="68" t="s">
        <v>271</v>
      </c>
      <c r="J1044" s="68" t="s">
        <v>259</v>
      </c>
      <c r="K1044" s="68" t="s">
        <v>130</v>
      </c>
      <c r="L1044" s="69">
        <v>191.8</v>
      </c>
      <c r="M1044" s="69"/>
    </row>
    <row r="1045" spans="3:13">
      <c r="C1045" s="68" t="s">
        <v>19</v>
      </c>
      <c r="D1045" s="68">
        <v>2023</v>
      </c>
      <c r="E1045" s="68" t="s">
        <v>256</v>
      </c>
      <c r="F1045" s="68"/>
      <c r="G1045" s="68" t="s">
        <v>261</v>
      </c>
      <c r="H1045" s="68" t="s">
        <v>129</v>
      </c>
      <c r="I1045" s="68" t="s">
        <v>269</v>
      </c>
      <c r="J1045" s="68" t="s">
        <v>259</v>
      </c>
      <c r="K1045" s="68" t="s">
        <v>130</v>
      </c>
      <c r="L1045" s="69">
        <v>110</v>
      </c>
      <c r="M1045" s="69"/>
    </row>
    <row r="1046" spans="3:13">
      <c r="C1046" s="68" t="s">
        <v>19</v>
      </c>
      <c r="D1046" s="68">
        <v>2023</v>
      </c>
      <c r="E1046" s="68" t="s">
        <v>256</v>
      </c>
      <c r="F1046" s="68"/>
      <c r="G1046" s="68" t="s">
        <v>261</v>
      </c>
      <c r="H1046" s="68" t="s">
        <v>129</v>
      </c>
      <c r="I1046" s="68" t="s">
        <v>270</v>
      </c>
      <c r="J1046" s="68" t="s">
        <v>259</v>
      </c>
      <c r="K1046" s="68" t="s">
        <v>130</v>
      </c>
      <c r="L1046" s="69">
        <v>120</v>
      </c>
      <c r="M1046" s="69"/>
    </row>
    <row r="1047" spans="3:13">
      <c r="C1047" s="68" t="s">
        <v>19</v>
      </c>
      <c r="D1047" s="68">
        <v>2023</v>
      </c>
      <c r="E1047" s="68" t="s">
        <v>256</v>
      </c>
      <c r="F1047" s="68"/>
      <c r="G1047" s="68" t="s">
        <v>261</v>
      </c>
      <c r="H1047" s="68" t="s">
        <v>129</v>
      </c>
      <c r="I1047" s="68" t="s">
        <v>271</v>
      </c>
      <c r="J1047" s="68" t="s">
        <v>259</v>
      </c>
      <c r="K1047" s="68" t="s">
        <v>130</v>
      </c>
      <c r="L1047" s="69">
        <v>140</v>
      </c>
      <c r="M1047" s="69"/>
    </row>
    <row r="1048" spans="3:13">
      <c r="C1048" s="68" t="s">
        <v>19</v>
      </c>
      <c r="D1048" s="68">
        <v>2023</v>
      </c>
      <c r="E1048" s="68" t="s">
        <v>262</v>
      </c>
      <c r="F1048" s="68"/>
      <c r="G1048" s="68" t="s">
        <v>78</v>
      </c>
      <c r="H1048" s="68" t="s">
        <v>129</v>
      </c>
      <c r="I1048" s="68" t="s">
        <v>269</v>
      </c>
      <c r="J1048" s="68" t="s">
        <v>259</v>
      </c>
      <c r="K1048" s="68" t="s">
        <v>130</v>
      </c>
      <c r="L1048" s="69">
        <v>126.5</v>
      </c>
      <c r="M1048" s="69"/>
    </row>
    <row r="1049" spans="3:13">
      <c r="C1049" s="68" t="s">
        <v>19</v>
      </c>
      <c r="D1049" s="68">
        <v>2023</v>
      </c>
      <c r="E1049" s="68" t="s">
        <v>262</v>
      </c>
      <c r="F1049" s="68"/>
      <c r="G1049" s="68" t="s">
        <v>78</v>
      </c>
      <c r="H1049" s="68" t="s">
        <v>129</v>
      </c>
      <c r="I1049" s="68" t="s">
        <v>270</v>
      </c>
      <c r="J1049" s="68" t="s">
        <v>259</v>
      </c>
      <c r="K1049" s="68" t="s">
        <v>130</v>
      </c>
      <c r="L1049" s="69">
        <v>138</v>
      </c>
      <c r="M1049" s="69"/>
    </row>
    <row r="1050" spans="3:13">
      <c r="C1050" s="68" t="s">
        <v>19</v>
      </c>
      <c r="D1050" s="68">
        <v>2023</v>
      </c>
      <c r="E1050" s="68" t="s">
        <v>262</v>
      </c>
      <c r="F1050" s="68"/>
      <c r="G1050" s="68" t="s">
        <v>78</v>
      </c>
      <c r="H1050" s="68" t="s">
        <v>129</v>
      </c>
      <c r="I1050" s="68" t="s">
        <v>271</v>
      </c>
      <c r="J1050" s="68" t="s">
        <v>259</v>
      </c>
      <c r="K1050" s="68" t="s">
        <v>130</v>
      </c>
      <c r="L1050" s="69">
        <v>161</v>
      </c>
      <c r="M1050" s="69"/>
    </row>
    <row r="1051" spans="3:13">
      <c r="C1051" s="68" t="s">
        <v>19</v>
      </c>
      <c r="D1051" s="68">
        <v>2023</v>
      </c>
      <c r="E1051" s="68" t="s">
        <v>262</v>
      </c>
      <c r="F1051" s="68"/>
      <c r="G1051" s="68" t="s">
        <v>260</v>
      </c>
      <c r="H1051" s="68" t="s">
        <v>129</v>
      </c>
      <c r="I1051" s="68" t="s">
        <v>269</v>
      </c>
      <c r="J1051" s="68" t="s">
        <v>259</v>
      </c>
      <c r="K1051" s="68" t="s">
        <v>130</v>
      </c>
      <c r="L1051" s="69">
        <v>110</v>
      </c>
      <c r="M1051" s="69"/>
    </row>
    <row r="1052" spans="3:13">
      <c r="C1052" s="68" t="s">
        <v>19</v>
      </c>
      <c r="D1052" s="68">
        <v>2023</v>
      </c>
      <c r="E1052" s="68" t="s">
        <v>262</v>
      </c>
      <c r="F1052" s="68"/>
      <c r="G1052" s="68" t="s">
        <v>260</v>
      </c>
      <c r="H1052" s="68" t="s">
        <v>129</v>
      </c>
      <c r="I1052" s="68" t="s">
        <v>270</v>
      </c>
      <c r="J1052" s="68" t="s">
        <v>259</v>
      </c>
      <c r="K1052" s="68" t="s">
        <v>130</v>
      </c>
      <c r="L1052" s="69">
        <v>120</v>
      </c>
      <c r="M1052" s="69"/>
    </row>
    <row r="1053" spans="3:13">
      <c r="C1053" s="68" t="s">
        <v>19</v>
      </c>
      <c r="D1053" s="68">
        <v>2023</v>
      </c>
      <c r="E1053" s="68" t="s">
        <v>262</v>
      </c>
      <c r="F1053" s="68"/>
      <c r="G1053" s="68" t="s">
        <v>260</v>
      </c>
      <c r="H1053" s="68" t="s">
        <v>129</v>
      </c>
      <c r="I1053" s="68" t="s">
        <v>271</v>
      </c>
      <c r="J1053" s="68" t="s">
        <v>259</v>
      </c>
      <c r="K1053" s="68" t="s">
        <v>130</v>
      </c>
      <c r="L1053" s="69">
        <v>140</v>
      </c>
      <c r="M1053" s="69"/>
    </row>
    <row r="1054" spans="3:13">
      <c r="C1054" s="68" t="s">
        <v>19</v>
      </c>
      <c r="D1054" s="68">
        <v>2023</v>
      </c>
      <c r="E1054" s="68" t="s">
        <v>262</v>
      </c>
      <c r="F1054" s="68"/>
      <c r="G1054" s="68" t="s">
        <v>261</v>
      </c>
      <c r="H1054" s="68" t="s">
        <v>129</v>
      </c>
      <c r="I1054" s="68" t="s">
        <v>269</v>
      </c>
      <c r="J1054" s="68" t="s">
        <v>259</v>
      </c>
      <c r="K1054" s="68" t="s">
        <v>130</v>
      </c>
      <c r="L1054" s="69">
        <v>97.9</v>
      </c>
      <c r="M1054" s="69"/>
    </row>
    <row r="1055" spans="3:13">
      <c r="C1055" s="68" t="s">
        <v>19</v>
      </c>
      <c r="D1055" s="68">
        <v>2023</v>
      </c>
      <c r="E1055" s="68" t="s">
        <v>262</v>
      </c>
      <c r="F1055" s="68"/>
      <c r="G1055" s="68" t="s">
        <v>261</v>
      </c>
      <c r="H1055" s="68" t="s">
        <v>129</v>
      </c>
      <c r="I1055" s="68" t="s">
        <v>270</v>
      </c>
      <c r="J1055" s="68" t="s">
        <v>259</v>
      </c>
      <c r="K1055" s="68" t="s">
        <v>130</v>
      </c>
      <c r="L1055" s="69">
        <v>106.8</v>
      </c>
      <c r="M1055" s="69"/>
    </row>
    <row r="1056" spans="3:13">
      <c r="C1056" s="68" t="s">
        <v>19</v>
      </c>
      <c r="D1056" s="68">
        <v>2023</v>
      </c>
      <c r="E1056" s="68" t="s">
        <v>262</v>
      </c>
      <c r="F1056" s="68"/>
      <c r="G1056" s="68" t="s">
        <v>261</v>
      </c>
      <c r="H1056" s="68" t="s">
        <v>129</v>
      </c>
      <c r="I1056" s="68" t="s">
        <v>271</v>
      </c>
      <c r="J1056" s="68" t="s">
        <v>259</v>
      </c>
      <c r="K1056" s="68" t="s">
        <v>130</v>
      </c>
      <c r="L1056" s="69">
        <v>124.6</v>
      </c>
      <c r="M1056" s="69"/>
    </row>
    <row r="1057" spans="3:13">
      <c r="C1057" s="68" t="s">
        <v>19</v>
      </c>
      <c r="D1057" s="68">
        <v>2023</v>
      </c>
      <c r="E1057" s="68" t="s">
        <v>263</v>
      </c>
      <c r="F1057" s="68"/>
      <c r="G1057" s="68" t="s">
        <v>78</v>
      </c>
      <c r="H1057" s="68" t="s">
        <v>129</v>
      </c>
      <c r="I1057" s="68" t="s">
        <v>269</v>
      </c>
      <c r="J1057" s="68" t="s">
        <v>259</v>
      </c>
      <c r="K1057" s="68" t="s">
        <v>130</v>
      </c>
      <c r="L1057" s="69">
        <v>104.5</v>
      </c>
      <c r="M1057" s="69"/>
    </row>
    <row r="1058" spans="3:13">
      <c r="C1058" s="68" t="s">
        <v>19</v>
      </c>
      <c r="D1058" s="68">
        <v>2023</v>
      </c>
      <c r="E1058" s="68" t="s">
        <v>263</v>
      </c>
      <c r="F1058" s="68"/>
      <c r="G1058" s="68" t="s">
        <v>78</v>
      </c>
      <c r="H1058" s="68" t="s">
        <v>129</v>
      </c>
      <c r="I1058" s="68" t="s">
        <v>270</v>
      </c>
      <c r="J1058" s="68" t="s">
        <v>259</v>
      </c>
      <c r="K1058" s="68" t="s">
        <v>130</v>
      </c>
      <c r="L1058" s="69">
        <v>114</v>
      </c>
      <c r="M1058" s="69"/>
    </row>
    <row r="1059" spans="3:13">
      <c r="C1059" s="68" t="s">
        <v>19</v>
      </c>
      <c r="D1059" s="68">
        <v>2023</v>
      </c>
      <c r="E1059" s="68" t="s">
        <v>263</v>
      </c>
      <c r="F1059" s="68"/>
      <c r="G1059" s="68" t="s">
        <v>78</v>
      </c>
      <c r="H1059" s="68" t="s">
        <v>129</v>
      </c>
      <c r="I1059" s="68" t="s">
        <v>271</v>
      </c>
      <c r="J1059" s="68" t="s">
        <v>259</v>
      </c>
      <c r="K1059" s="68" t="s">
        <v>130</v>
      </c>
      <c r="L1059" s="69">
        <v>133</v>
      </c>
      <c r="M1059" s="69"/>
    </row>
    <row r="1060" spans="3:13">
      <c r="C1060" s="68" t="s">
        <v>19</v>
      </c>
      <c r="D1060" s="68">
        <v>2023</v>
      </c>
      <c r="E1060" s="68" t="s">
        <v>263</v>
      </c>
      <c r="F1060" s="68"/>
      <c r="G1060" s="68" t="s">
        <v>260</v>
      </c>
      <c r="H1060" s="68" t="s">
        <v>129</v>
      </c>
      <c r="I1060" s="68" t="s">
        <v>269</v>
      </c>
      <c r="J1060" s="68" t="s">
        <v>259</v>
      </c>
      <c r="K1060" s="68" t="s">
        <v>130</v>
      </c>
      <c r="L1060" s="69">
        <v>91.3</v>
      </c>
      <c r="M1060" s="69"/>
    </row>
    <row r="1061" spans="3:13">
      <c r="C1061" s="68" t="s">
        <v>19</v>
      </c>
      <c r="D1061" s="68">
        <v>2023</v>
      </c>
      <c r="E1061" s="68" t="s">
        <v>263</v>
      </c>
      <c r="F1061" s="68"/>
      <c r="G1061" s="68" t="s">
        <v>260</v>
      </c>
      <c r="H1061" s="68" t="s">
        <v>129</v>
      </c>
      <c r="I1061" s="68" t="s">
        <v>270</v>
      </c>
      <c r="J1061" s="68" t="s">
        <v>259</v>
      </c>
      <c r="K1061" s="68" t="s">
        <v>130</v>
      </c>
      <c r="L1061" s="69">
        <v>99.6</v>
      </c>
      <c r="M1061" s="69"/>
    </row>
    <row r="1062" spans="3:13">
      <c r="C1062" s="68" t="s">
        <v>19</v>
      </c>
      <c r="D1062" s="68">
        <v>2023</v>
      </c>
      <c r="E1062" s="68" t="s">
        <v>263</v>
      </c>
      <c r="F1062" s="68"/>
      <c r="G1062" s="68" t="s">
        <v>260</v>
      </c>
      <c r="H1062" s="68" t="s">
        <v>129</v>
      </c>
      <c r="I1062" s="68" t="s">
        <v>271</v>
      </c>
      <c r="J1062" s="68" t="s">
        <v>259</v>
      </c>
      <c r="K1062" s="68" t="s">
        <v>130</v>
      </c>
      <c r="L1062" s="69">
        <v>116.2</v>
      </c>
      <c r="M1062" s="69"/>
    </row>
    <row r="1063" spans="3:13">
      <c r="C1063" s="68" t="s">
        <v>19</v>
      </c>
      <c r="D1063" s="68">
        <v>2023</v>
      </c>
      <c r="E1063" s="68" t="s">
        <v>263</v>
      </c>
      <c r="F1063" s="68"/>
      <c r="G1063" s="68" t="s">
        <v>261</v>
      </c>
      <c r="H1063" s="68" t="s">
        <v>129</v>
      </c>
      <c r="I1063" s="68" t="s">
        <v>269</v>
      </c>
      <c r="J1063" s="68" t="s">
        <v>259</v>
      </c>
      <c r="K1063" s="68" t="s">
        <v>130</v>
      </c>
      <c r="L1063" s="69">
        <v>59.4</v>
      </c>
      <c r="M1063" s="69"/>
    </row>
    <row r="1064" spans="3:13">
      <c r="C1064" s="68" t="s">
        <v>19</v>
      </c>
      <c r="D1064" s="68">
        <v>2023</v>
      </c>
      <c r="E1064" s="68" t="s">
        <v>263</v>
      </c>
      <c r="F1064" s="68"/>
      <c r="G1064" s="68" t="s">
        <v>261</v>
      </c>
      <c r="H1064" s="68" t="s">
        <v>129</v>
      </c>
      <c r="I1064" s="68" t="s">
        <v>270</v>
      </c>
      <c r="J1064" s="68" t="s">
        <v>259</v>
      </c>
      <c r="K1064" s="68" t="s">
        <v>130</v>
      </c>
      <c r="L1064" s="69">
        <v>64.8</v>
      </c>
      <c r="M1064" s="69"/>
    </row>
    <row r="1065" spans="3:13">
      <c r="C1065" s="68" t="s">
        <v>19</v>
      </c>
      <c r="D1065" s="68">
        <v>2023</v>
      </c>
      <c r="E1065" s="68" t="s">
        <v>263</v>
      </c>
      <c r="F1065" s="68"/>
      <c r="G1065" s="68" t="s">
        <v>261</v>
      </c>
      <c r="H1065" s="68" t="s">
        <v>129</v>
      </c>
      <c r="I1065" s="68" t="s">
        <v>271</v>
      </c>
      <c r="J1065" s="68" t="s">
        <v>259</v>
      </c>
      <c r="K1065" s="68" t="s">
        <v>130</v>
      </c>
      <c r="L1065" s="69">
        <v>75.599999999999994</v>
      </c>
      <c r="M1065" s="69"/>
    </row>
    <row r="1066" spans="3:13">
      <c r="C1066" s="68" t="s">
        <v>19</v>
      </c>
      <c r="D1066" s="68">
        <v>2023</v>
      </c>
      <c r="E1066" s="68" t="s">
        <v>256</v>
      </c>
      <c r="F1066" s="68"/>
      <c r="G1066" s="68" t="s">
        <v>78</v>
      </c>
      <c r="H1066" s="68" t="s">
        <v>264</v>
      </c>
      <c r="I1066" s="68" t="s">
        <v>269</v>
      </c>
      <c r="J1066" s="68" t="s">
        <v>259</v>
      </c>
      <c r="K1066" s="68" t="s">
        <v>130</v>
      </c>
      <c r="L1066" s="69">
        <v>150.69999999999999</v>
      </c>
      <c r="M1066" s="69"/>
    </row>
    <row r="1067" spans="3:13">
      <c r="C1067" s="68" t="s">
        <v>19</v>
      </c>
      <c r="D1067" s="68">
        <v>2023</v>
      </c>
      <c r="E1067" s="68" t="s">
        <v>256</v>
      </c>
      <c r="F1067" s="68"/>
      <c r="G1067" s="68" t="s">
        <v>78</v>
      </c>
      <c r="H1067" s="68" t="s">
        <v>264</v>
      </c>
      <c r="I1067" s="68" t="s">
        <v>270</v>
      </c>
      <c r="J1067" s="68" t="s">
        <v>259</v>
      </c>
      <c r="K1067" s="68" t="s">
        <v>130</v>
      </c>
      <c r="L1067" s="69">
        <v>164.4</v>
      </c>
      <c r="M1067" s="69"/>
    </row>
    <row r="1068" spans="3:13">
      <c r="C1068" s="68" t="s">
        <v>19</v>
      </c>
      <c r="D1068" s="68">
        <v>2023</v>
      </c>
      <c r="E1068" s="68" t="s">
        <v>256</v>
      </c>
      <c r="F1068" s="68"/>
      <c r="G1068" s="68" t="s">
        <v>78</v>
      </c>
      <c r="H1068" s="68" t="s">
        <v>264</v>
      </c>
      <c r="I1068" s="68" t="s">
        <v>271</v>
      </c>
      <c r="J1068" s="68" t="s">
        <v>259</v>
      </c>
      <c r="K1068" s="68" t="s">
        <v>130</v>
      </c>
      <c r="L1068" s="69">
        <v>191.8</v>
      </c>
      <c r="M1068" s="69"/>
    </row>
    <row r="1069" spans="3:13">
      <c r="C1069" s="68" t="s">
        <v>19</v>
      </c>
      <c r="D1069" s="68">
        <v>2023</v>
      </c>
      <c r="E1069" s="68" t="s">
        <v>256</v>
      </c>
      <c r="F1069" s="68"/>
      <c r="G1069" s="68" t="s">
        <v>260</v>
      </c>
      <c r="H1069" s="68" t="s">
        <v>264</v>
      </c>
      <c r="I1069" s="68" t="s">
        <v>269</v>
      </c>
      <c r="J1069" s="68" t="s">
        <v>259</v>
      </c>
      <c r="K1069" s="68" t="s">
        <v>130</v>
      </c>
      <c r="L1069" s="69">
        <v>137.5</v>
      </c>
      <c r="M1069" s="69"/>
    </row>
    <row r="1070" spans="3:13">
      <c r="C1070" s="68" t="s">
        <v>19</v>
      </c>
      <c r="D1070" s="68">
        <v>2023</v>
      </c>
      <c r="E1070" s="68" t="s">
        <v>256</v>
      </c>
      <c r="F1070" s="68"/>
      <c r="G1070" s="68" t="s">
        <v>260</v>
      </c>
      <c r="H1070" s="68" t="s">
        <v>264</v>
      </c>
      <c r="I1070" s="68" t="s">
        <v>270</v>
      </c>
      <c r="J1070" s="68" t="s">
        <v>259</v>
      </c>
      <c r="K1070" s="68" t="s">
        <v>130</v>
      </c>
      <c r="L1070" s="69">
        <v>150</v>
      </c>
      <c r="M1070" s="69"/>
    </row>
    <row r="1071" spans="3:13">
      <c r="C1071" s="68" t="s">
        <v>19</v>
      </c>
      <c r="D1071" s="68">
        <v>2023</v>
      </c>
      <c r="E1071" s="68" t="s">
        <v>256</v>
      </c>
      <c r="F1071" s="68"/>
      <c r="G1071" s="68" t="s">
        <v>260</v>
      </c>
      <c r="H1071" s="68" t="s">
        <v>264</v>
      </c>
      <c r="I1071" s="68" t="s">
        <v>271</v>
      </c>
      <c r="J1071" s="68" t="s">
        <v>259</v>
      </c>
      <c r="K1071" s="68" t="s">
        <v>130</v>
      </c>
      <c r="L1071" s="69">
        <v>175</v>
      </c>
      <c r="M1071" s="69"/>
    </row>
    <row r="1072" spans="3:13">
      <c r="C1072" s="68" t="s">
        <v>19</v>
      </c>
      <c r="D1072" s="68">
        <v>2023</v>
      </c>
      <c r="E1072" s="68" t="s">
        <v>256</v>
      </c>
      <c r="F1072" s="68"/>
      <c r="G1072" s="68" t="s">
        <v>261</v>
      </c>
      <c r="H1072" s="68" t="s">
        <v>264</v>
      </c>
      <c r="I1072" s="68" t="s">
        <v>269</v>
      </c>
      <c r="J1072" s="68" t="s">
        <v>259</v>
      </c>
      <c r="K1072" s="68" t="s">
        <v>130</v>
      </c>
      <c r="L1072" s="69">
        <v>97.9</v>
      </c>
      <c r="M1072" s="69"/>
    </row>
    <row r="1073" spans="3:13">
      <c r="C1073" s="68" t="s">
        <v>19</v>
      </c>
      <c r="D1073" s="68">
        <v>2023</v>
      </c>
      <c r="E1073" s="68" t="s">
        <v>256</v>
      </c>
      <c r="F1073" s="68"/>
      <c r="G1073" s="68" t="s">
        <v>261</v>
      </c>
      <c r="H1073" s="68" t="s">
        <v>264</v>
      </c>
      <c r="I1073" s="68" t="s">
        <v>270</v>
      </c>
      <c r="J1073" s="68" t="s">
        <v>259</v>
      </c>
      <c r="K1073" s="68" t="s">
        <v>130</v>
      </c>
      <c r="L1073" s="69">
        <v>106.8</v>
      </c>
      <c r="M1073" s="69"/>
    </row>
    <row r="1074" spans="3:13">
      <c r="C1074" s="68" t="s">
        <v>19</v>
      </c>
      <c r="D1074" s="68">
        <v>2023</v>
      </c>
      <c r="E1074" s="68" t="s">
        <v>256</v>
      </c>
      <c r="F1074" s="68"/>
      <c r="G1074" s="68" t="s">
        <v>261</v>
      </c>
      <c r="H1074" s="68" t="s">
        <v>264</v>
      </c>
      <c r="I1074" s="68" t="s">
        <v>271</v>
      </c>
      <c r="J1074" s="68" t="s">
        <v>259</v>
      </c>
      <c r="K1074" s="68" t="s">
        <v>130</v>
      </c>
      <c r="L1074" s="69">
        <v>124.6</v>
      </c>
      <c r="M1074" s="69"/>
    </row>
    <row r="1075" spans="3:13">
      <c r="C1075" s="68" t="s">
        <v>19</v>
      </c>
      <c r="D1075" s="68">
        <v>2023</v>
      </c>
      <c r="E1075" s="68" t="s">
        <v>262</v>
      </c>
      <c r="F1075" s="68"/>
      <c r="G1075" s="68" t="s">
        <v>78</v>
      </c>
      <c r="H1075" s="68" t="s">
        <v>264</v>
      </c>
      <c r="I1075" s="68" t="s">
        <v>269</v>
      </c>
      <c r="J1075" s="68" t="s">
        <v>259</v>
      </c>
      <c r="K1075" s="68" t="s">
        <v>130</v>
      </c>
      <c r="L1075" s="69">
        <v>110</v>
      </c>
      <c r="M1075" s="69"/>
    </row>
    <row r="1076" spans="3:13">
      <c r="C1076" s="68" t="s">
        <v>19</v>
      </c>
      <c r="D1076" s="68">
        <v>2023</v>
      </c>
      <c r="E1076" s="68" t="s">
        <v>262</v>
      </c>
      <c r="F1076" s="68"/>
      <c r="G1076" s="68" t="s">
        <v>78</v>
      </c>
      <c r="H1076" s="68" t="s">
        <v>264</v>
      </c>
      <c r="I1076" s="68" t="s">
        <v>270</v>
      </c>
      <c r="J1076" s="68" t="s">
        <v>259</v>
      </c>
      <c r="K1076" s="68" t="s">
        <v>130</v>
      </c>
      <c r="L1076" s="69">
        <v>120</v>
      </c>
      <c r="M1076" s="69"/>
    </row>
    <row r="1077" spans="3:13">
      <c r="C1077" s="68" t="s">
        <v>19</v>
      </c>
      <c r="D1077" s="68">
        <v>2023</v>
      </c>
      <c r="E1077" s="68" t="s">
        <v>262</v>
      </c>
      <c r="F1077" s="68"/>
      <c r="G1077" s="68" t="s">
        <v>78</v>
      </c>
      <c r="H1077" s="68" t="s">
        <v>264</v>
      </c>
      <c r="I1077" s="68" t="s">
        <v>271</v>
      </c>
      <c r="J1077" s="68" t="s">
        <v>259</v>
      </c>
      <c r="K1077" s="68" t="s">
        <v>130</v>
      </c>
      <c r="L1077" s="69">
        <v>140</v>
      </c>
      <c r="M1077" s="69"/>
    </row>
    <row r="1078" spans="3:13">
      <c r="C1078" s="68" t="s">
        <v>19</v>
      </c>
      <c r="D1078" s="68">
        <v>2023</v>
      </c>
      <c r="E1078" s="68" t="s">
        <v>262</v>
      </c>
      <c r="F1078" s="68"/>
      <c r="G1078" s="68" t="s">
        <v>260</v>
      </c>
      <c r="H1078" s="68" t="s">
        <v>264</v>
      </c>
      <c r="I1078" s="68" t="s">
        <v>269</v>
      </c>
      <c r="J1078" s="68" t="s">
        <v>259</v>
      </c>
      <c r="K1078" s="68" t="s">
        <v>130</v>
      </c>
      <c r="L1078" s="69">
        <v>99</v>
      </c>
      <c r="M1078" s="69"/>
    </row>
    <row r="1079" spans="3:13">
      <c r="C1079" s="68" t="s">
        <v>19</v>
      </c>
      <c r="D1079" s="68">
        <v>2023</v>
      </c>
      <c r="E1079" s="68" t="s">
        <v>262</v>
      </c>
      <c r="F1079" s="68"/>
      <c r="G1079" s="68" t="s">
        <v>260</v>
      </c>
      <c r="H1079" s="68" t="s">
        <v>264</v>
      </c>
      <c r="I1079" s="68" t="s">
        <v>270</v>
      </c>
      <c r="J1079" s="68" t="s">
        <v>259</v>
      </c>
      <c r="K1079" s="68" t="s">
        <v>130</v>
      </c>
      <c r="L1079" s="69">
        <v>108</v>
      </c>
      <c r="M1079" s="69"/>
    </row>
    <row r="1080" spans="3:13">
      <c r="C1080" s="68" t="s">
        <v>19</v>
      </c>
      <c r="D1080" s="68">
        <v>2023</v>
      </c>
      <c r="E1080" s="68" t="s">
        <v>262</v>
      </c>
      <c r="F1080" s="68"/>
      <c r="G1080" s="68" t="s">
        <v>260</v>
      </c>
      <c r="H1080" s="68" t="s">
        <v>264</v>
      </c>
      <c r="I1080" s="68" t="s">
        <v>271</v>
      </c>
      <c r="J1080" s="68" t="s">
        <v>259</v>
      </c>
      <c r="K1080" s="68" t="s">
        <v>130</v>
      </c>
      <c r="L1080" s="69">
        <v>126</v>
      </c>
      <c r="M1080" s="69"/>
    </row>
    <row r="1081" spans="3:13">
      <c r="C1081" s="68" t="s">
        <v>19</v>
      </c>
      <c r="D1081" s="68">
        <v>2023</v>
      </c>
      <c r="E1081" s="68" t="s">
        <v>262</v>
      </c>
      <c r="F1081" s="68"/>
      <c r="G1081" s="68" t="s">
        <v>261</v>
      </c>
      <c r="H1081" s="68" t="s">
        <v>264</v>
      </c>
      <c r="I1081" s="68" t="s">
        <v>269</v>
      </c>
      <c r="J1081" s="68" t="s">
        <v>259</v>
      </c>
      <c r="K1081" s="68" t="s">
        <v>130</v>
      </c>
      <c r="L1081" s="69">
        <v>85.8</v>
      </c>
      <c r="M1081" s="69"/>
    </row>
    <row r="1082" spans="3:13">
      <c r="C1082" s="68" t="s">
        <v>19</v>
      </c>
      <c r="D1082" s="68">
        <v>2023</v>
      </c>
      <c r="E1082" s="68" t="s">
        <v>262</v>
      </c>
      <c r="F1082" s="68"/>
      <c r="G1082" s="68" t="s">
        <v>261</v>
      </c>
      <c r="H1082" s="68" t="s">
        <v>264</v>
      </c>
      <c r="I1082" s="68" t="s">
        <v>270</v>
      </c>
      <c r="J1082" s="68" t="s">
        <v>259</v>
      </c>
      <c r="K1082" s="68" t="s">
        <v>130</v>
      </c>
      <c r="L1082" s="69">
        <v>93.6</v>
      </c>
      <c r="M1082" s="69"/>
    </row>
    <row r="1083" spans="3:13">
      <c r="C1083" s="68" t="s">
        <v>19</v>
      </c>
      <c r="D1083" s="68">
        <v>2023</v>
      </c>
      <c r="E1083" s="68" t="s">
        <v>262</v>
      </c>
      <c r="F1083" s="68"/>
      <c r="G1083" s="68" t="s">
        <v>261</v>
      </c>
      <c r="H1083" s="68" t="s">
        <v>264</v>
      </c>
      <c r="I1083" s="68" t="s">
        <v>271</v>
      </c>
      <c r="J1083" s="68" t="s">
        <v>259</v>
      </c>
      <c r="K1083" s="68" t="s">
        <v>130</v>
      </c>
      <c r="L1083" s="69">
        <v>109.2</v>
      </c>
      <c r="M1083" s="69"/>
    </row>
    <row r="1084" spans="3:13">
      <c r="C1084" s="68" t="s">
        <v>19</v>
      </c>
      <c r="D1084" s="68">
        <v>2023</v>
      </c>
      <c r="E1084" s="68" t="s">
        <v>263</v>
      </c>
      <c r="F1084" s="68"/>
      <c r="G1084" s="68" t="s">
        <v>78</v>
      </c>
      <c r="H1084" s="68" t="s">
        <v>264</v>
      </c>
      <c r="I1084" s="68" t="s">
        <v>269</v>
      </c>
      <c r="J1084" s="68" t="s">
        <v>259</v>
      </c>
      <c r="K1084" s="68" t="s">
        <v>130</v>
      </c>
      <c r="L1084" s="69">
        <v>99</v>
      </c>
      <c r="M1084" s="69"/>
    </row>
    <row r="1085" spans="3:13">
      <c r="C1085" s="68" t="s">
        <v>19</v>
      </c>
      <c r="D1085" s="68">
        <v>2023</v>
      </c>
      <c r="E1085" s="68" t="s">
        <v>263</v>
      </c>
      <c r="F1085" s="68"/>
      <c r="G1085" s="68" t="s">
        <v>78</v>
      </c>
      <c r="H1085" s="68" t="s">
        <v>264</v>
      </c>
      <c r="I1085" s="68" t="s">
        <v>270</v>
      </c>
      <c r="J1085" s="68" t="s">
        <v>259</v>
      </c>
      <c r="K1085" s="68" t="s">
        <v>130</v>
      </c>
      <c r="L1085" s="69">
        <v>108</v>
      </c>
      <c r="M1085" s="69"/>
    </row>
    <row r="1086" spans="3:13">
      <c r="C1086" s="68" t="s">
        <v>19</v>
      </c>
      <c r="D1086" s="68">
        <v>2023</v>
      </c>
      <c r="E1086" s="68" t="s">
        <v>263</v>
      </c>
      <c r="F1086" s="68"/>
      <c r="G1086" s="68" t="s">
        <v>78</v>
      </c>
      <c r="H1086" s="68" t="s">
        <v>264</v>
      </c>
      <c r="I1086" s="68" t="s">
        <v>271</v>
      </c>
      <c r="J1086" s="68" t="s">
        <v>259</v>
      </c>
      <c r="K1086" s="68" t="s">
        <v>130</v>
      </c>
      <c r="L1086" s="69">
        <v>126</v>
      </c>
      <c r="M1086" s="69"/>
    </row>
    <row r="1087" spans="3:13">
      <c r="C1087" s="68" t="s">
        <v>19</v>
      </c>
      <c r="D1087" s="68">
        <v>2023</v>
      </c>
      <c r="E1087" s="68" t="s">
        <v>263</v>
      </c>
      <c r="F1087" s="68"/>
      <c r="G1087" s="68" t="s">
        <v>260</v>
      </c>
      <c r="H1087" s="68" t="s">
        <v>264</v>
      </c>
      <c r="I1087" s="68" t="s">
        <v>269</v>
      </c>
      <c r="J1087" s="68" t="s">
        <v>259</v>
      </c>
      <c r="K1087" s="68" t="s">
        <v>130</v>
      </c>
      <c r="L1087" s="69">
        <v>88</v>
      </c>
      <c r="M1087" s="69"/>
    </row>
    <row r="1088" spans="3:13">
      <c r="C1088" s="68" t="s">
        <v>19</v>
      </c>
      <c r="D1088" s="68">
        <v>2023</v>
      </c>
      <c r="E1088" s="68" t="s">
        <v>263</v>
      </c>
      <c r="F1088" s="68"/>
      <c r="G1088" s="68" t="s">
        <v>260</v>
      </c>
      <c r="H1088" s="68" t="s">
        <v>264</v>
      </c>
      <c r="I1088" s="68" t="s">
        <v>270</v>
      </c>
      <c r="J1088" s="68" t="s">
        <v>259</v>
      </c>
      <c r="K1088" s="68" t="s">
        <v>130</v>
      </c>
      <c r="L1088" s="69">
        <v>96</v>
      </c>
      <c r="M1088" s="69"/>
    </row>
    <row r="1089" spans="3:13">
      <c r="C1089" s="68" t="s">
        <v>19</v>
      </c>
      <c r="D1089" s="68">
        <v>2023</v>
      </c>
      <c r="E1089" s="68" t="s">
        <v>263</v>
      </c>
      <c r="F1089" s="68"/>
      <c r="G1089" s="68" t="s">
        <v>260</v>
      </c>
      <c r="H1089" s="68" t="s">
        <v>264</v>
      </c>
      <c r="I1089" s="68" t="s">
        <v>271</v>
      </c>
      <c r="J1089" s="68" t="s">
        <v>259</v>
      </c>
      <c r="K1089" s="68" t="s">
        <v>130</v>
      </c>
      <c r="L1089" s="69">
        <v>112</v>
      </c>
      <c r="M1089" s="69"/>
    </row>
    <row r="1090" spans="3:13">
      <c r="C1090" s="68" t="s">
        <v>19</v>
      </c>
      <c r="D1090" s="68">
        <v>2023</v>
      </c>
      <c r="E1090" s="68" t="s">
        <v>263</v>
      </c>
      <c r="F1090" s="68"/>
      <c r="G1090" s="68" t="s">
        <v>261</v>
      </c>
      <c r="H1090" s="68" t="s">
        <v>264</v>
      </c>
      <c r="I1090" s="68" t="s">
        <v>269</v>
      </c>
      <c r="J1090" s="68" t="s">
        <v>259</v>
      </c>
      <c r="K1090" s="68" t="s">
        <v>130</v>
      </c>
      <c r="L1090" s="69">
        <v>57.2</v>
      </c>
      <c r="M1090" s="69"/>
    </row>
    <row r="1091" spans="3:13">
      <c r="C1091" s="68" t="s">
        <v>19</v>
      </c>
      <c r="D1091" s="68">
        <v>2023</v>
      </c>
      <c r="E1091" s="68" t="s">
        <v>263</v>
      </c>
      <c r="F1091" s="68"/>
      <c r="G1091" s="68" t="s">
        <v>261</v>
      </c>
      <c r="H1091" s="68" t="s">
        <v>264</v>
      </c>
      <c r="I1091" s="68" t="s">
        <v>270</v>
      </c>
      <c r="J1091" s="68" t="s">
        <v>259</v>
      </c>
      <c r="K1091" s="68" t="s">
        <v>130</v>
      </c>
      <c r="L1091" s="69">
        <v>62.4</v>
      </c>
      <c r="M1091" s="69"/>
    </row>
    <row r="1092" spans="3:13">
      <c r="C1092" s="68" t="s">
        <v>19</v>
      </c>
      <c r="D1092" s="68">
        <v>2023</v>
      </c>
      <c r="E1092" s="68" t="s">
        <v>263</v>
      </c>
      <c r="F1092" s="68"/>
      <c r="G1092" s="68" t="s">
        <v>261</v>
      </c>
      <c r="H1092" s="68" t="s">
        <v>264</v>
      </c>
      <c r="I1092" s="68" t="s">
        <v>271</v>
      </c>
      <c r="J1092" s="68" t="s">
        <v>259</v>
      </c>
      <c r="K1092" s="68" t="s">
        <v>130</v>
      </c>
      <c r="L1092" s="69">
        <v>72.8</v>
      </c>
      <c r="M1092" s="69"/>
    </row>
    <row r="1093" spans="3:13">
      <c r="C1093" s="68" t="s">
        <v>19</v>
      </c>
      <c r="D1093" s="68">
        <v>2023</v>
      </c>
      <c r="E1093" s="68" t="s">
        <v>256</v>
      </c>
      <c r="F1093" s="68"/>
      <c r="G1093" s="68" t="s">
        <v>78</v>
      </c>
      <c r="H1093" s="68" t="s">
        <v>265</v>
      </c>
      <c r="I1093" s="68" t="s">
        <v>269</v>
      </c>
      <c r="J1093" s="68" t="s">
        <v>259</v>
      </c>
      <c r="K1093" s="68" t="s">
        <v>130</v>
      </c>
      <c r="L1093" s="69">
        <v>137.5</v>
      </c>
      <c r="M1093" s="69"/>
    </row>
    <row r="1094" spans="3:13">
      <c r="C1094" s="68" t="s">
        <v>19</v>
      </c>
      <c r="D1094" s="68">
        <v>2023</v>
      </c>
      <c r="E1094" s="68" t="s">
        <v>256</v>
      </c>
      <c r="F1094" s="68"/>
      <c r="G1094" s="68" t="s">
        <v>78</v>
      </c>
      <c r="H1094" s="68" t="s">
        <v>265</v>
      </c>
      <c r="I1094" s="68" t="s">
        <v>270</v>
      </c>
      <c r="J1094" s="68" t="s">
        <v>259</v>
      </c>
      <c r="K1094" s="68" t="s">
        <v>130</v>
      </c>
      <c r="L1094" s="69">
        <v>150</v>
      </c>
      <c r="M1094" s="69"/>
    </row>
    <row r="1095" spans="3:13">
      <c r="C1095" s="68" t="s">
        <v>19</v>
      </c>
      <c r="D1095" s="68">
        <v>2023</v>
      </c>
      <c r="E1095" s="68" t="s">
        <v>256</v>
      </c>
      <c r="F1095" s="68"/>
      <c r="G1095" s="68" t="s">
        <v>78</v>
      </c>
      <c r="H1095" s="68" t="s">
        <v>265</v>
      </c>
      <c r="I1095" s="68" t="s">
        <v>271</v>
      </c>
      <c r="J1095" s="68" t="s">
        <v>259</v>
      </c>
      <c r="K1095" s="68" t="s">
        <v>130</v>
      </c>
      <c r="L1095" s="69">
        <v>175</v>
      </c>
      <c r="M1095" s="69"/>
    </row>
    <row r="1096" spans="3:13">
      <c r="C1096" s="68" t="s">
        <v>19</v>
      </c>
      <c r="D1096" s="68">
        <v>2023</v>
      </c>
      <c r="E1096" s="68" t="s">
        <v>256</v>
      </c>
      <c r="F1096" s="68"/>
      <c r="G1096" s="68" t="s">
        <v>260</v>
      </c>
      <c r="H1096" s="68" t="s">
        <v>265</v>
      </c>
      <c r="I1096" s="68" t="s">
        <v>269</v>
      </c>
      <c r="J1096" s="68" t="s">
        <v>259</v>
      </c>
      <c r="K1096" s="68" t="s">
        <v>130</v>
      </c>
      <c r="L1096" s="69">
        <v>110</v>
      </c>
      <c r="M1096" s="69"/>
    </row>
    <row r="1097" spans="3:13">
      <c r="C1097" s="68" t="s">
        <v>19</v>
      </c>
      <c r="D1097" s="68">
        <v>2023</v>
      </c>
      <c r="E1097" s="68" t="s">
        <v>256</v>
      </c>
      <c r="F1097" s="68"/>
      <c r="G1097" s="68" t="s">
        <v>260</v>
      </c>
      <c r="H1097" s="68" t="s">
        <v>265</v>
      </c>
      <c r="I1097" s="68" t="s">
        <v>270</v>
      </c>
      <c r="J1097" s="68" t="s">
        <v>259</v>
      </c>
      <c r="K1097" s="68" t="s">
        <v>130</v>
      </c>
      <c r="L1097" s="69">
        <v>120</v>
      </c>
      <c r="M1097" s="69"/>
    </row>
    <row r="1098" spans="3:13">
      <c r="C1098" s="68" t="s">
        <v>19</v>
      </c>
      <c r="D1098" s="68">
        <v>2023</v>
      </c>
      <c r="E1098" s="68" t="s">
        <v>256</v>
      </c>
      <c r="F1098" s="68"/>
      <c r="G1098" s="68" t="s">
        <v>260</v>
      </c>
      <c r="H1098" s="68" t="s">
        <v>265</v>
      </c>
      <c r="I1098" s="68" t="s">
        <v>271</v>
      </c>
      <c r="J1098" s="68" t="s">
        <v>259</v>
      </c>
      <c r="K1098" s="68" t="s">
        <v>130</v>
      </c>
      <c r="L1098" s="69">
        <v>140</v>
      </c>
      <c r="M1098" s="69"/>
    </row>
    <row r="1099" spans="3:13">
      <c r="C1099" s="68" t="s">
        <v>19</v>
      </c>
      <c r="D1099" s="68">
        <v>2023</v>
      </c>
      <c r="E1099" s="68" t="s">
        <v>256</v>
      </c>
      <c r="F1099" s="68"/>
      <c r="G1099" s="68" t="s">
        <v>261</v>
      </c>
      <c r="H1099" s="68" t="s">
        <v>265</v>
      </c>
      <c r="I1099" s="68" t="s">
        <v>269</v>
      </c>
      <c r="J1099" s="68" t="s">
        <v>259</v>
      </c>
      <c r="K1099" s="68" t="s">
        <v>130</v>
      </c>
      <c r="L1099" s="69">
        <v>97.9</v>
      </c>
      <c r="M1099" s="69"/>
    </row>
    <row r="1100" spans="3:13">
      <c r="C1100" s="68" t="s">
        <v>19</v>
      </c>
      <c r="D1100" s="68">
        <v>2023</v>
      </c>
      <c r="E1100" s="68" t="s">
        <v>256</v>
      </c>
      <c r="F1100" s="68"/>
      <c r="G1100" s="68" t="s">
        <v>261</v>
      </c>
      <c r="H1100" s="68" t="s">
        <v>265</v>
      </c>
      <c r="I1100" s="68" t="s">
        <v>270</v>
      </c>
      <c r="J1100" s="68" t="s">
        <v>259</v>
      </c>
      <c r="K1100" s="68" t="s">
        <v>130</v>
      </c>
      <c r="L1100" s="69">
        <v>106.8</v>
      </c>
      <c r="M1100" s="69"/>
    </row>
    <row r="1101" spans="3:13">
      <c r="C1101" s="68" t="s">
        <v>19</v>
      </c>
      <c r="D1101" s="68">
        <v>2023</v>
      </c>
      <c r="E1101" s="68" t="s">
        <v>256</v>
      </c>
      <c r="F1101" s="68"/>
      <c r="G1101" s="68" t="s">
        <v>261</v>
      </c>
      <c r="H1101" s="68" t="s">
        <v>265</v>
      </c>
      <c r="I1101" s="68" t="s">
        <v>271</v>
      </c>
      <c r="J1101" s="68" t="s">
        <v>259</v>
      </c>
      <c r="K1101" s="68" t="s">
        <v>130</v>
      </c>
      <c r="L1101" s="69">
        <v>124.6</v>
      </c>
      <c r="M1101" s="69"/>
    </row>
    <row r="1102" spans="3:13">
      <c r="C1102" s="68" t="s">
        <v>19</v>
      </c>
      <c r="D1102" s="68">
        <v>2023</v>
      </c>
      <c r="E1102" s="68" t="s">
        <v>262</v>
      </c>
      <c r="F1102" s="68"/>
      <c r="G1102" s="68" t="s">
        <v>78</v>
      </c>
      <c r="H1102" s="68" t="s">
        <v>265</v>
      </c>
      <c r="I1102" s="68" t="s">
        <v>269</v>
      </c>
      <c r="J1102" s="68" t="s">
        <v>259</v>
      </c>
      <c r="K1102" s="68" t="s">
        <v>130</v>
      </c>
      <c r="L1102" s="69">
        <v>104.5</v>
      </c>
      <c r="M1102" s="69"/>
    </row>
    <row r="1103" spans="3:13">
      <c r="C1103" s="68" t="s">
        <v>19</v>
      </c>
      <c r="D1103" s="68">
        <v>2023</v>
      </c>
      <c r="E1103" s="68" t="s">
        <v>262</v>
      </c>
      <c r="F1103" s="68"/>
      <c r="G1103" s="68" t="s">
        <v>78</v>
      </c>
      <c r="H1103" s="68" t="s">
        <v>265</v>
      </c>
      <c r="I1103" s="68" t="s">
        <v>270</v>
      </c>
      <c r="J1103" s="68" t="s">
        <v>259</v>
      </c>
      <c r="K1103" s="68" t="s">
        <v>130</v>
      </c>
      <c r="L1103" s="69">
        <v>114</v>
      </c>
      <c r="M1103" s="69"/>
    </row>
    <row r="1104" spans="3:13">
      <c r="C1104" s="68" t="s">
        <v>19</v>
      </c>
      <c r="D1104" s="68">
        <v>2023</v>
      </c>
      <c r="E1104" s="68" t="s">
        <v>262</v>
      </c>
      <c r="F1104" s="68"/>
      <c r="G1104" s="68" t="s">
        <v>78</v>
      </c>
      <c r="H1104" s="68" t="s">
        <v>265</v>
      </c>
      <c r="I1104" s="68" t="s">
        <v>271</v>
      </c>
      <c r="J1104" s="68" t="s">
        <v>259</v>
      </c>
      <c r="K1104" s="68" t="s">
        <v>130</v>
      </c>
      <c r="L1104" s="69">
        <v>133</v>
      </c>
      <c r="M1104" s="69"/>
    </row>
    <row r="1105" spans="3:13">
      <c r="C1105" s="68" t="s">
        <v>19</v>
      </c>
      <c r="D1105" s="68">
        <v>2023</v>
      </c>
      <c r="E1105" s="68" t="s">
        <v>262</v>
      </c>
      <c r="F1105" s="68"/>
      <c r="G1105" s="68" t="s">
        <v>260</v>
      </c>
      <c r="H1105" s="68" t="s">
        <v>265</v>
      </c>
      <c r="I1105" s="68" t="s">
        <v>269</v>
      </c>
      <c r="J1105" s="68" t="s">
        <v>259</v>
      </c>
      <c r="K1105" s="68" t="s">
        <v>130</v>
      </c>
      <c r="L1105" s="69">
        <v>93.5</v>
      </c>
      <c r="M1105" s="69"/>
    </row>
    <row r="1106" spans="3:13">
      <c r="C1106" s="68" t="s">
        <v>19</v>
      </c>
      <c r="D1106" s="68">
        <v>2023</v>
      </c>
      <c r="E1106" s="68" t="s">
        <v>262</v>
      </c>
      <c r="F1106" s="68"/>
      <c r="G1106" s="68" t="s">
        <v>260</v>
      </c>
      <c r="H1106" s="68" t="s">
        <v>265</v>
      </c>
      <c r="I1106" s="68" t="s">
        <v>270</v>
      </c>
      <c r="J1106" s="68" t="s">
        <v>259</v>
      </c>
      <c r="K1106" s="68" t="s">
        <v>130</v>
      </c>
      <c r="L1106" s="69">
        <v>102</v>
      </c>
      <c r="M1106" s="69"/>
    </row>
    <row r="1107" spans="3:13">
      <c r="C1107" s="68" t="s">
        <v>19</v>
      </c>
      <c r="D1107" s="68">
        <v>2023</v>
      </c>
      <c r="E1107" s="68" t="s">
        <v>262</v>
      </c>
      <c r="F1107" s="68"/>
      <c r="G1107" s="68" t="s">
        <v>260</v>
      </c>
      <c r="H1107" s="68" t="s">
        <v>265</v>
      </c>
      <c r="I1107" s="68" t="s">
        <v>271</v>
      </c>
      <c r="J1107" s="68" t="s">
        <v>259</v>
      </c>
      <c r="K1107" s="68" t="s">
        <v>130</v>
      </c>
      <c r="L1107" s="69">
        <v>119</v>
      </c>
      <c r="M1107" s="69"/>
    </row>
    <row r="1108" spans="3:13">
      <c r="C1108" s="68" t="s">
        <v>19</v>
      </c>
      <c r="D1108" s="68">
        <v>2023</v>
      </c>
      <c r="E1108" s="68" t="s">
        <v>262</v>
      </c>
      <c r="F1108" s="68"/>
      <c r="G1108" s="68" t="s">
        <v>261</v>
      </c>
      <c r="H1108" s="68" t="s">
        <v>265</v>
      </c>
      <c r="I1108" s="68" t="s">
        <v>269</v>
      </c>
      <c r="J1108" s="68" t="s">
        <v>259</v>
      </c>
      <c r="K1108" s="68" t="s">
        <v>130</v>
      </c>
      <c r="L1108" s="69">
        <v>85.8</v>
      </c>
      <c r="M1108" s="69"/>
    </row>
    <row r="1109" spans="3:13">
      <c r="C1109" s="68" t="s">
        <v>19</v>
      </c>
      <c r="D1109" s="68">
        <v>2023</v>
      </c>
      <c r="E1109" s="68" t="s">
        <v>262</v>
      </c>
      <c r="F1109" s="68"/>
      <c r="G1109" s="68" t="s">
        <v>261</v>
      </c>
      <c r="H1109" s="68" t="s">
        <v>265</v>
      </c>
      <c r="I1109" s="68" t="s">
        <v>270</v>
      </c>
      <c r="J1109" s="68" t="s">
        <v>259</v>
      </c>
      <c r="K1109" s="68" t="s">
        <v>130</v>
      </c>
      <c r="L1109" s="69">
        <v>93.6</v>
      </c>
      <c r="M1109" s="69"/>
    </row>
    <row r="1110" spans="3:13">
      <c r="C1110" s="68" t="s">
        <v>19</v>
      </c>
      <c r="D1110" s="68">
        <v>2023</v>
      </c>
      <c r="E1110" s="68" t="s">
        <v>262</v>
      </c>
      <c r="F1110" s="68"/>
      <c r="G1110" s="68" t="s">
        <v>261</v>
      </c>
      <c r="H1110" s="68" t="s">
        <v>265</v>
      </c>
      <c r="I1110" s="68" t="s">
        <v>271</v>
      </c>
      <c r="J1110" s="68" t="s">
        <v>259</v>
      </c>
      <c r="K1110" s="68" t="s">
        <v>130</v>
      </c>
      <c r="L1110" s="69">
        <v>109.2</v>
      </c>
      <c r="M1110" s="69"/>
    </row>
    <row r="1111" spans="3:13">
      <c r="C1111" s="68" t="s">
        <v>19</v>
      </c>
      <c r="D1111" s="68">
        <v>2023</v>
      </c>
      <c r="E1111" s="68" t="s">
        <v>263</v>
      </c>
      <c r="F1111" s="68"/>
      <c r="G1111" s="68" t="s">
        <v>78</v>
      </c>
      <c r="H1111" s="68" t="s">
        <v>265</v>
      </c>
      <c r="I1111" s="68" t="s">
        <v>269</v>
      </c>
      <c r="J1111" s="68" t="s">
        <v>259</v>
      </c>
      <c r="K1111" s="68" t="s">
        <v>130</v>
      </c>
      <c r="L1111" s="69">
        <v>93.5</v>
      </c>
      <c r="M1111" s="69"/>
    </row>
    <row r="1112" spans="3:13">
      <c r="C1112" s="68" t="s">
        <v>19</v>
      </c>
      <c r="D1112" s="68">
        <v>2023</v>
      </c>
      <c r="E1112" s="68" t="s">
        <v>263</v>
      </c>
      <c r="F1112" s="68"/>
      <c r="G1112" s="68" t="s">
        <v>78</v>
      </c>
      <c r="H1112" s="68" t="s">
        <v>265</v>
      </c>
      <c r="I1112" s="68" t="s">
        <v>270</v>
      </c>
      <c r="J1112" s="68" t="s">
        <v>259</v>
      </c>
      <c r="K1112" s="68" t="s">
        <v>130</v>
      </c>
      <c r="L1112" s="69">
        <v>102</v>
      </c>
      <c r="M1112" s="69"/>
    </row>
    <row r="1113" spans="3:13">
      <c r="C1113" s="68" t="s">
        <v>19</v>
      </c>
      <c r="D1113" s="68">
        <v>2023</v>
      </c>
      <c r="E1113" s="68" t="s">
        <v>263</v>
      </c>
      <c r="F1113" s="68"/>
      <c r="G1113" s="68" t="s">
        <v>78</v>
      </c>
      <c r="H1113" s="68" t="s">
        <v>265</v>
      </c>
      <c r="I1113" s="68" t="s">
        <v>271</v>
      </c>
      <c r="J1113" s="68" t="s">
        <v>259</v>
      </c>
      <c r="K1113" s="68" t="s">
        <v>130</v>
      </c>
      <c r="L1113" s="69">
        <v>119</v>
      </c>
      <c r="M1113" s="69"/>
    </row>
    <row r="1114" spans="3:13">
      <c r="C1114" s="68" t="s">
        <v>19</v>
      </c>
      <c r="D1114" s="68">
        <v>2023</v>
      </c>
      <c r="E1114" s="68" t="s">
        <v>263</v>
      </c>
      <c r="F1114" s="68"/>
      <c r="G1114" s="68" t="s">
        <v>260</v>
      </c>
      <c r="H1114" s="68" t="s">
        <v>265</v>
      </c>
      <c r="I1114" s="68" t="s">
        <v>269</v>
      </c>
      <c r="J1114" s="68" t="s">
        <v>259</v>
      </c>
      <c r="K1114" s="68" t="s">
        <v>130</v>
      </c>
      <c r="L1114" s="69">
        <v>88</v>
      </c>
      <c r="M1114" s="69"/>
    </row>
    <row r="1115" spans="3:13">
      <c r="C1115" s="68" t="s">
        <v>19</v>
      </c>
      <c r="D1115" s="68">
        <v>2023</v>
      </c>
      <c r="E1115" s="68" t="s">
        <v>263</v>
      </c>
      <c r="F1115" s="68"/>
      <c r="G1115" s="68" t="s">
        <v>260</v>
      </c>
      <c r="H1115" s="68" t="s">
        <v>265</v>
      </c>
      <c r="I1115" s="68" t="s">
        <v>270</v>
      </c>
      <c r="J1115" s="68" t="s">
        <v>259</v>
      </c>
      <c r="K1115" s="68" t="s">
        <v>130</v>
      </c>
      <c r="L1115" s="69">
        <v>96</v>
      </c>
      <c r="M1115" s="69"/>
    </row>
    <row r="1116" spans="3:13">
      <c r="C1116" s="68" t="s">
        <v>19</v>
      </c>
      <c r="D1116" s="68">
        <v>2023</v>
      </c>
      <c r="E1116" s="68" t="s">
        <v>263</v>
      </c>
      <c r="F1116" s="68"/>
      <c r="G1116" s="68" t="s">
        <v>260</v>
      </c>
      <c r="H1116" s="68" t="s">
        <v>265</v>
      </c>
      <c r="I1116" s="68" t="s">
        <v>271</v>
      </c>
      <c r="J1116" s="68" t="s">
        <v>259</v>
      </c>
      <c r="K1116" s="68" t="s">
        <v>130</v>
      </c>
      <c r="L1116" s="69">
        <v>112</v>
      </c>
      <c r="M1116" s="69"/>
    </row>
    <row r="1117" spans="3:13">
      <c r="C1117" s="68" t="s">
        <v>19</v>
      </c>
      <c r="D1117" s="68">
        <v>2023</v>
      </c>
      <c r="E1117" s="68" t="s">
        <v>263</v>
      </c>
      <c r="F1117" s="68"/>
      <c r="G1117" s="68" t="s">
        <v>261</v>
      </c>
      <c r="H1117" s="68" t="s">
        <v>265</v>
      </c>
      <c r="I1117" s="68" t="s">
        <v>269</v>
      </c>
      <c r="J1117" s="68" t="s">
        <v>259</v>
      </c>
      <c r="K1117" s="68" t="s">
        <v>130</v>
      </c>
      <c r="L1117" s="69">
        <v>57.2</v>
      </c>
      <c r="M1117" s="69"/>
    </row>
    <row r="1118" spans="3:13">
      <c r="C1118" s="68" t="s">
        <v>19</v>
      </c>
      <c r="D1118" s="68">
        <v>2023</v>
      </c>
      <c r="E1118" s="68" t="s">
        <v>263</v>
      </c>
      <c r="F1118" s="68"/>
      <c r="G1118" s="68" t="s">
        <v>261</v>
      </c>
      <c r="H1118" s="68" t="s">
        <v>265</v>
      </c>
      <c r="I1118" s="68" t="s">
        <v>270</v>
      </c>
      <c r="J1118" s="68" t="s">
        <v>259</v>
      </c>
      <c r="K1118" s="68" t="s">
        <v>130</v>
      </c>
      <c r="L1118" s="69">
        <v>62.4</v>
      </c>
      <c r="M1118" s="69"/>
    </row>
    <row r="1119" spans="3:13">
      <c r="C1119" s="68" t="s">
        <v>19</v>
      </c>
      <c r="D1119" s="68">
        <v>2023</v>
      </c>
      <c r="E1119" s="68" t="s">
        <v>263</v>
      </c>
      <c r="F1119" s="68"/>
      <c r="G1119" s="68" t="s">
        <v>261</v>
      </c>
      <c r="H1119" s="68" t="s">
        <v>265</v>
      </c>
      <c r="I1119" s="68" t="s">
        <v>271</v>
      </c>
      <c r="J1119" s="68" t="s">
        <v>259</v>
      </c>
      <c r="K1119" s="68" t="s">
        <v>130</v>
      </c>
      <c r="L1119" s="69">
        <v>72.8</v>
      </c>
      <c r="M1119" s="69"/>
    </row>
    <row r="1120" spans="3:13">
      <c r="C1120" s="68" t="s">
        <v>19</v>
      </c>
      <c r="D1120" s="68">
        <v>2023</v>
      </c>
      <c r="E1120" s="68" t="s">
        <v>256</v>
      </c>
      <c r="F1120" s="68"/>
      <c r="G1120" s="68" t="s">
        <v>78</v>
      </c>
      <c r="H1120" s="68" t="s">
        <v>257</v>
      </c>
      <c r="I1120" s="68" t="s">
        <v>269</v>
      </c>
      <c r="J1120" s="68" t="s">
        <v>266</v>
      </c>
      <c r="K1120" s="68" t="s">
        <v>130</v>
      </c>
      <c r="L1120" s="69">
        <v>48.4</v>
      </c>
      <c r="M1120" s="69"/>
    </row>
    <row r="1121" spans="3:13">
      <c r="C1121" s="68" t="s">
        <v>19</v>
      </c>
      <c r="D1121" s="68">
        <v>2023</v>
      </c>
      <c r="E1121" s="68" t="s">
        <v>256</v>
      </c>
      <c r="F1121" s="68"/>
      <c r="G1121" s="68" t="s">
        <v>78</v>
      </c>
      <c r="H1121" s="68" t="s">
        <v>257</v>
      </c>
      <c r="I1121" s="68" t="s">
        <v>270</v>
      </c>
      <c r="J1121" s="68" t="s">
        <v>266</v>
      </c>
      <c r="K1121" s="68" t="s">
        <v>130</v>
      </c>
      <c r="L1121" s="69">
        <v>52.8</v>
      </c>
      <c r="M1121" s="69"/>
    </row>
    <row r="1122" spans="3:13">
      <c r="C1122" s="68" t="s">
        <v>19</v>
      </c>
      <c r="D1122" s="68">
        <v>2023</v>
      </c>
      <c r="E1122" s="68" t="s">
        <v>256</v>
      </c>
      <c r="F1122" s="68"/>
      <c r="G1122" s="68" t="s">
        <v>78</v>
      </c>
      <c r="H1122" s="68" t="s">
        <v>257</v>
      </c>
      <c r="I1122" s="68" t="s">
        <v>271</v>
      </c>
      <c r="J1122" s="68" t="s">
        <v>266</v>
      </c>
      <c r="K1122" s="68" t="s">
        <v>130</v>
      </c>
      <c r="L1122" s="69">
        <v>61.6</v>
      </c>
      <c r="M1122" s="69"/>
    </row>
    <row r="1123" spans="3:13">
      <c r="C1123" s="68" t="s">
        <v>19</v>
      </c>
      <c r="D1123" s="68">
        <v>2023</v>
      </c>
      <c r="E1123" s="68" t="s">
        <v>256</v>
      </c>
      <c r="F1123" s="68"/>
      <c r="G1123" s="68" t="s">
        <v>260</v>
      </c>
      <c r="H1123" s="68" t="s">
        <v>257</v>
      </c>
      <c r="I1123" s="68" t="s">
        <v>269</v>
      </c>
      <c r="J1123" s="68" t="s">
        <v>266</v>
      </c>
      <c r="K1123" s="68" t="s">
        <v>130</v>
      </c>
      <c r="L1123" s="69">
        <v>38.5</v>
      </c>
      <c r="M1123" s="69"/>
    </row>
    <row r="1124" spans="3:13">
      <c r="C1124" s="68" t="s">
        <v>19</v>
      </c>
      <c r="D1124" s="68">
        <v>2023</v>
      </c>
      <c r="E1124" s="68" t="s">
        <v>256</v>
      </c>
      <c r="F1124" s="68"/>
      <c r="G1124" s="68" t="s">
        <v>260</v>
      </c>
      <c r="H1124" s="68" t="s">
        <v>257</v>
      </c>
      <c r="I1124" s="68" t="s">
        <v>270</v>
      </c>
      <c r="J1124" s="68" t="s">
        <v>266</v>
      </c>
      <c r="K1124" s="68" t="s">
        <v>130</v>
      </c>
      <c r="L1124" s="69">
        <v>42</v>
      </c>
      <c r="M1124" s="69"/>
    </row>
    <row r="1125" spans="3:13">
      <c r="C1125" s="68" t="s">
        <v>19</v>
      </c>
      <c r="D1125" s="68">
        <v>2023</v>
      </c>
      <c r="E1125" s="68" t="s">
        <v>256</v>
      </c>
      <c r="F1125" s="68"/>
      <c r="G1125" s="68" t="s">
        <v>260</v>
      </c>
      <c r="H1125" s="68" t="s">
        <v>257</v>
      </c>
      <c r="I1125" s="68" t="s">
        <v>271</v>
      </c>
      <c r="J1125" s="68" t="s">
        <v>266</v>
      </c>
      <c r="K1125" s="68" t="s">
        <v>130</v>
      </c>
      <c r="L1125" s="69">
        <v>49</v>
      </c>
      <c r="M1125" s="69"/>
    </row>
    <row r="1126" spans="3:13">
      <c r="C1126" s="68" t="s">
        <v>19</v>
      </c>
      <c r="D1126" s="68">
        <v>2023</v>
      </c>
      <c r="E1126" s="68" t="s">
        <v>256</v>
      </c>
      <c r="F1126" s="68"/>
      <c r="G1126" s="68" t="s">
        <v>261</v>
      </c>
      <c r="H1126" s="68" t="s">
        <v>257</v>
      </c>
      <c r="I1126" s="68" t="s">
        <v>269</v>
      </c>
      <c r="J1126" s="68" t="s">
        <v>266</v>
      </c>
      <c r="K1126" s="68" t="s">
        <v>130</v>
      </c>
      <c r="L1126" s="69">
        <v>33</v>
      </c>
      <c r="M1126" s="69"/>
    </row>
    <row r="1127" spans="3:13">
      <c r="C1127" s="68" t="s">
        <v>19</v>
      </c>
      <c r="D1127" s="68">
        <v>2023</v>
      </c>
      <c r="E1127" s="68" t="s">
        <v>256</v>
      </c>
      <c r="F1127" s="68"/>
      <c r="G1127" s="68" t="s">
        <v>261</v>
      </c>
      <c r="H1127" s="68" t="s">
        <v>257</v>
      </c>
      <c r="I1127" s="68" t="s">
        <v>270</v>
      </c>
      <c r="J1127" s="68" t="s">
        <v>266</v>
      </c>
      <c r="K1127" s="68" t="s">
        <v>130</v>
      </c>
      <c r="L1127" s="69">
        <v>36</v>
      </c>
      <c r="M1127" s="69"/>
    </row>
    <row r="1128" spans="3:13">
      <c r="C1128" s="68" t="s">
        <v>19</v>
      </c>
      <c r="D1128" s="68">
        <v>2023</v>
      </c>
      <c r="E1128" s="68" t="s">
        <v>256</v>
      </c>
      <c r="F1128" s="68"/>
      <c r="G1128" s="68" t="s">
        <v>261</v>
      </c>
      <c r="H1128" s="68" t="s">
        <v>257</v>
      </c>
      <c r="I1128" s="68" t="s">
        <v>271</v>
      </c>
      <c r="J1128" s="68" t="s">
        <v>266</v>
      </c>
      <c r="K1128" s="68" t="s">
        <v>130</v>
      </c>
      <c r="L1128" s="69">
        <v>42</v>
      </c>
      <c r="M1128" s="69"/>
    </row>
    <row r="1129" spans="3:13">
      <c r="C1129" s="68" t="s">
        <v>19</v>
      </c>
      <c r="D1129" s="68">
        <v>2023</v>
      </c>
      <c r="E1129" s="68" t="s">
        <v>262</v>
      </c>
      <c r="F1129" s="68"/>
      <c r="G1129" s="68" t="s">
        <v>78</v>
      </c>
      <c r="H1129" s="68" t="s">
        <v>257</v>
      </c>
      <c r="I1129" s="68" t="s">
        <v>269</v>
      </c>
      <c r="J1129" s="68" t="s">
        <v>266</v>
      </c>
      <c r="K1129" s="68" t="s">
        <v>130</v>
      </c>
      <c r="L1129" s="69">
        <v>33</v>
      </c>
      <c r="M1129" s="69"/>
    </row>
    <row r="1130" spans="3:13">
      <c r="C1130" s="68" t="s">
        <v>19</v>
      </c>
      <c r="D1130" s="68">
        <v>2023</v>
      </c>
      <c r="E1130" s="68" t="s">
        <v>262</v>
      </c>
      <c r="F1130" s="68"/>
      <c r="G1130" s="68" t="s">
        <v>78</v>
      </c>
      <c r="H1130" s="68" t="s">
        <v>257</v>
      </c>
      <c r="I1130" s="68" t="s">
        <v>270</v>
      </c>
      <c r="J1130" s="68" t="s">
        <v>266</v>
      </c>
      <c r="K1130" s="68" t="s">
        <v>130</v>
      </c>
      <c r="L1130" s="69">
        <v>36</v>
      </c>
      <c r="M1130" s="69"/>
    </row>
    <row r="1131" spans="3:13">
      <c r="C1131" s="68" t="s">
        <v>19</v>
      </c>
      <c r="D1131" s="68">
        <v>2023</v>
      </c>
      <c r="E1131" s="68" t="s">
        <v>262</v>
      </c>
      <c r="F1131" s="68"/>
      <c r="G1131" s="68" t="s">
        <v>78</v>
      </c>
      <c r="H1131" s="68" t="s">
        <v>257</v>
      </c>
      <c r="I1131" s="68" t="s">
        <v>271</v>
      </c>
      <c r="J1131" s="68" t="s">
        <v>266</v>
      </c>
      <c r="K1131" s="68" t="s">
        <v>130</v>
      </c>
      <c r="L1131" s="69">
        <v>42</v>
      </c>
      <c r="M1131" s="69"/>
    </row>
    <row r="1132" spans="3:13">
      <c r="C1132" s="68" t="s">
        <v>19</v>
      </c>
      <c r="D1132" s="68">
        <v>2023</v>
      </c>
      <c r="E1132" s="68" t="s">
        <v>262</v>
      </c>
      <c r="F1132" s="68"/>
      <c r="G1132" s="68" t="s">
        <v>260</v>
      </c>
      <c r="H1132" s="68" t="s">
        <v>257</v>
      </c>
      <c r="I1132" s="68" t="s">
        <v>269</v>
      </c>
      <c r="J1132" s="68" t="s">
        <v>266</v>
      </c>
      <c r="K1132" s="68" t="s">
        <v>130</v>
      </c>
      <c r="L1132" s="69">
        <v>30.8</v>
      </c>
      <c r="M1132" s="69"/>
    </row>
    <row r="1133" spans="3:13">
      <c r="C1133" s="68" t="s">
        <v>19</v>
      </c>
      <c r="D1133" s="68">
        <v>2023</v>
      </c>
      <c r="E1133" s="68" t="s">
        <v>262</v>
      </c>
      <c r="F1133" s="68"/>
      <c r="G1133" s="68" t="s">
        <v>260</v>
      </c>
      <c r="H1133" s="68" t="s">
        <v>257</v>
      </c>
      <c r="I1133" s="68" t="s">
        <v>270</v>
      </c>
      <c r="J1133" s="68" t="s">
        <v>266</v>
      </c>
      <c r="K1133" s="68" t="s">
        <v>130</v>
      </c>
      <c r="L1133" s="69">
        <v>33.6</v>
      </c>
      <c r="M1133" s="69"/>
    </row>
    <row r="1134" spans="3:13">
      <c r="C1134" s="68" t="s">
        <v>19</v>
      </c>
      <c r="D1134" s="68">
        <v>2023</v>
      </c>
      <c r="E1134" s="68" t="s">
        <v>262</v>
      </c>
      <c r="F1134" s="68"/>
      <c r="G1134" s="68" t="s">
        <v>260</v>
      </c>
      <c r="H1134" s="68" t="s">
        <v>257</v>
      </c>
      <c r="I1134" s="68" t="s">
        <v>271</v>
      </c>
      <c r="J1134" s="68" t="s">
        <v>266</v>
      </c>
      <c r="K1134" s="68" t="s">
        <v>130</v>
      </c>
      <c r="L1134" s="69">
        <v>39.200000000000003</v>
      </c>
      <c r="M1134" s="69"/>
    </row>
    <row r="1135" spans="3:13">
      <c r="C1135" s="68" t="s">
        <v>19</v>
      </c>
      <c r="D1135" s="68">
        <v>2023</v>
      </c>
      <c r="E1135" s="68" t="s">
        <v>262</v>
      </c>
      <c r="F1135" s="68"/>
      <c r="G1135" s="68" t="s">
        <v>261</v>
      </c>
      <c r="H1135" s="68" t="s">
        <v>257</v>
      </c>
      <c r="I1135" s="68" t="s">
        <v>269</v>
      </c>
      <c r="J1135" s="68" t="s">
        <v>266</v>
      </c>
      <c r="K1135" s="68" t="s">
        <v>130</v>
      </c>
      <c r="L1135" s="69">
        <v>27.5</v>
      </c>
      <c r="M1135" s="69"/>
    </row>
    <row r="1136" spans="3:13">
      <c r="C1136" s="68" t="s">
        <v>19</v>
      </c>
      <c r="D1136" s="68">
        <v>2023</v>
      </c>
      <c r="E1136" s="68" t="s">
        <v>262</v>
      </c>
      <c r="F1136" s="68"/>
      <c r="G1136" s="68" t="s">
        <v>261</v>
      </c>
      <c r="H1136" s="68" t="s">
        <v>257</v>
      </c>
      <c r="I1136" s="68" t="s">
        <v>270</v>
      </c>
      <c r="J1136" s="68" t="s">
        <v>266</v>
      </c>
      <c r="K1136" s="68" t="s">
        <v>130</v>
      </c>
      <c r="L1136" s="69">
        <v>30</v>
      </c>
      <c r="M1136" s="69"/>
    </row>
    <row r="1137" spans="3:13">
      <c r="C1137" s="68" t="s">
        <v>19</v>
      </c>
      <c r="D1137" s="68">
        <v>2023</v>
      </c>
      <c r="E1137" s="68" t="s">
        <v>262</v>
      </c>
      <c r="F1137" s="68"/>
      <c r="G1137" s="68" t="s">
        <v>261</v>
      </c>
      <c r="H1137" s="68" t="s">
        <v>257</v>
      </c>
      <c r="I1137" s="68" t="s">
        <v>271</v>
      </c>
      <c r="J1137" s="68" t="s">
        <v>266</v>
      </c>
      <c r="K1137" s="68" t="s">
        <v>130</v>
      </c>
      <c r="L1137" s="69">
        <v>35</v>
      </c>
      <c r="M1137" s="69"/>
    </row>
    <row r="1138" spans="3:13">
      <c r="C1138" s="68" t="s">
        <v>19</v>
      </c>
      <c r="D1138" s="68">
        <v>2023</v>
      </c>
      <c r="E1138" s="68" t="s">
        <v>263</v>
      </c>
      <c r="F1138" s="68"/>
      <c r="G1138" s="68" t="s">
        <v>78</v>
      </c>
      <c r="H1138" s="68" t="s">
        <v>257</v>
      </c>
      <c r="I1138" s="68" t="s">
        <v>269</v>
      </c>
      <c r="J1138" s="68" t="s">
        <v>266</v>
      </c>
      <c r="K1138" s="68" t="s">
        <v>130</v>
      </c>
      <c r="L1138" s="69">
        <v>26.4</v>
      </c>
      <c r="M1138" s="69"/>
    </row>
    <row r="1139" spans="3:13">
      <c r="C1139" s="68" t="s">
        <v>19</v>
      </c>
      <c r="D1139" s="68">
        <v>2023</v>
      </c>
      <c r="E1139" s="68" t="s">
        <v>263</v>
      </c>
      <c r="F1139" s="68"/>
      <c r="G1139" s="68" t="s">
        <v>78</v>
      </c>
      <c r="H1139" s="68" t="s">
        <v>257</v>
      </c>
      <c r="I1139" s="68" t="s">
        <v>270</v>
      </c>
      <c r="J1139" s="68" t="s">
        <v>266</v>
      </c>
      <c r="K1139" s="68" t="s">
        <v>130</v>
      </c>
      <c r="L1139" s="69">
        <v>28.8</v>
      </c>
      <c r="M1139" s="69"/>
    </row>
    <row r="1140" spans="3:13">
      <c r="C1140" s="68" t="s">
        <v>19</v>
      </c>
      <c r="D1140" s="68">
        <v>2023</v>
      </c>
      <c r="E1140" s="68" t="s">
        <v>263</v>
      </c>
      <c r="F1140" s="68"/>
      <c r="G1140" s="68" t="s">
        <v>78</v>
      </c>
      <c r="H1140" s="68" t="s">
        <v>257</v>
      </c>
      <c r="I1140" s="68" t="s">
        <v>271</v>
      </c>
      <c r="J1140" s="68" t="s">
        <v>266</v>
      </c>
      <c r="K1140" s="68" t="s">
        <v>130</v>
      </c>
      <c r="L1140" s="69">
        <v>33.6</v>
      </c>
      <c r="M1140" s="69"/>
    </row>
    <row r="1141" spans="3:13">
      <c r="C1141" s="68" t="s">
        <v>19</v>
      </c>
      <c r="D1141" s="68">
        <v>2023</v>
      </c>
      <c r="E1141" s="68" t="s">
        <v>263</v>
      </c>
      <c r="F1141" s="68"/>
      <c r="G1141" s="68" t="s">
        <v>260</v>
      </c>
      <c r="H1141" s="68" t="s">
        <v>257</v>
      </c>
      <c r="I1141" s="68" t="s">
        <v>269</v>
      </c>
      <c r="J1141" s="68" t="s">
        <v>266</v>
      </c>
      <c r="K1141" s="68" t="s">
        <v>130</v>
      </c>
      <c r="L1141" s="69">
        <v>24.2</v>
      </c>
      <c r="M1141" s="69"/>
    </row>
    <row r="1142" spans="3:13">
      <c r="C1142" s="68" t="s">
        <v>19</v>
      </c>
      <c r="D1142" s="68">
        <v>2023</v>
      </c>
      <c r="E1142" s="68" t="s">
        <v>263</v>
      </c>
      <c r="F1142" s="68"/>
      <c r="G1142" s="68" t="s">
        <v>260</v>
      </c>
      <c r="H1142" s="68" t="s">
        <v>257</v>
      </c>
      <c r="I1142" s="68" t="s">
        <v>270</v>
      </c>
      <c r="J1142" s="68" t="s">
        <v>266</v>
      </c>
      <c r="K1142" s="68" t="s">
        <v>130</v>
      </c>
      <c r="L1142" s="69">
        <v>26.4</v>
      </c>
      <c r="M1142" s="69"/>
    </row>
    <row r="1143" spans="3:13">
      <c r="C1143" s="68" t="s">
        <v>19</v>
      </c>
      <c r="D1143" s="68">
        <v>2023</v>
      </c>
      <c r="E1143" s="68" t="s">
        <v>263</v>
      </c>
      <c r="F1143" s="68"/>
      <c r="G1143" s="68" t="s">
        <v>260</v>
      </c>
      <c r="H1143" s="68" t="s">
        <v>257</v>
      </c>
      <c r="I1143" s="68" t="s">
        <v>271</v>
      </c>
      <c r="J1143" s="68" t="s">
        <v>266</v>
      </c>
      <c r="K1143" s="68" t="s">
        <v>130</v>
      </c>
      <c r="L1143" s="69">
        <v>30.8</v>
      </c>
      <c r="M1143" s="69"/>
    </row>
    <row r="1144" spans="3:13">
      <c r="C1144" s="68" t="s">
        <v>19</v>
      </c>
      <c r="D1144" s="68">
        <v>2023</v>
      </c>
      <c r="E1144" s="68" t="s">
        <v>263</v>
      </c>
      <c r="F1144" s="68"/>
      <c r="G1144" s="68" t="s">
        <v>261</v>
      </c>
      <c r="H1144" s="68" t="s">
        <v>257</v>
      </c>
      <c r="I1144" s="68" t="s">
        <v>269</v>
      </c>
      <c r="J1144" s="68" t="s">
        <v>266</v>
      </c>
      <c r="K1144" s="68" t="s">
        <v>130</v>
      </c>
      <c r="L1144" s="69">
        <v>18.7</v>
      </c>
      <c r="M1144" s="69"/>
    </row>
    <row r="1145" spans="3:13">
      <c r="C1145" s="68" t="s">
        <v>19</v>
      </c>
      <c r="D1145" s="68">
        <v>2023</v>
      </c>
      <c r="E1145" s="68" t="s">
        <v>263</v>
      </c>
      <c r="F1145" s="68"/>
      <c r="G1145" s="68" t="s">
        <v>261</v>
      </c>
      <c r="H1145" s="68" t="s">
        <v>257</v>
      </c>
      <c r="I1145" s="68" t="s">
        <v>270</v>
      </c>
      <c r="J1145" s="68" t="s">
        <v>266</v>
      </c>
      <c r="K1145" s="68" t="s">
        <v>130</v>
      </c>
      <c r="L1145" s="69">
        <v>20.399999999999999</v>
      </c>
      <c r="M1145" s="69"/>
    </row>
    <row r="1146" spans="3:13">
      <c r="C1146" s="68" t="s">
        <v>19</v>
      </c>
      <c r="D1146" s="68">
        <v>2023</v>
      </c>
      <c r="E1146" s="68" t="s">
        <v>263</v>
      </c>
      <c r="F1146" s="68"/>
      <c r="G1146" s="68" t="s">
        <v>261</v>
      </c>
      <c r="H1146" s="68" t="s">
        <v>257</v>
      </c>
      <c r="I1146" s="68" t="s">
        <v>271</v>
      </c>
      <c r="J1146" s="68" t="s">
        <v>266</v>
      </c>
      <c r="K1146" s="68" t="s">
        <v>130</v>
      </c>
      <c r="L1146" s="69">
        <v>23.8</v>
      </c>
      <c r="M1146" s="69"/>
    </row>
    <row r="1147" spans="3:13">
      <c r="C1147" s="68" t="s">
        <v>19</v>
      </c>
      <c r="D1147" s="68">
        <v>2023</v>
      </c>
      <c r="E1147" s="68" t="s">
        <v>256</v>
      </c>
      <c r="F1147" s="68"/>
      <c r="G1147" s="68" t="s">
        <v>78</v>
      </c>
      <c r="H1147" s="68" t="s">
        <v>129</v>
      </c>
      <c r="I1147" s="68" t="s">
        <v>269</v>
      </c>
      <c r="J1147" s="68" t="s">
        <v>266</v>
      </c>
      <c r="K1147" s="68" t="s">
        <v>130</v>
      </c>
      <c r="L1147" s="69">
        <v>48.4</v>
      </c>
      <c r="M1147" s="69"/>
    </row>
    <row r="1148" spans="3:13">
      <c r="C1148" s="68" t="s">
        <v>19</v>
      </c>
      <c r="D1148" s="68">
        <v>2023</v>
      </c>
      <c r="E1148" s="68" t="s">
        <v>256</v>
      </c>
      <c r="F1148" s="68"/>
      <c r="G1148" s="68" t="s">
        <v>78</v>
      </c>
      <c r="H1148" s="68" t="s">
        <v>129</v>
      </c>
      <c r="I1148" s="68" t="s">
        <v>270</v>
      </c>
      <c r="J1148" s="68" t="s">
        <v>266</v>
      </c>
      <c r="K1148" s="68" t="s">
        <v>130</v>
      </c>
      <c r="L1148" s="69">
        <v>52.8</v>
      </c>
      <c r="M1148" s="69"/>
    </row>
    <row r="1149" spans="3:13">
      <c r="C1149" s="68" t="s">
        <v>19</v>
      </c>
      <c r="D1149" s="68">
        <v>2023</v>
      </c>
      <c r="E1149" s="68" t="s">
        <v>256</v>
      </c>
      <c r="F1149" s="68"/>
      <c r="G1149" s="68" t="s">
        <v>78</v>
      </c>
      <c r="H1149" s="68" t="s">
        <v>129</v>
      </c>
      <c r="I1149" s="68" t="s">
        <v>271</v>
      </c>
      <c r="J1149" s="68" t="s">
        <v>266</v>
      </c>
      <c r="K1149" s="68" t="s">
        <v>130</v>
      </c>
      <c r="L1149" s="69">
        <v>61.6</v>
      </c>
      <c r="M1149" s="69"/>
    </row>
    <row r="1150" spans="3:13">
      <c r="C1150" s="68" t="s">
        <v>19</v>
      </c>
      <c r="D1150" s="68">
        <v>2023</v>
      </c>
      <c r="E1150" s="68" t="s">
        <v>256</v>
      </c>
      <c r="F1150" s="68"/>
      <c r="G1150" s="68" t="s">
        <v>260</v>
      </c>
      <c r="H1150" s="68" t="s">
        <v>129</v>
      </c>
      <c r="I1150" s="68" t="s">
        <v>269</v>
      </c>
      <c r="J1150" s="68" t="s">
        <v>266</v>
      </c>
      <c r="K1150" s="68" t="s">
        <v>130</v>
      </c>
      <c r="L1150" s="69">
        <v>38.5</v>
      </c>
      <c r="M1150" s="69"/>
    </row>
    <row r="1151" spans="3:13">
      <c r="C1151" s="68" t="s">
        <v>19</v>
      </c>
      <c r="D1151" s="68">
        <v>2023</v>
      </c>
      <c r="E1151" s="68" t="s">
        <v>256</v>
      </c>
      <c r="F1151" s="68"/>
      <c r="G1151" s="68" t="s">
        <v>260</v>
      </c>
      <c r="H1151" s="68" t="s">
        <v>129</v>
      </c>
      <c r="I1151" s="68" t="s">
        <v>270</v>
      </c>
      <c r="J1151" s="68" t="s">
        <v>266</v>
      </c>
      <c r="K1151" s="68" t="s">
        <v>130</v>
      </c>
      <c r="L1151" s="69">
        <v>42</v>
      </c>
      <c r="M1151" s="69"/>
    </row>
    <row r="1152" spans="3:13">
      <c r="C1152" s="68" t="s">
        <v>19</v>
      </c>
      <c r="D1152" s="68">
        <v>2023</v>
      </c>
      <c r="E1152" s="68" t="s">
        <v>256</v>
      </c>
      <c r="F1152" s="68"/>
      <c r="G1152" s="68" t="s">
        <v>260</v>
      </c>
      <c r="H1152" s="68" t="s">
        <v>129</v>
      </c>
      <c r="I1152" s="68" t="s">
        <v>271</v>
      </c>
      <c r="J1152" s="68" t="s">
        <v>266</v>
      </c>
      <c r="K1152" s="68" t="s">
        <v>130</v>
      </c>
      <c r="L1152" s="69">
        <v>49</v>
      </c>
      <c r="M1152" s="69"/>
    </row>
    <row r="1153" spans="3:13">
      <c r="C1153" s="68" t="s">
        <v>19</v>
      </c>
      <c r="D1153" s="68">
        <v>2023</v>
      </c>
      <c r="E1153" s="68" t="s">
        <v>256</v>
      </c>
      <c r="F1153" s="68"/>
      <c r="G1153" s="68" t="s">
        <v>261</v>
      </c>
      <c r="H1153" s="68" t="s">
        <v>129</v>
      </c>
      <c r="I1153" s="68" t="s">
        <v>269</v>
      </c>
      <c r="J1153" s="68" t="s">
        <v>266</v>
      </c>
      <c r="K1153" s="68" t="s">
        <v>130</v>
      </c>
      <c r="L1153" s="69">
        <v>33</v>
      </c>
      <c r="M1153" s="69"/>
    </row>
    <row r="1154" spans="3:13">
      <c r="C1154" s="68" t="s">
        <v>19</v>
      </c>
      <c r="D1154" s="68">
        <v>2023</v>
      </c>
      <c r="E1154" s="68" t="s">
        <v>256</v>
      </c>
      <c r="F1154" s="68"/>
      <c r="G1154" s="68" t="s">
        <v>261</v>
      </c>
      <c r="H1154" s="68" t="s">
        <v>129</v>
      </c>
      <c r="I1154" s="68" t="s">
        <v>270</v>
      </c>
      <c r="J1154" s="68" t="s">
        <v>266</v>
      </c>
      <c r="K1154" s="68" t="s">
        <v>130</v>
      </c>
      <c r="L1154" s="69">
        <v>36</v>
      </c>
      <c r="M1154" s="69"/>
    </row>
    <row r="1155" spans="3:13">
      <c r="C1155" s="68" t="s">
        <v>19</v>
      </c>
      <c r="D1155" s="68">
        <v>2023</v>
      </c>
      <c r="E1155" s="68" t="s">
        <v>256</v>
      </c>
      <c r="F1155" s="68"/>
      <c r="G1155" s="68" t="s">
        <v>261</v>
      </c>
      <c r="H1155" s="68" t="s">
        <v>129</v>
      </c>
      <c r="I1155" s="68" t="s">
        <v>271</v>
      </c>
      <c r="J1155" s="68" t="s">
        <v>266</v>
      </c>
      <c r="K1155" s="68" t="s">
        <v>130</v>
      </c>
      <c r="L1155" s="69">
        <v>42</v>
      </c>
      <c r="M1155" s="69"/>
    </row>
    <row r="1156" spans="3:13">
      <c r="C1156" s="68" t="s">
        <v>19</v>
      </c>
      <c r="D1156" s="68">
        <v>2023</v>
      </c>
      <c r="E1156" s="68" t="s">
        <v>262</v>
      </c>
      <c r="F1156" s="68"/>
      <c r="G1156" s="68" t="s">
        <v>78</v>
      </c>
      <c r="H1156" s="68" t="s">
        <v>129</v>
      </c>
      <c r="I1156" s="68" t="s">
        <v>269</v>
      </c>
      <c r="J1156" s="68" t="s">
        <v>266</v>
      </c>
      <c r="K1156" s="68" t="s">
        <v>130</v>
      </c>
      <c r="L1156" s="71">
        <v>33</v>
      </c>
      <c r="M1156" s="69"/>
    </row>
    <row r="1157" spans="3:13">
      <c r="C1157" s="68" t="s">
        <v>19</v>
      </c>
      <c r="D1157" s="68">
        <v>2023</v>
      </c>
      <c r="E1157" s="68" t="s">
        <v>262</v>
      </c>
      <c r="F1157" s="68"/>
      <c r="G1157" s="68" t="s">
        <v>78</v>
      </c>
      <c r="H1157" s="68" t="s">
        <v>129</v>
      </c>
      <c r="I1157" s="68" t="s">
        <v>270</v>
      </c>
      <c r="J1157" s="68" t="s">
        <v>266</v>
      </c>
      <c r="K1157" s="68" t="s">
        <v>130</v>
      </c>
      <c r="L1157" s="69">
        <v>36</v>
      </c>
      <c r="M1157" s="69"/>
    </row>
    <row r="1158" spans="3:13">
      <c r="C1158" s="68" t="s">
        <v>19</v>
      </c>
      <c r="D1158" s="68">
        <v>2023</v>
      </c>
      <c r="E1158" s="68" t="s">
        <v>262</v>
      </c>
      <c r="F1158" s="68"/>
      <c r="G1158" s="68" t="s">
        <v>78</v>
      </c>
      <c r="H1158" s="68" t="s">
        <v>129</v>
      </c>
      <c r="I1158" s="68" t="s">
        <v>271</v>
      </c>
      <c r="J1158" s="68" t="s">
        <v>266</v>
      </c>
      <c r="K1158" s="68" t="s">
        <v>130</v>
      </c>
      <c r="L1158" s="69">
        <v>42</v>
      </c>
      <c r="M1158" s="69"/>
    </row>
    <row r="1159" spans="3:13">
      <c r="C1159" s="68" t="s">
        <v>19</v>
      </c>
      <c r="D1159" s="68">
        <v>2023</v>
      </c>
      <c r="E1159" s="68" t="s">
        <v>262</v>
      </c>
      <c r="F1159" s="68"/>
      <c r="G1159" s="68" t="s">
        <v>260</v>
      </c>
      <c r="H1159" s="68" t="s">
        <v>129</v>
      </c>
      <c r="I1159" s="68" t="s">
        <v>269</v>
      </c>
      <c r="J1159" s="68" t="s">
        <v>266</v>
      </c>
      <c r="K1159" s="68" t="s">
        <v>130</v>
      </c>
      <c r="L1159" s="69">
        <v>30.8</v>
      </c>
      <c r="M1159" s="69"/>
    </row>
    <row r="1160" spans="3:13">
      <c r="C1160" s="68" t="s">
        <v>19</v>
      </c>
      <c r="D1160" s="68">
        <v>2023</v>
      </c>
      <c r="E1160" s="68" t="s">
        <v>262</v>
      </c>
      <c r="F1160" s="68"/>
      <c r="G1160" s="68" t="s">
        <v>260</v>
      </c>
      <c r="H1160" s="68" t="s">
        <v>129</v>
      </c>
      <c r="I1160" s="68" t="s">
        <v>270</v>
      </c>
      <c r="J1160" s="68" t="s">
        <v>266</v>
      </c>
      <c r="K1160" s="68" t="s">
        <v>130</v>
      </c>
      <c r="L1160" s="69">
        <v>33.6</v>
      </c>
      <c r="M1160" s="69"/>
    </row>
    <row r="1161" spans="3:13">
      <c r="C1161" s="68" t="s">
        <v>19</v>
      </c>
      <c r="D1161" s="68">
        <v>2023</v>
      </c>
      <c r="E1161" s="68" t="s">
        <v>262</v>
      </c>
      <c r="F1161" s="68"/>
      <c r="G1161" s="68" t="s">
        <v>260</v>
      </c>
      <c r="H1161" s="68" t="s">
        <v>129</v>
      </c>
      <c r="I1161" s="68" t="s">
        <v>271</v>
      </c>
      <c r="J1161" s="68" t="s">
        <v>266</v>
      </c>
      <c r="K1161" s="68" t="s">
        <v>130</v>
      </c>
      <c r="L1161" s="69">
        <v>39.200000000000003</v>
      </c>
      <c r="M1161" s="69"/>
    </row>
    <row r="1162" spans="3:13">
      <c r="C1162" s="68" t="s">
        <v>19</v>
      </c>
      <c r="D1162" s="68">
        <v>2023</v>
      </c>
      <c r="E1162" s="68" t="s">
        <v>262</v>
      </c>
      <c r="F1162" s="68"/>
      <c r="G1162" s="68" t="s">
        <v>261</v>
      </c>
      <c r="H1162" s="68" t="s">
        <v>129</v>
      </c>
      <c r="I1162" s="68" t="s">
        <v>269</v>
      </c>
      <c r="J1162" s="68" t="s">
        <v>266</v>
      </c>
      <c r="K1162" s="68" t="s">
        <v>130</v>
      </c>
      <c r="L1162" s="69">
        <v>27.5</v>
      </c>
      <c r="M1162" s="69"/>
    </row>
    <row r="1163" spans="3:13">
      <c r="C1163" s="68" t="s">
        <v>19</v>
      </c>
      <c r="D1163" s="68">
        <v>2023</v>
      </c>
      <c r="E1163" s="68" t="s">
        <v>262</v>
      </c>
      <c r="F1163" s="68"/>
      <c r="G1163" s="68" t="s">
        <v>261</v>
      </c>
      <c r="H1163" s="68" t="s">
        <v>129</v>
      </c>
      <c r="I1163" s="68" t="s">
        <v>270</v>
      </c>
      <c r="J1163" s="68" t="s">
        <v>266</v>
      </c>
      <c r="K1163" s="68" t="s">
        <v>130</v>
      </c>
      <c r="L1163" s="69">
        <v>30</v>
      </c>
      <c r="M1163" s="69"/>
    </row>
    <row r="1164" spans="3:13">
      <c r="C1164" s="68" t="s">
        <v>19</v>
      </c>
      <c r="D1164" s="68">
        <v>2023</v>
      </c>
      <c r="E1164" s="68" t="s">
        <v>262</v>
      </c>
      <c r="F1164" s="68"/>
      <c r="G1164" s="68" t="s">
        <v>261</v>
      </c>
      <c r="H1164" s="68" t="s">
        <v>129</v>
      </c>
      <c r="I1164" s="68" t="s">
        <v>271</v>
      </c>
      <c r="J1164" s="68" t="s">
        <v>266</v>
      </c>
      <c r="K1164" s="68" t="s">
        <v>130</v>
      </c>
      <c r="L1164" s="69">
        <v>35</v>
      </c>
      <c r="M1164" s="69"/>
    </row>
    <row r="1165" spans="3:13">
      <c r="C1165" s="68" t="s">
        <v>19</v>
      </c>
      <c r="D1165" s="68">
        <v>2023</v>
      </c>
      <c r="E1165" s="68" t="s">
        <v>263</v>
      </c>
      <c r="F1165" s="68"/>
      <c r="G1165" s="68" t="s">
        <v>78</v>
      </c>
      <c r="H1165" s="68" t="s">
        <v>129</v>
      </c>
      <c r="I1165" s="68" t="s">
        <v>269</v>
      </c>
      <c r="J1165" s="68" t="s">
        <v>266</v>
      </c>
      <c r="K1165" s="68" t="s">
        <v>130</v>
      </c>
      <c r="L1165" s="69">
        <v>26.4</v>
      </c>
      <c r="M1165" s="69"/>
    </row>
    <row r="1166" spans="3:13">
      <c r="C1166" s="68" t="s">
        <v>19</v>
      </c>
      <c r="D1166" s="68">
        <v>2023</v>
      </c>
      <c r="E1166" s="68" t="s">
        <v>263</v>
      </c>
      <c r="F1166" s="68"/>
      <c r="G1166" s="68" t="s">
        <v>78</v>
      </c>
      <c r="H1166" s="68" t="s">
        <v>129</v>
      </c>
      <c r="I1166" s="68" t="s">
        <v>270</v>
      </c>
      <c r="J1166" s="68" t="s">
        <v>266</v>
      </c>
      <c r="K1166" s="68" t="s">
        <v>130</v>
      </c>
      <c r="L1166" s="69">
        <v>28.8</v>
      </c>
      <c r="M1166" s="69"/>
    </row>
    <row r="1167" spans="3:13">
      <c r="C1167" s="68" t="s">
        <v>19</v>
      </c>
      <c r="D1167" s="68">
        <v>2023</v>
      </c>
      <c r="E1167" s="68" t="s">
        <v>263</v>
      </c>
      <c r="F1167" s="68"/>
      <c r="G1167" s="68" t="s">
        <v>78</v>
      </c>
      <c r="H1167" s="68" t="s">
        <v>129</v>
      </c>
      <c r="I1167" s="68" t="s">
        <v>271</v>
      </c>
      <c r="J1167" s="68" t="s">
        <v>266</v>
      </c>
      <c r="K1167" s="68" t="s">
        <v>130</v>
      </c>
      <c r="L1167" s="69">
        <v>33.6</v>
      </c>
      <c r="M1167" s="69"/>
    </row>
    <row r="1168" spans="3:13">
      <c r="C1168" s="68" t="s">
        <v>19</v>
      </c>
      <c r="D1168" s="68">
        <v>2023</v>
      </c>
      <c r="E1168" s="68" t="s">
        <v>263</v>
      </c>
      <c r="F1168" s="68"/>
      <c r="G1168" s="68" t="s">
        <v>260</v>
      </c>
      <c r="H1168" s="68" t="s">
        <v>129</v>
      </c>
      <c r="I1168" s="68" t="s">
        <v>269</v>
      </c>
      <c r="J1168" s="68" t="s">
        <v>266</v>
      </c>
      <c r="K1168" s="68" t="s">
        <v>130</v>
      </c>
      <c r="L1168" s="69">
        <v>24.2</v>
      </c>
      <c r="M1168" s="69"/>
    </row>
    <row r="1169" spans="3:13">
      <c r="C1169" s="68" t="s">
        <v>19</v>
      </c>
      <c r="D1169" s="68">
        <v>2023</v>
      </c>
      <c r="E1169" s="68" t="s">
        <v>263</v>
      </c>
      <c r="F1169" s="68"/>
      <c r="G1169" s="68" t="s">
        <v>260</v>
      </c>
      <c r="H1169" s="68" t="s">
        <v>129</v>
      </c>
      <c r="I1169" s="68" t="s">
        <v>270</v>
      </c>
      <c r="J1169" s="68" t="s">
        <v>266</v>
      </c>
      <c r="K1169" s="68" t="s">
        <v>130</v>
      </c>
      <c r="L1169" s="69">
        <v>26.4</v>
      </c>
      <c r="M1169" s="69"/>
    </row>
    <row r="1170" spans="3:13">
      <c r="C1170" s="68" t="s">
        <v>19</v>
      </c>
      <c r="D1170" s="68">
        <v>2023</v>
      </c>
      <c r="E1170" s="68" t="s">
        <v>263</v>
      </c>
      <c r="F1170" s="68"/>
      <c r="G1170" s="68" t="s">
        <v>260</v>
      </c>
      <c r="H1170" s="68" t="s">
        <v>129</v>
      </c>
      <c r="I1170" s="68" t="s">
        <v>271</v>
      </c>
      <c r="J1170" s="68" t="s">
        <v>266</v>
      </c>
      <c r="K1170" s="68" t="s">
        <v>130</v>
      </c>
      <c r="L1170" s="69">
        <v>30.8</v>
      </c>
      <c r="M1170" s="69"/>
    </row>
    <row r="1171" spans="3:13">
      <c r="C1171" s="68" t="s">
        <v>19</v>
      </c>
      <c r="D1171" s="68">
        <v>2023</v>
      </c>
      <c r="E1171" s="68" t="s">
        <v>263</v>
      </c>
      <c r="F1171" s="68"/>
      <c r="G1171" s="68" t="s">
        <v>261</v>
      </c>
      <c r="H1171" s="68" t="s">
        <v>129</v>
      </c>
      <c r="I1171" s="68" t="s">
        <v>269</v>
      </c>
      <c r="J1171" s="68" t="s">
        <v>266</v>
      </c>
      <c r="K1171" s="68" t="s">
        <v>130</v>
      </c>
      <c r="L1171" s="69">
        <v>18.7</v>
      </c>
      <c r="M1171" s="69"/>
    </row>
    <row r="1172" spans="3:13">
      <c r="C1172" s="68" t="s">
        <v>19</v>
      </c>
      <c r="D1172" s="68">
        <v>2023</v>
      </c>
      <c r="E1172" s="68" t="s">
        <v>263</v>
      </c>
      <c r="F1172" s="68"/>
      <c r="G1172" s="68" t="s">
        <v>261</v>
      </c>
      <c r="H1172" s="68" t="s">
        <v>129</v>
      </c>
      <c r="I1172" s="68" t="s">
        <v>270</v>
      </c>
      <c r="J1172" s="68" t="s">
        <v>266</v>
      </c>
      <c r="K1172" s="68" t="s">
        <v>130</v>
      </c>
      <c r="L1172" s="69">
        <v>20.399999999999999</v>
      </c>
      <c r="M1172" s="69"/>
    </row>
    <row r="1173" spans="3:13">
      <c r="C1173" s="68" t="s">
        <v>19</v>
      </c>
      <c r="D1173" s="68">
        <v>2023</v>
      </c>
      <c r="E1173" s="68" t="s">
        <v>263</v>
      </c>
      <c r="F1173" s="68"/>
      <c r="G1173" s="68" t="s">
        <v>261</v>
      </c>
      <c r="H1173" s="68" t="s">
        <v>129</v>
      </c>
      <c r="I1173" s="68" t="s">
        <v>271</v>
      </c>
      <c r="J1173" s="68" t="s">
        <v>266</v>
      </c>
      <c r="K1173" s="68" t="s">
        <v>130</v>
      </c>
      <c r="L1173" s="69">
        <v>23.8</v>
      </c>
      <c r="M1173" s="69"/>
    </row>
    <row r="1174" spans="3:13">
      <c r="C1174" s="68" t="s">
        <v>19</v>
      </c>
      <c r="D1174" s="68">
        <v>2023</v>
      </c>
      <c r="E1174" s="68" t="s">
        <v>256</v>
      </c>
      <c r="F1174" s="68"/>
      <c r="G1174" s="68" t="s">
        <v>78</v>
      </c>
      <c r="H1174" s="68" t="s">
        <v>264</v>
      </c>
      <c r="I1174" s="68" t="s">
        <v>269</v>
      </c>
      <c r="J1174" s="68" t="s">
        <v>266</v>
      </c>
      <c r="K1174" s="68" t="s">
        <v>130</v>
      </c>
      <c r="L1174" s="69">
        <v>48.4</v>
      </c>
      <c r="M1174" s="69"/>
    </row>
    <row r="1175" spans="3:13">
      <c r="C1175" s="68" t="s">
        <v>19</v>
      </c>
      <c r="D1175" s="68">
        <v>2023</v>
      </c>
      <c r="E1175" s="68" t="s">
        <v>256</v>
      </c>
      <c r="F1175" s="68"/>
      <c r="G1175" s="68" t="s">
        <v>78</v>
      </c>
      <c r="H1175" s="68" t="s">
        <v>264</v>
      </c>
      <c r="I1175" s="68" t="s">
        <v>270</v>
      </c>
      <c r="J1175" s="68" t="s">
        <v>266</v>
      </c>
      <c r="K1175" s="68" t="s">
        <v>130</v>
      </c>
      <c r="L1175" s="69">
        <v>52.8</v>
      </c>
      <c r="M1175" s="69"/>
    </row>
    <row r="1176" spans="3:13">
      <c r="C1176" s="68" t="s">
        <v>19</v>
      </c>
      <c r="D1176" s="68">
        <v>2023</v>
      </c>
      <c r="E1176" s="68" t="s">
        <v>256</v>
      </c>
      <c r="F1176" s="68"/>
      <c r="G1176" s="68" t="s">
        <v>78</v>
      </c>
      <c r="H1176" s="68" t="s">
        <v>264</v>
      </c>
      <c r="I1176" s="68" t="s">
        <v>271</v>
      </c>
      <c r="J1176" s="68" t="s">
        <v>266</v>
      </c>
      <c r="K1176" s="68" t="s">
        <v>130</v>
      </c>
      <c r="L1176" s="69">
        <v>61.6</v>
      </c>
      <c r="M1176" s="69"/>
    </row>
    <row r="1177" spans="3:13">
      <c r="C1177" s="68" t="s">
        <v>19</v>
      </c>
      <c r="D1177" s="68">
        <v>2023</v>
      </c>
      <c r="E1177" s="68" t="s">
        <v>256</v>
      </c>
      <c r="F1177" s="68"/>
      <c r="G1177" s="68" t="s">
        <v>260</v>
      </c>
      <c r="H1177" s="68" t="s">
        <v>264</v>
      </c>
      <c r="I1177" s="68" t="s">
        <v>269</v>
      </c>
      <c r="J1177" s="68" t="s">
        <v>266</v>
      </c>
      <c r="K1177" s="68" t="s">
        <v>130</v>
      </c>
      <c r="L1177" s="69">
        <v>38.5</v>
      </c>
      <c r="M1177" s="69"/>
    </row>
    <row r="1178" spans="3:13">
      <c r="C1178" s="68" t="s">
        <v>19</v>
      </c>
      <c r="D1178" s="68">
        <v>2023</v>
      </c>
      <c r="E1178" s="68" t="s">
        <v>256</v>
      </c>
      <c r="F1178" s="68"/>
      <c r="G1178" s="68" t="s">
        <v>260</v>
      </c>
      <c r="H1178" s="68" t="s">
        <v>264</v>
      </c>
      <c r="I1178" s="68" t="s">
        <v>270</v>
      </c>
      <c r="J1178" s="68" t="s">
        <v>266</v>
      </c>
      <c r="K1178" s="68" t="s">
        <v>130</v>
      </c>
      <c r="L1178" s="69">
        <v>42</v>
      </c>
      <c r="M1178" s="69"/>
    </row>
    <row r="1179" spans="3:13">
      <c r="C1179" s="68" t="s">
        <v>19</v>
      </c>
      <c r="D1179" s="68">
        <v>2023</v>
      </c>
      <c r="E1179" s="68" t="s">
        <v>256</v>
      </c>
      <c r="F1179" s="68"/>
      <c r="G1179" s="68" t="s">
        <v>260</v>
      </c>
      <c r="H1179" s="68" t="s">
        <v>264</v>
      </c>
      <c r="I1179" s="68" t="s">
        <v>271</v>
      </c>
      <c r="J1179" s="68" t="s">
        <v>266</v>
      </c>
      <c r="K1179" s="68" t="s">
        <v>130</v>
      </c>
      <c r="L1179" s="69">
        <v>49</v>
      </c>
      <c r="M1179" s="69"/>
    </row>
    <row r="1180" spans="3:13">
      <c r="C1180" s="68" t="s">
        <v>19</v>
      </c>
      <c r="D1180" s="68">
        <v>2023</v>
      </c>
      <c r="E1180" s="68" t="s">
        <v>256</v>
      </c>
      <c r="F1180" s="68"/>
      <c r="G1180" s="68" t="s">
        <v>261</v>
      </c>
      <c r="H1180" s="68" t="s">
        <v>264</v>
      </c>
      <c r="I1180" s="68" t="s">
        <v>269</v>
      </c>
      <c r="J1180" s="68" t="s">
        <v>266</v>
      </c>
      <c r="K1180" s="68" t="s">
        <v>130</v>
      </c>
      <c r="L1180" s="69">
        <v>33</v>
      </c>
      <c r="M1180" s="69"/>
    </row>
    <row r="1181" spans="3:13">
      <c r="C1181" s="68" t="s">
        <v>19</v>
      </c>
      <c r="D1181" s="68">
        <v>2023</v>
      </c>
      <c r="E1181" s="68" t="s">
        <v>256</v>
      </c>
      <c r="F1181" s="68"/>
      <c r="G1181" s="68" t="s">
        <v>261</v>
      </c>
      <c r="H1181" s="68" t="s">
        <v>264</v>
      </c>
      <c r="I1181" s="68" t="s">
        <v>270</v>
      </c>
      <c r="J1181" s="68" t="s">
        <v>266</v>
      </c>
      <c r="K1181" s="68" t="s">
        <v>130</v>
      </c>
      <c r="L1181" s="71">
        <v>36</v>
      </c>
      <c r="M1181" s="69"/>
    </row>
    <row r="1182" spans="3:13">
      <c r="C1182" s="68" t="s">
        <v>19</v>
      </c>
      <c r="D1182" s="68">
        <v>2023</v>
      </c>
      <c r="E1182" s="68" t="s">
        <v>256</v>
      </c>
      <c r="F1182" s="68"/>
      <c r="G1182" s="68" t="s">
        <v>261</v>
      </c>
      <c r="H1182" s="68" t="s">
        <v>264</v>
      </c>
      <c r="I1182" s="68" t="s">
        <v>271</v>
      </c>
      <c r="J1182" s="68" t="s">
        <v>266</v>
      </c>
      <c r="K1182" s="68" t="s">
        <v>130</v>
      </c>
      <c r="L1182" s="71">
        <v>42</v>
      </c>
      <c r="M1182" s="69"/>
    </row>
    <row r="1183" spans="3:13">
      <c r="C1183" s="68" t="s">
        <v>19</v>
      </c>
      <c r="D1183" s="68">
        <v>2023</v>
      </c>
      <c r="E1183" s="68" t="s">
        <v>262</v>
      </c>
      <c r="F1183" s="68"/>
      <c r="G1183" s="68" t="s">
        <v>78</v>
      </c>
      <c r="H1183" s="68" t="s">
        <v>264</v>
      </c>
      <c r="I1183" s="68" t="s">
        <v>269</v>
      </c>
      <c r="J1183" s="68" t="s">
        <v>266</v>
      </c>
      <c r="K1183" s="68" t="s">
        <v>130</v>
      </c>
      <c r="L1183" s="71">
        <v>33</v>
      </c>
      <c r="M1183" s="69"/>
    </row>
    <row r="1184" spans="3:13">
      <c r="C1184" s="68" t="s">
        <v>19</v>
      </c>
      <c r="D1184" s="68">
        <v>2023</v>
      </c>
      <c r="E1184" s="68" t="s">
        <v>262</v>
      </c>
      <c r="F1184" s="68"/>
      <c r="G1184" s="68" t="s">
        <v>78</v>
      </c>
      <c r="H1184" s="68" t="s">
        <v>264</v>
      </c>
      <c r="I1184" s="68" t="s">
        <v>270</v>
      </c>
      <c r="J1184" s="68" t="s">
        <v>266</v>
      </c>
      <c r="K1184" s="68" t="s">
        <v>130</v>
      </c>
      <c r="L1184" s="71">
        <v>36</v>
      </c>
      <c r="M1184" s="69"/>
    </row>
    <row r="1185" spans="3:13">
      <c r="C1185" s="68" t="s">
        <v>19</v>
      </c>
      <c r="D1185" s="68">
        <v>2023</v>
      </c>
      <c r="E1185" s="68" t="s">
        <v>262</v>
      </c>
      <c r="F1185" s="68"/>
      <c r="G1185" s="68" t="s">
        <v>78</v>
      </c>
      <c r="H1185" s="68" t="s">
        <v>264</v>
      </c>
      <c r="I1185" s="68" t="s">
        <v>271</v>
      </c>
      <c r="J1185" s="68" t="s">
        <v>266</v>
      </c>
      <c r="K1185" s="68" t="s">
        <v>130</v>
      </c>
      <c r="L1185" s="71">
        <v>42</v>
      </c>
      <c r="M1185" s="69"/>
    </row>
    <row r="1186" spans="3:13">
      <c r="C1186" s="68" t="s">
        <v>19</v>
      </c>
      <c r="D1186" s="68">
        <v>2023</v>
      </c>
      <c r="E1186" s="68" t="s">
        <v>262</v>
      </c>
      <c r="F1186" s="68"/>
      <c r="G1186" s="68" t="s">
        <v>260</v>
      </c>
      <c r="H1186" s="68" t="s">
        <v>264</v>
      </c>
      <c r="I1186" s="68" t="s">
        <v>269</v>
      </c>
      <c r="J1186" s="68" t="s">
        <v>266</v>
      </c>
      <c r="K1186" s="68" t="s">
        <v>130</v>
      </c>
      <c r="L1186" s="71">
        <v>30.8</v>
      </c>
      <c r="M1186" s="69"/>
    </row>
    <row r="1187" spans="3:13">
      <c r="C1187" s="68" t="s">
        <v>19</v>
      </c>
      <c r="D1187" s="68">
        <v>2023</v>
      </c>
      <c r="E1187" s="68" t="s">
        <v>262</v>
      </c>
      <c r="F1187" s="68"/>
      <c r="G1187" s="68" t="s">
        <v>260</v>
      </c>
      <c r="H1187" s="68" t="s">
        <v>264</v>
      </c>
      <c r="I1187" s="68" t="s">
        <v>270</v>
      </c>
      <c r="J1187" s="68" t="s">
        <v>266</v>
      </c>
      <c r="K1187" s="68" t="s">
        <v>130</v>
      </c>
      <c r="L1187" s="71">
        <v>33.6</v>
      </c>
      <c r="M1187" s="69"/>
    </row>
    <row r="1188" spans="3:13">
      <c r="C1188" s="68" t="s">
        <v>19</v>
      </c>
      <c r="D1188" s="68">
        <v>2023</v>
      </c>
      <c r="E1188" s="68" t="s">
        <v>262</v>
      </c>
      <c r="F1188" s="68"/>
      <c r="G1188" s="68" t="s">
        <v>260</v>
      </c>
      <c r="H1188" s="68" t="s">
        <v>264</v>
      </c>
      <c r="I1188" s="68" t="s">
        <v>271</v>
      </c>
      <c r="J1188" s="68" t="s">
        <v>266</v>
      </c>
      <c r="K1188" s="68" t="s">
        <v>130</v>
      </c>
      <c r="L1188" s="71">
        <v>39.200000000000003</v>
      </c>
      <c r="M1188" s="69"/>
    </row>
    <row r="1189" spans="3:13">
      <c r="C1189" s="68" t="s">
        <v>19</v>
      </c>
      <c r="D1189" s="68">
        <v>2023</v>
      </c>
      <c r="E1189" s="68" t="s">
        <v>262</v>
      </c>
      <c r="F1189" s="68"/>
      <c r="G1189" s="68" t="s">
        <v>261</v>
      </c>
      <c r="H1189" s="68" t="s">
        <v>264</v>
      </c>
      <c r="I1189" s="68" t="s">
        <v>269</v>
      </c>
      <c r="J1189" s="68" t="s">
        <v>266</v>
      </c>
      <c r="K1189" s="68" t="s">
        <v>130</v>
      </c>
      <c r="L1189" s="71">
        <v>27.5</v>
      </c>
      <c r="M1189" s="69"/>
    </row>
    <row r="1190" spans="3:13">
      <c r="C1190" s="68" t="s">
        <v>19</v>
      </c>
      <c r="D1190" s="68">
        <v>2023</v>
      </c>
      <c r="E1190" s="68" t="s">
        <v>262</v>
      </c>
      <c r="F1190" s="68"/>
      <c r="G1190" s="68" t="s">
        <v>261</v>
      </c>
      <c r="H1190" s="68" t="s">
        <v>264</v>
      </c>
      <c r="I1190" s="68" t="s">
        <v>270</v>
      </c>
      <c r="J1190" s="68" t="s">
        <v>266</v>
      </c>
      <c r="K1190" s="68" t="s">
        <v>130</v>
      </c>
      <c r="L1190" s="71">
        <v>30</v>
      </c>
      <c r="M1190" s="69"/>
    </row>
    <row r="1191" spans="3:13">
      <c r="C1191" s="68" t="s">
        <v>19</v>
      </c>
      <c r="D1191" s="68">
        <v>2023</v>
      </c>
      <c r="E1191" s="68" t="s">
        <v>262</v>
      </c>
      <c r="F1191" s="68"/>
      <c r="G1191" s="68" t="s">
        <v>261</v>
      </c>
      <c r="H1191" s="68" t="s">
        <v>264</v>
      </c>
      <c r="I1191" s="68" t="s">
        <v>271</v>
      </c>
      <c r="J1191" s="68" t="s">
        <v>266</v>
      </c>
      <c r="K1191" s="68" t="s">
        <v>130</v>
      </c>
      <c r="L1191" s="71">
        <v>35</v>
      </c>
      <c r="M1191" s="69"/>
    </row>
    <row r="1192" spans="3:13">
      <c r="C1192" s="68" t="s">
        <v>19</v>
      </c>
      <c r="D1192" s="68">
        <v>2023</v>
      </c>
      <c r="E1192" s="68" t="s">
        <v>263</v>
      </c>
      <c r="F1192" s="68"/>
      <c r="G1192" s="68" t="s">
        <v>78</v>
      </c>
      <c r="H1192" s="68" t="s">
        <v>264</v>
      </c>
      <c r="I1192" s="68" t="s">
        <v>269</v>
      </c>
      <c r="J1192" s="68" t="s">
        <v>266</v>
      </c>
      <c r="K1192" s="68" t="s">
        <v>130</v>
      </c>
      <c r="L1192" s="71">
        <v>26.4</v>
      </c>
      <c r="M1192" s="69"/>
    </row>
    <row r="1193" spans="3:13">
      <c r="C1193" s="68" t="s">
        <v>19</v>
      </c>
      <c r="D1193" s="68">
        <v>2023</v>
      </c>
      <c r="E1193" s="68" t="s">
        <v>263</v>
      </c>
      <c r="F1193" s="68"/>
      <c r="G1193" s="68" t="s">
        <v>78</v>
      </c>
      <c r="H1193" s="68" t="s">
        <v>264</v>
      </c>
      <c r="I1193" s="68" t="s">
        <v>270</v>
      </c>
      <c r="J1193" s="68" t="s">
        <v>266</v>
      </c>
      <c r="K1193" s="68" t="s">
        <v>130</v>
      </c>
      <c r="L1193" s="71">
        <v>28.8</v>
      </c>
      <c r="M1193" s="69"/>
    </row>
    <row r="1194" spans="3:13">
      <c r="C1194" s="68" t="s">
        <v>19</v>
      </c>
      <c r="D1194" s="68">
        <v>2023</v>
      </c>
      <c r="E1194" s="68" t="s">
        <v>263</v>
      </c>
      <c r="F1194" s="68"/>
      <c r="G1194" s="68" t="s">
        <v>78</v>
      </c>
      <c r="H1194" s="68" t="s">
        <v>264</v>
      </c>
      <c r="I1194" s="68" t="s">
        <v>271</v>
      </c>
      <c r="J1194" s="68" t="s">
        <v>266</v>
      </c>
      <c r="K1194" s="68" t="s">
        <v>130</v>
      </c>
      <c r="L1194" s="71">
        <v>33.6</v>
      </c>
      <c r="M1194" s="69"/>
    </row>
    <row r="1195" spans="3:13">
      <c r="C1195" s="68" t="s">
        <v>19</v>
      </c>
      <c r="D1195" s="68">
        <v>2023</v>
      </c>
      <c r="E1195" s="68" t="s">
        <v>263</v>
      </c>
      <c r="F1195" s="68"/>
      <c r="G1195" s="68" t="s">
        <v>260</v>
      </c>
      <c r="H1195" s="68" t="s">
        <v>264</v>
      </c>
      <c r="I1195" s="68" t="s">
        <v>269</v>
      </c>
      <c r="J1195" s="68" t="s">
        <v>266</v>
      </c>
      <c r="K1195" s="68" t="s">
        <v>130</v>
      </c>
      <c r="L1195" s="71">
        <v>24.2</v>
      </c>
      <c r="M1195" s="69"/>
    </row>
    <row r="1196" spans="3:13">
      <c r="C1196" s="68" t="s">
        <v>19</v>
      </c>
      <c r="D1196" s="68">
        <v>2023</v>
      </c>
      <c r="E1196" s="68" t="s">
        <v>263</v>
      </c>
      <c r="F1196" s="68"/>
      <c r="G1196" s="68" t="s">
        <v>260</v>
      </c>
      <c r="H1196" s="68" t="s">
        <v>264</v>
      </c>
      <c r="I1196" s="68" t="s">
        <v>270</v>
      </c>
      <c r="J1196" s="68" t="s">
        <v>266</v>
      </c>
      <c r="K1196" s="68" t="s">
        <v>130</v>
      </c>
      <c r="L1196" s="71">
        <v>26.4</v>
      </c>
      <c r="M1196" s="69"/>
    </row>
    <row r="1197" spans="3:13">
      <c r="C1197" s="68" t="s">
        <v>19</v>
      </c>
      <c r="D1197" s="68">
        <v>2023</v>
      </c>
      <c r="E1197" s="68" t="s">
        <v>263</v>
      </c>
      <c r="F1197" s="68"/>
      <c r="G1197" s="68" t="s">
        <v>260</v>
      </c>
      <c r="H1197" s="68" t="s">
        <v>264</v>
      </c>
      <c r="I1197" s="68" t="s">
        <v>271</v>
      </c>
      <c r="J1197" s="68" t="s">
        <v>266</v>
      </c>
      <c r="K1197" s="68" t="s">
        <v>130</v>
      </c>
      <c r="L1197" s="71">
        <v>30.8</v>
      </c>
      <c r="M1197" s="69"/>
    </row>
    <row r="1198" spans="3:13">
      <c r="C1198" s="68" t="s">
        <v>19</v>
      </c>
      <c r="D1198" s="68">
        <v>2023</v>
      </c>
      <c r="E1198" s="68" t="s">
        <v>263</v>
      </c>
      <c r="F1198" s="68"/>
      <c r="G1198" s="68" t="s">
        <v>261</v>
      </c>
      <c r="H1198" s="68" t="s">
        <v>264</v>
      </c>
      <c r="I1198" s="68" t="s">
        <v>269</v>
      </c>
      <c r="J1198" s="68" t="s">
        <v>266</v>
      </c>
      <c r="K1198" s="68" t="s">
        <v>130</v>
      </c>
      <c r="L1198" s="71">
        <v>18.7</v>
      </c>
      <c r="M1198" s="69"/>
    </row>
    <row r="1199" spans="3:13">
      <c r="C1199" s="68" t="s">
        <v>19</v>
      </c>
      <c r="D1199" s="68">
        <v>2023</v>
      </c>
      <c r="E1199" s="68" t="s">
        <v>263</v>
      </c>
      <c r="F1199" s="68"/>
      <c r="G1199" s="68" t="s">
        <v>261</v>
      </c>
      <c r="H1199" s="68" t="s">
        <v>264</v>
      </c>
      <c r="I1199" s="68" t="s">
        <v>270</v>
      </c>
      <c r="J1199" s="68" t="s">
        <v>266</v>
      </c>
      <c r="K1199" s="68" t="s">
        <v>130</v>
      </c>
      <c r="L1199" s="71">
        <v>20.399999999999999</v>
      </c>
      <c r="M1199" s="69"/>
    </row>
    <row r="1200" spans="3:13">
      <c r="C1200" s="68" t="s">
        <v>19</v>
      </c>
      <c r="D1200" s="68">
        <v>2023</v>
      </c>
      <c r="E1200" s="68" t="s">
        <v>263</v>
      </c>
      <c r="F1200" s="68"/>
      <c r="G1200" s="68" t="s">
        <v>261</v>
      </c>
      <c r="H1200" s="68" t="s">
        <v>264</v>
      </c>
      <c r="I1200" s="68" t="s">
        <v>271</v>
      </c>
      <c r="J1200" s="68" t="s">
        <v>266</v>
      </c>
      <c r="K1200" s="68" t="s">
        <v>130</v>
      </c>
      <c r="L1200" s="71">
        <v>23.8</v>
      </c>
      <c r="M1200" s="69"/>
    </row>
    <row r="1201" spans="3:13">
      <c r="C1201" s="68" t="s">
        <v>19</v>
      </c>
      <c r="D1201" s="68">
        <v>2023</v>
      </c>
      <c r="E1201" s="68" t="s">
        <v>256</v>
      </c>
      <c r="F1201" s="68"/>
      <c r="G1201" s="68" t="s">
        <v>78</v>
      </c>
      <c r="H1201" s="68" t="s">
        <v>265</v>
      </c>
      <c r="I1201" s="68" t="s">
        <v>269</v>
      </c>
      <c r="J1201" s="68" t="s">
        <v>266</v>
      </c>
      <c r="K1201" s="68" t="s">
        <v>130</v>
      </c>
      <c r="L1201" s="71">
        <v>48.4</v>
      </c>
      <c r="M1201" s="69"/>
    </row>
    <row r="1202" spans="3:13">
      <c r="C1202" s="68" t="s">
        <v>19</v>
      </c>
      <c r="D1202" s="68">
        <v>2023</v>
      </c>
      <c r="E1202" s="68" t="s">
        <v>256</v>
      </c>
      <c r="F1202" s="68"/>
      <c r="G1202" s="68" t="s">
        <v>78</v>
      </c>
      <c r="H1202" s="68" t="s">
        <v>265</v>
      </c>
      <c r="I1202" s="68" t="s">
        <v>270</v>
      </c>
      <c r="J1202" s="68" t="s">
        <v>266</v>
      </c>
      <c r="K1202" s="68" t="s">
        <v>130</v>
      </c>
      <c r="L1202" s="71">
        <v>52.8</v>
      </c>
      <c r="M1202" s="69"/>
    </row>
    <row r="1203" spans="3:13">
      <c r="C1203" s="68" t="s">
        <v>19</v>
      </c>
      <c r="D1203" s="68">
        <v>2023</v>
      </c>
      <c r="E1203" s="68" t="s">
        <v>256</v>
      </c>
      <c r="F1203" s="68"/>
      <c r="G1203" s="68" t="s">
        <v>78</v>
      </c>
      <c r="H1203" s="68" t="s">
        <v>265</v>
      </c>
      <c r="I1203" s="68" t="s">
        <v>271</v>
      </c>
      <c r="J1203" s="68" t="s">
        <v>266</v>
      </c>
      <c r="K1203" s="68" t="s">
        <v>130</v>
      </c>
      <c r="L1203" s="71">
        <v>61.6</v>
      </c>
      <c r="M1203" s="69"/>
    </row>
    <row r="1204" spans="3:13">
      <c r="C1204" s="68" t="s">
        <v>19</v>
      </c>
      <c r="D1204" s="68">
        <v>2023</v>
      </c>
      <c r="E1204" s="68" t="s">
        <v>256</v>
      </c>
      <c r="F1204" s="68"/>
      <c r="G1204" s="68" t="s">
        <v>260</v>
      </c>
      <c r="H1204" s="68" t="s">
        <v>265</v>
      </c>
      <c r="I1204" s="68" t="s">
        <v>269</v>
      </c>
      <c r="J1204" s="68" t="s">
        <v>266</v>
      </c>
      <c r="K1204" s="68" t="s">
        <v>130</v>
      </c>
      <c r="L1204" s="71">
        <v>38.5</v>
      </c>
      <c r="M1204" s="69"/>
    </row>
    <row r="1205" spans="3:13">
      <c r="C1205" s="68" t="s">
        <v>19</v>
      </c>
      <c r="D1205" s="68">
        <v>2023</v>
      </c>
      <c r="E1205" s="68" t="s">
        <v>256</v>
      </c>
      <c r="F1205" s="68"/>
      <c r="G1205" s="68" t="s">
        <v>260</v>
      </c>
      <c r="H1205" s="68" t="s">
        <v>265</v>
      </c>
      <c r="I1205" s="68" t="s">
        <v>270</v>
      </c>
      <c r="J1205" s="68" t="s">
        <v>266</v>
      </c>
      <c r="K1205" s="68" t="s">
        <v>130</v>
      </c>
      <c r="L1205" s="71">
        <v>42</v>
      </c>
      <c r="M1205" s="69"/>
    </row>
    <row r="1206" spans="3:13">
      <c r="C1206" s="68" t="s">
        <v>19</v>
      </c>
      <c r="D1206" s="68">
        <v>2023</v>
      </c>
      <c r="E1206" s="68" t="s">
        <v>256</v>
      </c>
      <c r="F1206" s="68"/>
      <c r="G1206" s="68" t="s">
        <v>260</v>
      </c>
      <c r="H1206" s="68" t="s">
        <v>265</v>
      </c>
      <c r="I1206" s="68" t="s">
        <v>271</v>
      </c>
      <c r="J1206" s="68" t="s">
        <v>266</v>
      </c>
      <c r="K1206" s="68" t="s">
        <v>130</v>
      </c>
      <c r="L1206" s="71">
        <v>49</v>
      </c>
      <c r="M1206" s="69"/>
    </row>
    <row r="1207" spans="3:13">
      <c r="C1207" s="68" t="s">
        <v>19</v>
      </c>
      <c r="D1207" s="68">
        <v>2023</v>
      </c>
      <c r="E1207" s="68" t="s">
        <v>256</v>
      </c>
      <c r="F1207" s="68"/>
      <c r="G1207" s="68" t="s">
        <v>261</v>
      </c>
      <c r="H1207" s="68" t="s">
        <v>265</v>
      </c>
      <c r="I1207" s="68" t="s">
        <v>269</v>
      </c>
      <c r="J1207" s="68" t="s">
        <v>266</v>
      </c>
      <c r="K1207" s="68" t="s">
        <v>130</v>
      </c>
      <c r="L1207" s="71">
        <v>33</v>
      </c>
      <c r="M1207" s="69"/>
    </row>
    <row r="1208" spans="3:13">
      <c r="C1208" s="68" t="s">
        <v>19</v>
      </c>
      <c r="D1208" s="68">
        <v>2023</v>
      </c>
      <c r="E1208" s="68" t="s">
        <v>256</v>
      </c>
      <c r="F1208" s="68"/>
      <c r="G1208" s="68" t="s">
        <v>261</v>
      </c>
      <c r="H1208" s="68" t="s">
        <v>265</v>
      </c>
      <c r="I1208" s="68" t="s">
        <v>270</v>
      </c>
      <c r="J1208" s="68" t="s">
        <v>266</v>
      </c>
      <c r="K1208" s="68" t="s">
        <v>130</v>
      </c>
      <c r="L1208" s="71">
        <v>36</v>
      </c>
      <c r="M1208" s="69"/>
    </row>
    <row r="1209" spans="3:13">
      <c r="C1209" s="68" t="s">
        <v>19</v>
      </c>
      <c r="D1209" s="68">
        <v>2023</v>
      </c>
      <c r="E1209" s="68" t="s">
        <v>256</v>
      </c>
      <c r="F1209" s="68"/>
      <c r="G1209" s="68" t="s">
        <v>261</v>
      </c>
      <c r="H1209" s="68" t="s">
        <v>265</v>
      </c>
      <c r="I1209" s="68" t="s">
        <v>271</v>
      </c>
      <c r="J1209" s="68" t="s">
        <v>266</v>
      </c>
      <c r="K1209" s="68" t="s">
        <v>130</v>
      </c>
      <c r="L1209" s="71">
        <v>42</v>
      </c>
      <c r="M1209" s="69"/>
    </row>
    <row r="1210" spans="3:13">
      <c r="C1210" s="68" t="s">
        <v>19</v>
      </c>
      <c r="D1210" s="68">
        <v>2023</v>
      </c>
      <c r="E1210" s="68" t="s">
        <v>262</v>
      </c>
      <c r="F1210" s="68"/>
      <c r="G1210" s="68" t="s">
        <v>78</v>
      </c>
      <c r="H1210" s="68" t="s">
        <v>265</v>
      </c>
      <c r="I1210" s="68" t="s">
        <v>269</v>
      </c>
      <c r="J1210" s="68" t="s">
        <v>266</v>
      </c>
      <c r="K1210" s="68" t="s">
        <v>130</v>
      </c>
      <c r="L1210" s="71">
        <v>33</v>
      </c>
      <c r="M1210" s="69"/>
    </row>
    <row r="1211" spans="3:13">
      <c r="C1211" s="68" t="s">
        <v>19</v>
      </c>
      <c r="D1211" s="68">
        <v>2023</v>
      </c>
      <c r="E1211" s="68" t="s">
        <v>262</v>
      </c>
      <c r="F1211" s="68"/>
      <c r="G1211" s="68" t="s">
        <v>78</v>
      </c>
      <c r="H1211" s="68" t="s">
        <v>265</v>
      </c>
      <c r="I1211" s="68" t="s">
        <v>270</v>
      </c>
      <c r="J1211" s="68" t="s">
        <v>266</v>
      </c>
      <c r="K1211" s="68" t="s">
        <v>130</v>
      </c>
      <c r="L1211" s="71">
        <v>36</v>
      </c>
      <c r="M1211" s="69"/>
    </row>
    <row r="1212" spans="3:13">
      <c r="C1212" s="68" t="s">
        <v>19</v>
      </c>
      <c r="D1212" s="68">
        <v>2023</v>
      </c>
      <c r="E1212" s="68" t="s">
        <v>262</v>
      </c>
      <c r="F1212" s="68"/>
      <c r="G1212" s="68" t="s">
        <v>78</v>
      </c>
      <c r="H1212" s="68" t="s">
        <v>265</v>
      </c>
      <c r="I1212" s="68" t="s">
        <v>271</v>
      </c>
      <c r="J1212" s="68" t="s">
        <v>266</v>
      </c>
      <c r="K1212" s="68" t="s">
        <v>130</v>
      </c>
      <c r="L1212" s="71">
        <v>42</v>
      </c>
      <c r="M1212" s="69"/>
    </row>
    <row r="1213" spans="3:13">
      <c r="C1213" s="68" t="s">
        <v>19</v>
      </c>
      <c r="D1213" s="68">
        <v>2023</v>
      </c>
      <c r="E1213" s="68" t="s">
        <v>262</v>
      </c>
      <c r="F1213" s="68"/>
      <c r="G1213" s="68" t="s">
        <v>260</v>
      </c>
      <c r="H1213" s="68" t="s">
        <v>265</v>
      </c>
      <c r="I1213" s="68" t="s">
        <v>269</v>
      </c>
      <c r="J1213" s="68" t="s">
        <v>266</v>
      </c>
      <c r="K1213" s="68" t="s">
        <v>130</v>
      </c>
      <c r="L1213" s="71">
        <v>30.8</v>
      </c>
      <c r="M1213" s="69"/>
    </row>
    <row r="1214" spans="3:13">
      <c r="C1214" s="68" t="s">
        <v>19</v>
      </c>
      <c r="D1214" s="68">
        <v>2023</v>
      </c>
      <c r="E1214" s="68" t="s">
        <v>262</v>
      </c>
      <c r="F1214" s="68"/>
      <c r="G1214" s="68" t="s">
        <v>260</v>
      </c>
      <c r="H1214" s="68" t="s">
        <v>265</v>
      </c>
      <c r="I1214" s="68" t="s">
        <v>270</v>
      </c>
      <c r="J1214" s="68" t="s">
        <v>266</v>
      </c>
      <c r="K1214" s="68" t="s">
        <v>130</v>
      </c>
      <c r="L1214" s="71">
        <v>33.6</v>
      </c>
      <c r="M1214" s="69"/>
    </row>
    <row r="1215" spans="3:13">
      <c r="C1215" s="68" t="s">
        <v>19</v>
      </c>
      <c r="D1215" s="68">
        <v>2023</v>
      </c>
      <c r="E1215" s="68" t="s">
        <v>262</v>
      </c>
      <c r="F1215" s="68"/>
      <c r="G1215" s="68" t="s">
        <v>260</v>
      </c>
      <c r="H1215" s="68" t="s">
        <v>265</v>
      </c>
      <c r="I1215" s="68" t="s">
        <v>271</v>
      </c>
      <c r="J1215" s="68" t="s">
        <v>266</v>
      </c>
      <c r="K1215" s="68" t="s">
        <v>130</v>
      </c>
      <c r="L1215" s="71">
        <v>39.200000000000003</v>
      </c>
      <c r="M1215" s="69"/>
    </row>
    <row r="1216" spans="3:13">
      <c r="C1216" s="68" t="s">
        <v>19</v>
      </c>
      <c r="D1216" s="68">
        <v>2023</v>
      </c>
      <c r="E1216" s="68" t="s">
        <v>262</v>
      </c>
      <c r="F1216" s="68"/>
      <c r="G1216" s="68" t="s">
        <v>261</v>
      </c>
      <c r="H1216" s="68" t="s">
        <v>265</v>
      </c>
      <c r="I1216" s="68" t="s">
        <v>269</v>
      </c>
      <c r="J1216" s="68" t="s">
        <v>266</v>
      </c>
      <c r="K1216" s="68" t="s">
        <v>130</v>
      </c>
      <c r="L1216" s="71">
        <v>27.5</v>
      </c>
      <c r="M1216" s="69"/>
    </row>
    <row r="1217" spans="3:13">
      <c r="C1217" s="68" t="s">
        <v>19</v>
      </c>
      <c r="D1217" s="68">
        <v>2023</v>
      </c>
      <c r="E1217" s="68" t="s">
        <v>262</v>
      </c>
      <c r="F1217" s="68"/>
      <c r="G1217" s="68" t="s">
        <v>261</v>
      </c>
      <c r="H1217" s="68" t="s">
        <v>265</v>
      </c>
      <c r="I1217" s="68" t="s">
        <v>270</v>
      </c>
      <c r="J1217" s="68" t="s">
        <v>266</v>
      </c>
      <c r="K1217" s="68" t="s">
        <v>130</v>
      </c>
      <c r="L1217" s="71">
        <v>30</v>
      </c>
      <c r="M1217" s="69"/>
    </row>
    <row r="1218" spans="3:13">
      <c r="C1218" s="68" t="s">
        <v>19</v>
      </c>
      <c r="D1218" s="68">
        <v>2023</v>
      </c>
      <c r="E1218" s="68" t="s">
        <v>262</v>
      </c>
      <c r="F1218" s="68"/>
      <c r="G1218" s="68" t="s">
        <v>261</v>
      </c>
      <c r="H1218" s="68" t="s">
        <v>265</v>
      </c>
      <c r="I1218" s="68" t="s">
        <v>271</v>
      </c>
      <c r="J1218" s="68" t="s">
        <v>266</v>
      </c>
      <c r="K1218" s="68" t="s">
        <v>130</v>
      </c>
      <c r="L1218" s="71">
        <v>35</v>
      </c>
      <c r="M1218" s="69"/>
    </row>
    <row r="1219" spans="3:13">
      <c r="C1219" s="68" t="s">
        <v>19</v>
      </c>
      <c r="D1219" s="68">
        <v>2023</v>
      </c>
      <c r="E1219" s="68" t="s">
        <v>263</v>
      </c>
      <c r="F1219" s="68"/>
      <c r="G1219" s="68" t="s">
        <v>78</v>
      </c>
      <c r="H1219" s="68" t="s">
        <v>265</v>
      </c>
      <c r="I1219" s="68" t="s">
        <v>269</v>
      </c>
      <c r="J1219" s="68" t="s">
        <v>266</v>
      </c>
      <c r="K1219" s="68" t="s">
        <v>130</v>
      </c>
      <c r="L1219" s="71">
        <v>26.4</v>
      </c>
      <c r="M1219" s="69"/>
    </row>
    <row r="1220" spans="3:13">
      <c r="C1220" s="68" t="s">
        <v>19</v>
      </c>
      <c r="D1220" s="68">
        <v>2023</v>
      </c>
      <c r="E1220" s="68" t="s">
        <v>263</v>
      </c>
      <c r="F1220" s="68"/>
      <c r="G1220" s="68" t="s">
        <v>78</v>
      </c>
      <c r="H1220" s="68" t="s">
        <v>265</v>
      </c>
      <c r="I1220" s="68" t="s">
        <v>270</v>
      </c>
      <c r="J1220" s="68" t="s">
        <v>266</v>
      </c>
      <c r="K1220" s="68" t="s">
        <v>130</v>
      </c>
      <c r="L1220" s="71">
        <v>28.8</v>
      </c>
      <c r="M1220" s="69"/>
    </row>
    <row r="1221" spans="3:13">
      <c r="C1221" s="68" t="s">
        <v>19</v>
      </c>
      <c r="D1221" s="68">
        <v>2023</v>
      </c>
      <c r="E1221" s="68" t="s">
        <v>263</v>
      </c>
      <c r="F1221" s="68"/>
      <c r="G1221" s="68" t="s">
        <v>78</v>
      </c>
      <c r="H1221" s="68" t="s">
        <v>265</v>
      </c>
      <c r="I1221" s="68" t="s">
        <v>271</v>
      </c>
      <c r="J1221" s="68" t="s">
        <v>266</v>
      </c>
      <c r="K1221" s="68" t="s">
        <v>130</v>
      </c>
      <c r="L1221" s="71">
        <v>33.6</v>
      </c>
      <c r="M1221" s="69"/>
    </row>
    <row r="1222" spans="3:13">
      <c r="C1222" s="68" t="s">
        <v>19</v>
      </c>
      <c r="D1222" s="68">
        <v>2023</v>
      </c>
      <c r="E1222" s="68" t="s">
        <v>263</v>
      </c>
      <c r="F1222" s="68"/>
      <c r="G1222" s="68" t="s">
        <v>260</v>
      </c>
      <c r="H1222" s="68" t="s">
        <v>265</v>
      </c>
      <c r="I1222" s="68" t="s">
        <v>269</v>
      </c>
      <c r="J1222" s="68" t="s">
        <v>266</v>
      </c>
      <c r="K1222" s="68" t="s">
        <v>130</v>
      </c>
      <c r="L1222" s="71">
        <v>24.2</v>
      </c>
      <c r="M1222" s="69"/>
    </row>
    <row r="1223" spans="3:13">
      <c r="C1223" s="68" t="s">
        <v>19</v>
      </c>
      <c r="D1223" s="68">
        <v>2023</v>
      </c>
      <c r="E1223" s="68" t="s">
        <v>263</v>
      </c>
      <c r="F1223" s="68"/>
      <c r="G1223" s="68" t="s">
        <v>260</v>
      </c>
      <c r="H1223" s="68" t="s">
        <v>265</v>
      </c>
      <c r="I1223" s="68" t="s">
        <v>270</v>
      </c>
      <c r="J1223" s="68" t="s">
        <v>266</v>
      </c>
      <c r="K1223" s="68" t="s">
        <v>130</v>
      </c>
      <c r="L1223" s="71">
        <v>26.4</v>
      </c>
      <c r="M1223" s="69"/>
    </row>
    <row r="1224" spans="3:13">
      <c r="C1224" s="68" t="s">
        <v>19</v>
      </c>
      <c r="D1224" s="68">
        <v>2023</v>
      </c>
      <c r="E1224" s="68" t="s">
        <v>263</v>
      </c>
      <c r="F1224" s="68"/>
      <c r="G1224" s="68" t="s">
        <v>260</v>
      </c>
      <c r="H1224" s="68" t="s">
        <v>265</v>
      </c>
      <c r="I1224" s="68" t="s">
        <v>271</v>
      </c>
      <c r="J1224" s="68" t="s">
        <v>266</v>
      </c>
      <c r="K1224" s="68" t="s">
        <v>130</v>
      </c>
      <c r="L1224" s="71">
        <v>30.8</v>
      </c>
      <c r="M1224" s="69"/>
    </row>
    <row r="1225" spans="3:13">
      <c r="C1225" s="68" t="s">
        <v>19</v>
      </c>
      <c r="D1225" s="68">
        <v>2023</v>
      </c>
      <c r="E1225" s="68" t="s">
        <v>263</v>
      </c>
      <c r="F1225" s="68"/>
      <c r="G1225" s="68" t="s">
        <v>261</v>
      </c>
      <c r="H1225" s="68" t="s">
        <v>265</v>
      </c>
      <c r="I1225" s="68" t="s">
        <v>269</v>
      </c>
      <c r="J1225" s="68" t="s">
        <v>266</v>
      </c>
      <c r="K1225" s="68" t="s">
        <v>130</v>
      </c>
      <c r="L1225" s="71">
        <v>18.7</v>
      </c>
      <c r="M1225" s="69"/>
    </row>
    <row r="1226" spans="3:13">
      <c r="C1226" s="68" t="s">
        <v>19</v>
      </c>
      <c r="D1226" s="68">
        <v>2023</v>
      </c>
      <c r="E1226" s="68" t="s">
        <v>263</v>
      </c>
      <c r="F1226" s="68"/>
      <c r="G1226" s="68" t="s">
        <v>261</v>
      </c>
      <c r="H1226" s="68" t="s">
        <v>265</v>
      </c>
      <c r="I1226" s="68" t="s">
        <v>270</v>
      </c>
      <c r="J1226" s="68" t="s">
        <v>266</v>
      </c>
      <c r="K1226" s="68" t="s">
        <v>130</v>
      </c>
      <c r="L1226" s="71">
        <v>20.399999999999999</v>
      </c>
      <c r="M1226" s="69"/>
    </row>
    <row r="1227" spans="3:13">
      <c r="C1227" s="68" t="s">
        <v>19</v>
      </c>
      <c r="D1227" s="68">
        <v>2023</v>
      </c>
      <c r="E1227" s="68" t="s">
        <v>263</v>
      </c>
      <c r="F1227" s="68"/>
      <c r="G1227" s="68" t="s">
        <v>261</v>
      </c>
      <c r="H1227" s="68" t="s">
        <v>265</v>
      </c>
      <c r="I1227" s="68" t="s">
        <v>271</v>
      </c>
      <c r="J1227" s="68" t="s">
        <v>266</v>
      </c>
      <c r="K1227" s="68" t="s">
        <v>130</v>
      </c>
      <c r="L1227" s="71">
        <v>23.8</v>
      </c>
      <c r="M1227" s="69"/>
    </row>
    <row r="1228" spans="3:13">
      <c r="C1228" s="68" t="s">
        <v>19</v>
      </c>
      <c r="D1228" s="68">
        <v>2023</v>
      </c>
      <c r="E1228" s="68" t="s">
        <v>267</v>
      </c>
      <c r="F1228" s="68"/>
      <c r="G1228" s="68" t="s">
        <v>78</v>
      </c>
      <c r="H1228" s="68" t="s">
        <v>257</v>
      </c>
      <c r="I1228" s="68" t="s">
        <v>269</v>
      </c>
      <c r="J1228" s="68" t="s">
        <v>259</v>
      </c>
      <c r="K1228" s="68" t="s">
        <v>130</v>
      </c>
      <c r="L1228" s="71">
        <v>139.33333333333334</v>
      </c>
      <c r="M1228" s="69"/>
    </row>
    <row r="1229" spans="3:13">
      <c r="C1229" s="68" t="s">
        <v>19</v>
      </c>
      <c r="D1229" s="68">
        <v>2023</v>
      </c>
      <c r="E1229" s="68" t="s">
        <v>267</v>
      </c>
      <c r="F1229" s="68"/>
      <c r="G1229" s="68" t="s">
        <v>78</v>
      </c>
      <c r="H1229" s="68" t="s">
        <v>257</v>
      </c>
      <c r="I1229" s="68" t="s">
        <v>270</v>
      </c>
      <c r="J1229" s="68" t="s">
        <v>259</v>
      </c>
      <c r="K1229" s="68" t="s">
        <v>130</v>
      </c>
      <c r="L1229" s="71">
        <v>152</v>
      </c>
      <c r="M1229" s="69"/>
    </row>
    <row r="1230" spans="3:13">
      <c r="C1230" s="68" t="s">
        <v>19</v>
      </c>
      <c r="D1230" s="68">
        <v>2023</v>
      </c>
      <c r="E1230" s="68" t="s">
        <v>267</v>
      </c>
      <c r="F1230" s="68"/>
      <c r="G1230" s="68" t="s">
        <v>78</v>
      </c>
      <c r="H1230" s="68" t="s">
        <v>257</v>
      </c>
      <c r="I1230" s="68" t="s">
        <v>271</v>
      </c>
      <c r="J1230" s="68" t="s">
        <v>259</v>
      </c>
      <c r="K1230" s="68" t="s">
        <v>130</v>
      </c>
      <c r="L1230" s="71">
        <v>177.33333333333334</v>
      </c>
      <c r="M1230" s="69"/>
    </row>
    <row r="1231" spans="3:13">
      <c r="C1231" s="68" t="s">
        <v>19</v>
      </c>
      <c r="D1231" s="68">
        <v>2023</v>
      </c>
      <c r="E1231" s="68" t="s">
        <v>267</v>
      </c>
      <c r="F1231" s="68"/>
      <c r="G1231" s="68" t="s">
        <v>260</v>
      </c>
      <c r="H1231" s="68" t="s">
        <v>257</v>
      </c>
      <c r="I1231" s="68" t="s">
        <v>269</v>
      </c>
      <c r="J1231" s="68" t="s">
        <v>259</v>
      </c>
      <c r="K1231" s="68" t="s">
        <v>130</v>
      </c>
      <c r="L1231" s="71">
        <v>121</v>
      </c>
      <c r="M1231" s="69"/>
    </row>
    <row r="1232" spans="3:13">
      <c r="C1232" s="68" t="s">
        <v>19</v>
      </c>
      <c r="D1232" s="68">
        <v>2023</v>
      </c>
      <c r="E1232" s="68" t="s">
        <v>267</v>
      </c>
      <c r="F1232" s="68"/>
      <c r="G1232" s="68" t="s">
        <v>260</v>
      </c>
      <c r="H1232" s="68" t="s">
        <v>257</v>
      </c>
      <c r="I1232" s="68" t="s">
        <v>270</v>
      </c>
      <c r="J1232" s="68" t="s">
        <v>259</v>
      </c>
      <c r="K1232" s="68" t="s">
        <v>130</v>
      </c>
      <c r="L1232" s="71">
        <v>132</v>
      </c>
      <c r="M1232" s="69"/>
    </row>
    <row r="1233" spans="3:13">
      <c r="C1233" s="68" t="s">
        <v>19</v>
      </c>
      <c r="D1233" s="68">
        <v>2023</v>
      </c>
      <c r="E1233" s="68" t="s">
        <v>267</v>
      </c>
      <c r="F1233" s="68"/>
      <c r="G1233" s="68" t="s">
        <v>260</v>
      </c>
      <c r="H1233" s="68" t="s">
        <v>257</v>
      </c>
      <c r="I1233" s="68" t="s">
        <v>271</v>
      </c>
      <c r="J1233" s="68" t="s">
        <v>259</v>
      </c>
      <c r="K1233" s="68" t="s">
        <v>130</v>
      </c>
      <c r="L1233" s="71">
        <v>154</v>
      </c>
      <c r="M1233" s="69"/>
    </row>
    <row r="1234" spans="3:13">
      <c r="C1234" s="68" t="s">
        <v>19</v>
      </c>
      <c r="D1234" s="68">
        <v>2023</v>
      </c>
      <c r="E1234" s="68" t="s">
        <v>267</v>
      </c>
      <c r="F1234" s="68"/>
      <c r="G1234" s="68" t="s">
        <v>261</v>
      </c>
      <c r="H1234" s="68" t="s">
        <v>257</v>
      </c>
      <c r="I1234" s="68" t="s">
        <v>269</v>
      </c>
      <c r="J1234" s="68" t="s">
        <v>259</v>
      </c>
      <c r="K1234" s="68" t="s">
        <v>130</v>
      </c>
      <c r="L1234" s="71">
        <v>93.5</v>
      </c>
      <c r="M1234" s="69"/>
    </row>
    <row r="1235" spans="3:13">
      <c r="C1235" s="68" t="s">
        <v>19</v>
      </c>
      <c r="D1235" s="68">
        <v>2023</v>
      </c>
      <c r="E1235" s="68" t="s">
        <v>267</v>
      </c>
      <c r="F1235" s="68"/>
      <c r="G1235" s="68" t="s">
        <v>261</v>
      </c>
      <c r="H1235" s="68" t="s">
        <v>257</v>
      </c>
      <c r="I1235" s="68" t="s">
        <v>270</v>
      </c>
      <c r="J1235" s="68" t="s">
        <v>259</v>
      </c>
      <c r="K1235" s="68" t="s">
        <v>130</v>
      </c>
      <c r="L1235" s="71">
        <v>102</v>
      </c>
      <c r="M1235" s="69"/>
    </row>
    <row r="1236" spans="3:13">
      <c r="C1236" s="68" t="s">
        <v>19</v>
      </c>
      <c r="D1236" s="68">
        <v>2023</v>
      </c>
      <c r="E1236" s="68" t="s">
        <v>267</v>
      </c>
      <c r="F1236" s="68"/>
      <c r="G1236" s="68" t="s">
        <v>261</v>
      </c>
      <c r="H1236" s="68" t="s">
        <v>257</v>
      </c>
      <c r="I1236" s="68" t="s">
        <v>271</v>
      </c>
      <c r="J1236" s="68" t="s">
        <v>259</v>
      </c>
      <c r="K1236" s="68" t="s">
        <v>130</v>
      </c>
      <c r="L1236" s="71">
        <v>119</v>
      </c>
      <c r="M1236" s="69"/>
    </row>
    <row r="1237" spans="3:13">
      <c r="C1237" s="68" t="s">
        <v>19</v>
      </c>
      <c r="D1237" s="68">
        <v>2023</v>
      </c>
      <c r="E1237" s="68" t="s">
        <v>267</v>
      </c>
      <c r="F1237" s="68"/>
      <c r="G1237" s="68" t="s">
        <v>78</v>
      </c>
      <c r="H1237" s="68" t="s">
        <v>257</v>
      </c>
      <c r="I1237" s="68" t="s">
        <v>269</v>
      </c>
      <c r="J1237" s="68" t="s">
        <v>259</v>
      </c>
      <c r="K1237" s="68" t="s">
        <v>130</v>
      </c>
      <c r="L1237" s="71">
        <v>139.33333333333334</v>
      </c>
      <c r="M1237" s="69"/>
    </row>
    <row r="1238" spans="3:13">
      <c r="C1238" s="68" t="s">
        <v>19</v>
      </c>
      <c r="D1238" s="68">
        <v>2023</v>
      </c>
      <c r="E1238" s="68" t="s">
        <v>267</v>
      </c>
      <c r="F1238" s="68"/>
      <c r="G1238" s="68" t="s">
        <v>78</v>
      </c>
      <c r="H1238" s="68" t="s">
        <v>257</v>
      </c>
      <c r="I1238" s="68" t="s">
        <v>270</v>
      </c>
      <c r="J1238" s="68" t="s">
        <v>259</v>
      </c>
      <c r="K1238" s="68" t="s">
        <v>130</v>
      </c>
      <c r="L1238" s="71">
        <v>152</v>
      </c>
      <c r="M1238" s="69"/>
    </row>
    <row r="1239" spans="3:13">
      <c r="C1239" s="68" t="s">
        <v>19</v>
      </c>
      <c r="D1239" s="68">
        <v>2023</v>
      </c>
      <c r="E1239" s="68" t="s">
        <v>267</v>
      </c>
      <c r="F1239" s="68"/>
      <c r="G1239" s="68" t="s">
        <v>78</v>
      </c>
      <c r="H1239" s="68" t="s">
        <v>257</v>
      </c>
      <c r="I1239" s="68" t="s">
        <v>271</v>
      </c>
      <c r="J1239" s="68" t="s">
        <v>259</v>
      </c>
      <c r="K1239" s="68" t="s">
        <v>130</v>
      </c>
      <c r="L1239" s="71">
        <v>177.33333333333334</v>
      </c>
      <c r="M1239" s="69"/>
    </row>
    <row r="1240" spans="3:13">
      <c r="C1240" s="68" t="s">
        <v>19</v>
      </c>
      <c r="D1240" s="68">
        <v>2023</v>
      </c>
      <c r="E1240" s="68" t="s">
        <v>267</v>
      </c>
      <c r="F1240" s="68"/>
      <c r="G1240" s="68" t="s">
        <v>260</v>
      </c>
      <c r="H1240" s="68" t="s">
        <v>257</v>
      </c>
      <c r="I1240" s="68" t="s">
        <v>269</v>
      </c>
      <c r="J1240" s="68" t="s">
        <v>259</v>
      </c>
      <c r="K1240" s="68" t="s">
        <v>130</v>
      </c>
      <c r="L1240" s="71">
        <v>121</v>
      </c>
      <c r="M1240" s="69"/>
    </row>
    <row r="1241" spans="3:13">
      <c r="C1241" s="68" t="s">
        <v>19</v>
      </c>
      <c r="D1241" s="68">
        <v>2023</v>
      </c>
      <c r="E1241" s="68" t="s">
        <v>267</v>
      </c>
      <c r="F1241" s="68"/>
      <c r="G1241" s="68" t="s">
        <v>260</v>
      </c>
      <c r="H1241" s="68" t="s">
        <v>257</v>
      </c>
      <c r="I1241" s="68" t="s">
        <v>270</v>
      </c>
      <c r="J1241" s="68" t="s">
        <v>259</v>
      </c>
      <c r="K1241" s="68" t="s">
        <v>130</v>
      </c>
      <c r="L1241" s="71">
        <v>132</v>
      </c>
      <c r="M1241" s="69"/>
    </row>
    <row r="1242" spans="3:13">
      <c r="C1242" s="68" t="s">
        <v>19</v>
      </c>
      <c r="D1242" s="68">
        <v>2023</v>
      </c>
      <c r="E1242" s="68" t="s">
        <v>267</v>
      </c>
      <c r="F1242" s="68"/>
      <c r="G1242" s="68" t="s">
        <v>260</v>
      </c>
      <c r="H1242" s="68" t="s">
        <v>257</v>
      </c>
      <c r="I1242" s="68" t="s">
        <v>271</v>
      </c>
      <c r="J1242" s="68" t="s">
        <v>259</v>
      </c>
      <c r="K1242" s="68" t="s">
        <v>130</v>
      </c>
      <c r="L1242" s="71">
        <v>154</v>
      </c>
      <c r="M1242" s="69"/>
    </row>
    <row r="1243" spans="3:13">
      <c r="C1243" s="68" t="s">
        <v>19</v>
      </c>
      <c r="D1243" s="68">
        <v>2023</v>
      </c>
      <c r="E1243" s="68" t="s">
        <v>267</v>
      </c>
      <c r="F1243" s="68"/>
      <c r="G1243" s="68" t="s">
        <v>261</v>
      </c>
      <c r="H1243" s="68" t="s">
        <v>257</v>
      </c>
      <c r="I1243" s="68" t="s">
        <v>269</v>
      </c>
      <c r="J1243" s="68" t="s">
        <v>259</v>
      </c>
      <c r="K1243" s="68" t="s">
        <v>130</v>
      </c>
      <c r="L1243" s="71">
        <v>93.5</v>
      </c>
      <c r="M1243" s="69"/>
    </row>
    <row r="1244" spans="3:13">
      <c r="C1244" s="68" t="s">
        <v>19</v>
      </c>
      <c r="D1244" s="68">
        <v>2023</v>
      </c>
      <c r="E1244" s="68" t="s">
        <v>267</v>
      </c>
      <c r="F1244" s="68"/>
      <c r="G1244" s="68" t="s">
        <v>261</v>
      </c>
      <c r="H1244" s="68" t="s">
        <v>257</v>
      </c>
      <c r="I1244" s="68" t="s">
        <v>270</v>
      </c>
      <c r="J1244" s="68" t="s">
        <v>259</v>
      </c>
      <c r="K1244" s="68" t="s">
        <v>130</v>
      </c>
      <c r="L1244" s="71">
        <v>102</v>
      </c>
      <c r="M1244" s="69"/>
    </row>
    <row r="1245" spans="3:13">
      <c r="C1245" s="68" t="s">
        <v>19</v>
      </c>
      <c r="D1245" s="68">
        <v>2023</v>
      </c>
      <c r="E1245" s="68" t="s">
        <v>267</v>
      </c>
      <c r="F1245" s="68"/>
      <c r="G1245" s="68" t="s">
        <v>261</v>
      </c>
      <c r="H1245" s="68" t="s">
        <v>257</v>
      </c>
      <c r="I1245" s="68" t="s">
        <v>271</v>
      </c>
      <c r="J1245" s="68" t="s">
        <v>259</v>
      </c>
      <c r="K1245" s="68" t="s">
        <v>130</v>
      </c>
      <c r="L1245" s="71">
        <v>119</v>
      </c>
      <c r="M1245" s="69"/>
    </row>
    <row r="1246" spans="3:13">
      <c r="C1246" s="68" t="s">
        <v>19</v>
      </c>
      <c r="D1246" s="68">
        <v>2023</v>
      </c>
      <c r="E1246" s="68" t="s">
        <v>267</v>
      </c>
      <c r="F1246" s="68"/>
      <c r="G1246" s="68" t="s">
        <v>78</v>
      </c>
      <c r="H1246" s="68" t="s">
        <v>257</v>
      </c>
      <c r="I1246" s="68" t="s">
        <v>269</v>
      </c>
      <c r="J1246" s="68" t="s">
        <v>259</v>
      </c>
      <c r="K1246" s="68" t="s">
        <v>130</v>
      </c>
      <c r="L1246" s="71">
        <v>139.33333333333334</v>
      </c>
      <c r="M1246" s="69"/>
    </row>
    <row r="1247" spans="3:13">
      <c r="C1247" s="68" t="s">
        <v>19</v>
      </c>
      <c r="D1247" s="68">
        <v>2023</v>
      </c>
      <c r="E1247" s="68" t="s">
        <v>267</v>
      </c>
      <c r="F1247" s="68"/>
      <c r="G1247" s="68" t="s">
        <v>78</v>
      </c>
      <c r="H1247" s="68" t="s">
        <v>257</v>
      </c>
      <c r="I1247" s="68" t="s">
        <v>270</v>
      </c>
      <c r="J1247" s="68" t="s">
        <v>259</v>
      </c>
      <c r="K1247" s="68" t="s">
        <v>130</v>
      </c>
      <c r="L1247" s="71">
        <v>152</v>
      </c>
      <c r="M1247" s="69"/>
    </row>
    <row r="1248" spans="3:13">
      <c r="C1248" s="68" t="s">
        <v>19</v>
      </c>
      <c r="D1248" s="68">
        <v>2023</v>
      </c>
      <c r="E1248" s="68" t="s">
        <v>267</v>
      </c>
      <c r="F1248" s="68"/>
      <c r="G1248" s="68" t="s">
        <v>78</v>
      </c>
      <c r="H1248" s="68" t="s">
        <v>257</v>
      </c>
      <c r="I1248" s="68" t="s">
        <v>271</v>
      </c>
      <c r="J1248" s="68" t="s">
        <v>259</v>
      </c>
      <c r="K1248" s="68" t="s">
        <v>130</v>
      </c>
      <c r="L1248" s="71">
        <v>177.33333333333334</v>
      </c>
      <c r="M1248" s="69"/>
    </row>
    <row r="1249" spans="3:13">
      <c r="C1249" s="68" t="s">
        <v>19</v>
      </c>
      <c r="D1249" s="68">
        <v>2023</v>
      </c>
      <c r="E1249" s="68" t="s">
        <v>267</v>
      </c>
      <c r="F1249" s="68"/>
      <c r="G1249" s="68" t="s">
        <v>260</v>
      </c>
      <c r="H1249" s="68" t="s">
        <v>257</v>
      </c>
      <c r="I1249" s="68" t="s">
        <v>269</v>
      </c>
      <c r="J1249" s="68" t="s">
        <v>259</v>
      </c>
      <c r="K1249" s="68" t="s">
        <v>130</v>
      </c>
      <c r="L1249" s="71">
        <v>121</v>
      </c>
      <c r="M1249" s="69"/>
    </row>
    <row r="1250" spans="3:13">
      <c r="C1250" s="68" t="s">
        <v>19</v>
      </c>
      <c r="D1250" s="68">
        <v>2023</v>
      </c>
      <c r="E1250" s="68" t="s">
        <v>267</v>
      </c>
      <c r="F1250" s="68"/>
      <c r="G1250" s="68" t="s">
        <v>260</v>
      </c>
      <c r="H1250" s="68" t="s">
        <v>257</v>
      </c>
      <c r="I1250" s="68" t="s">
        <v>270</v>
      </c>
      <c r="J1250" s="68" t="s">
        <v>259</v>
      </c>
      <c r="K1250" s="68" t="s">
        <v>130</v>
      </c>
      <c r="L1250" s="71">
        <v>132</v>
      </c>
      <c r="M1250" s="69"/>
    </row>
    <row r="1251" spans="3:13">
      <c r="C1251" s="68" t="s">
        <v>19</v>
      </c>
      <c r="D1251" s="68">
        <v>2023</v>
      </c>
      <c r="E1251" s="68" t="s">
        <v>267</v>
      </c>
      <c r="F1251" s="68"/>
      <c r="G1251" s="68" t="s">
        <v>260</v>
      </c>
      <c r="H1251" s="68" t="s">
        <v>257</v>
      </c>
      <c r="I1251" s="68" t="s">
        <v>271</v>
      </c>
      <c r="J1251" s="68" t="s">
        <v>259</v>
      </c>
      <c r="K1251" s="68" t="s">
        <v>130</v>
      </c>
      <c r="L1251" s="71">
        <v>154</v>
      </c>
      <c r="M1251" s="69"/>
    </row>
    <row r="1252" spans="3:13">
      <c r="C1252" s="68" t="s">
        <v>19</v>
      </c>
      <c r="D1252" s="68">
        <v>2023</v>
      </c>
      <c r="E1252" s="68" t="s">
        <v>267</v>
      </c>
      <c r="F1252" s="68"/>
      <c r="G1252" s="68" t="s">
        <v>261</v>
      </c>
      <c r="H1252" s="68" t="s">
        <v>257</v>
      </c>
      <c r="I1252" s="68" t="s">
        <v>269</v>
      </c>
      <c r="J1252" s="68" t="s">
        <v>259</v>
      </c>
      <c r="K1252" s="68" t="s">
        <v>130</v>
      </c>
      <c r="L1252" s="71">
        <v>93.5</v>
      </c>
      <c r="M1252" s="69"/>
    </row>
    <row r="1253" spans="3:13">
      <c r="C1253" s="68" t="s">
        <v>19</v>
      </c>
      <c r="D1253" s="68">
        <v>2023</v>
      </c>
      <c r="E1253" s="68" t="s">
        <v>267</v>
      </c>
      <c r="F1253" s="68"/>
      <c r="G1253" s="68" t="s">
        <v>261</v>
      </c>
      <c r="H1253" s="68" t="s">
        <v>257</v>
      </c>
      <c r="I1253" s="68" t="s">
        <v>270</v>
      </c>
      <c r="J1253" s="68" t="s">
        <v>259</v>
      </c>
      <c r="K1253" s="68" t="s">
        <v>130</v>
      </c>
      <c r="L1253" s="69">
        <v>102</v>
      </c>
      <c r="M1253" s="69"/>
    </row>
    <row r="1254" spans="3:13">
      <c r="C1254" s="68" t="s">
        <v>19</v>
      </c>
      <c r="D1254" s="68">
        <v>2023</v>
      </c>
      <c r="E1254" s="68" t="s">
        <v>267</v>
      </c>
      <c r="F1254" s="68"/>
      <c r="G1254" s="68" t="s">
        <v>261</v>
      </c>
      <c r="H1254" s="68" t="s">
        <v>257</v>
      </c>
      <c r="I1254" s="68" t="s">
        <v>271</v>
      </c>
      <c r="J1254" s="68" t="s">
        <v>259</v>
      </c>
      <c r="K1254" s="68" t="s">
        <v>130</v>
      </c>
      <c r="L1254" s="69">
        <v>119</v>
      </c>
      <c r="M1254" s="70"/>
    </row>
    <row r="1255" spans="3:13">
      <c r="C1255" s="68" t="s">
        <v>19</v>
      </c>
      <c r="D1255" s="68">
        <v>2023</v>
      </c>
      <c r="E1255" s="68" t="s">
        <v>267</v>
      </c>
      <c r="F1255" s="68"/>
      <c r="G1255" s="68" t="s">
        <v>78</v>
      </c>
      <c r="H1255" s="68" t="s">
        <v>129</v>
      </c>
      <c r="I1255" s="68" t="s">
        <v>269</v>
      </c>
      <c r="J1255" s="68" t="s">
        <v>259</v>
      </c>
      <c r="K1255" s="68" t="s">
        <v>130</v>
      </c>
      <c r="L1255" s="69">
        <v>135.29999999999998</v>
      </c>
      <c r="M1255" s="70"/>
    </row>
    <row r="1256" spans="3:13">
      <c r="C1256" s="68" t="s">
        <v>19</v>
      </c>
      <c r="D1256" s="68">
        <v>2023</v>
      </c>
      <c r="E1256" s="68" t="s">
        <v>267</v>
      </c>
      <c r="F1256" s="68"/>
      <c r="G1256" s="68" t="s">
        <v>78</v>
      </c>
      <c r="H1256" s="68" t="s">
        <v>129</v>
      </c>
      <c r="I1256" s="68" t="s">
        <v>270</v>
      </c>
      <c r="J1256" s="68" t="s">
        <v>259</v>
      </c>
      <c r="K1256" s="68" t="s">
        <v>130</v>
      </c>
      <c r="L1256" s="69">
        <v>147.6</v>
      </c>
      <c r="M1256" s="70"/>
    </row>
    <row r="1257" spans="3:13">
      <c r="C1257" s="68" t="s">
        <v>19</v>
      </c>
      <c r="D1257" s="68">
        <v>2023</v>
      </c>
      <c r="E1257" s="68" t="s">
        <v>267</v>
      </c>
      <c r="F1257" s="68"/>
      <c r="G1257" s="68" t="s">
        <v>78</v>
      </c>
      <c r="H1257" s="68" t="s">
        <v>129</v>
      </c>
      <c r="I1257" s="68" t="s">
        <v>271</v>
      </c>
      <c r="J1257" s="68" t="s">
        <v>259</v>
      </c>
      <c r="K1257" s="68" t="s">
        <v>130</v>
      </c>
      <c r="L1257" s="69">
        <v>172.20000000000002</v>
      </c>
      <c r="M1257" s="70"/>
    </row>
    <row r="1258" spans="3:13">
      <c r="C1258" s="68" t="s">
        <v>19</v>
      </c>
      <c r="D1258" s="68">
        <v>2023</v>
      </c>
      <c r="E1258" s="68" t="s">
        <v>267</v>
      </c>
      <c r="F1258" s="68"/>
      <c r="G1258" s="68" t="s">
        <v>260</v>
      </c>
      <c r="H1258" s="68" t="s">
        <v>129</v>
      </c>
      <c r="I1258" s="68" t="s">
        <v>269</v>
      </c>
      <c r="J1258" s="68" t="s">
        <v>259</v>
      </c>
      <c r="K1258" s="68" t="s">
        <v>130</v>
      </c>
      <c r="L1258" s="69">
        <v>117.33333333333333</v>
      </c>
      <c r="M1258" s="70"/>
    </row>
    <row r="1259" spans="3:13">
      <c r="C1259" s="68" t="s">
        <v>19</v>
      </c>
      <c r="D1259" s="68">
        <v>2023</v>
      </c>
      <c r="E1259" s="68" t="s">
        <v>267</v>
      </c>
      <c r="F1259" s="68"/>
      <c r="G1259" s="68" t="s">
        <v>260</v>
      </c>
      <c r="H1259" s="68" t="s">
        <v>129</v>
      </c>
      <c r="I1259" s="68" t="s">
        <v>270</v>
      </c>
      <c r="J1259" s="68" t="s">
        <v>259</v>
      </c>
      <c r="K1259" s="68" t="s">
        <v>130</v>
      </c>
      <c r="L1259" s="69">
        <v>128</v>
      </c>
      <c r="M1259" s="70"/>
    </row>
    <row r="1260" spans="3:13">
      <c r="C1260" s="68" t="s">
        <v>19</v>
      </c>
      <c r="D1260" s="68">
        <v>2023</v>
      </c>
      <c r="E1260" s="68" t="s">
        <v>267</v>
      </c>
      <c r="F1260" s="68"/>
      <c r="G1260" s="68" t="s">
        <v>260</v>
      </c>
      <c r="H1260" s="68" t="s">
        <v>129</v>
      </c>
      <c r="I1260" s="68" t="s">
        <v>271</v>
      </c>
      <c r="J1260" s="68" t="s">
        <v>259</v>
      </c>
      <c r="K1260" s="68" t="s">
        <v>130</v>
      </c>
      <c r="L1260" s="69">
        <v>149.33333333333334</v>
      </c>
      <c r="M1260" s="70"/>
    </row>
    <row r="1261" spans="3:13">
      <c r="C1261" s="68" t="s">
        <v>19</v>
      </c>
      <c r="D1261" s="68">
        <v>2023</v>
      </c>
      <c r="E1261" s="68" t="s">
        <v>267</v>
      </c>
      <c r="F1261" s="68"/>
      <c r="G1261" s="68" t="s">
        <v>261</v>
      </c>
      <c r="H1261" s="68" t="s">
        <v>129</v>
      </c>
      <c r="I1261" s="68" t="s">
        <v>269</v>
      </c>
      <c r="J1261" s="68" t="s">
        <v>259</v>
      </c>
      <c r="K1261" s="68" t="s">
        <v>130</v>
      </c>
      <c r="L1261" s="69">
        <v>89.100000000000009</v>
      </c>
      <c r="M1261" s="70"/>
    </row>
    <row r="1262" spans="3:13">
      <c r="C1262" s="68" t="s">
        <v>19</v>
      </c>
      <c r="D1262" s="68">
        <v>2023</v>
      </c>
      <c r="E1262" s="68" t="s">
        <v>267</v>
      </c>
      <c r="F1262" s="68"/>
      <c r="G1262" s="68" t="s">
        <v>261</v>
      </c>
      <c r="H1262" s="68" t="s">
        <v>129</v>
      </c>
      <c r="I1262" s="68" t="s">
        <v>270</v>
      </c>
      <c r="J1262" s="68" t="s">
        <v>259</v>
      </c>
      <c r="K1262" s="68" t="s">
        <v>130</v>
      </c>
      <c r="L1262" s="69">
        <v>97.2</v>
      </c>
      <c r="M1262" s="70"/>
    </row>
    <row r="1263" spans="3:13">
      <c r="C1263" s="68" t="s">
        <v>19</v>
      </c>
      <c r="D1263" s="68">
        <v>2023</v>
      </c>
      <c r="E1263" s="68" t="s">
        <v>267</v>
      </c>
      <c r="F1263" s="68"/>
      <c r="G1263" s="68" t="s">
        <v>261</v>
      </c>
      <c r="H1263" s="68" t="s">
        <v>129</v>
      </c>
      <c r="I1263" s="68" t="s">
        <v>271</v>
      </c>
      <c r="J1263" s="68" t="s">
        <v>259</v>
      </c>
      <c r="K1263" s="68" t="s">
        <v>130</v>
      </c>
      <c r="L1263" s="69">
        <v>113.40000000000002</v>
      </c>
      <c r="M1263" s="70"/>
    </row>
    <row r="1264" spans="3:13">
      <c r="C1264" s="68" t="s">
        <v>19</v>
      </c>
      <c r="D1264" s="68">
        <v>2023</v>
      </c>
      <c r="E1264" s="68" t="s">
        <v>267</v>
      </c>
      <c r="F1264" s="68"/>
      <c r="G1264" s="68" t="s">
        <v>78</v>
      </c>
      <c r="H1264" s="68" t="s">
        <v>129</v>
      </c>
      <c r="I1264" s="68" t="s">
        <v>269</v>
      </c>
      <c r="J1264" s="68" t="s">
        <v>259</v>
      </c>
      <c r="K1264" s="68" t="s">
        <v>130</v>
      </c>
      <c r="L1264" s="69">
        <v>135.29999999999998</v>
      </c>
      <c r="M1264" s="70"/>
    </row>
    <row r="1265" spans="3:13">
      <c r="C1265" s="68" t="s">
        <v>19</v>
      </c>
      <c r="D1265" s="68">
        <v>2023</v>
      </c>
      <c r="E1265" s="68" t="s">
        <v>267</v>
      </c>
      <c r="F1265" s="68"/>
      <c r="G1265" s="68" t="s">
        <v>78</v>
      </c>
      <c r="H1265" s="68" t="s">
        <v>129</v>
      </c>
      <c r="I1265" s="68" t="s">
        <v>270</v>
      </c>
      <c r="J1265" s="68" t="s">
        <v>259</v>
      </c>
      <c r="K1265" s="68" t="s">
        <v>130</v>
      </c>
      <c r="L1265" s="69">
        <v>147.6</v>
      </c>
      <c r="M1265" s="70"/>
    </row>
    <row r="1266" spans="3:13">
      <c r="C1266" s="68" t="s">
        <v>19</v>
      </c>
      <c r="D1266" s="68">
        <v>2023</v>
      </c>
      <c r="E1266" s="68" t="s">
        <v>267</v>
      </c>
      <c r="F1266" s="68"/>
      <c r="G1266" s="68" t="s">
        <v>78</v>
      </c>
      <c r="H1266" s="68" t="s">
        <v>129</v>
      </c>
      <c r="I1266" s="68" t="s">
        <v>271</v>
      </c>
      <c r="J1266" s="68" t="s">
        <v>259</v>
      </c>
      <c r="K1266" s="68" t="s">
        <v>130</v>
      </c>
      <c r="L1266" s="69">
        <v>172.20000000000002</v>
      </c>
      <c r="M1266" s="70"/>
    </row>
    <row r="1267" spans="3:13">
      <c r="C1267" s="68" t="s">
        <v>19</v>
      </c>
      <c r="D1267" s="68">
        <v>2023</v>
      </c>
      <c r="E1267" s="68" t="s">
        <v>267</v>
      </c>
      <c r="F1267" s="68"/>
      <c r="G1267" s="68" t="s">
        <v>260</v>
      </c>
      <c r="H1267" s="68" t="s">
        <v>129</v>
      </c>
      <c r="I1267" s="68" t="s">
        <v>269</v>
      </c>
      <c r="J1267" s="68" t="s">
        <v>259</v>
      </c>
      <c r="K1267" s="68" t="s">
        <v>130</v>
      </c>
      <c r="L1267" s="69">
        <v>117.33333333333333</v>
      </c>
      <c r="M1267" s="70"/>
    </row>
    <row r="1268" spans="3:13">
      <c r="C1268" s="68" t="s">
        <v>19</v>
      </c>
      <c r="D1268" s="68">
        <v>2023</v>
      </c>
      <c r="E1268" s="68" t="s">
        <v>267</v>
      </c>
      <c r="F1268" s="68"/>
      <c r="G1268" s="68" t="s">
        <v>260</v>
      </c>
      <c r="H1268" s="68" t="s">
        <v>129</v>
      </c>
      <c r="I1268" s="68" t="s">
        <v>270</v>
      </c>
      <c r="J1268" s="68" t="s">
        <v>259</v>
      </c>
      <c r="K1268" s="68" t="s">
        <v>130</v>
      </c>
      <c r="L1268" s="69">
        <v>128</v>
      </c>
      <c r="M1268" s="70"/>
    </row>
    <row r="1269" spans="3:13">
      <c r="C1269" s="68" t="s">
        <v>19</v>
      </c>
      <c r="D1269" s="68">
        <v>2023</v>
      </c>
      <c r="E1269" s="68" t="s">
        <v>267</v>
      </c>
      <c r="F1269" s="68"/>
      <c r="G1269" s="68" t="s">
        <v>260</v>
      </c>
      <c r="H1269" s="68" t="s">
        <v>129</v>
      </c>
      <c r="I1269" s="68" t="s">
        <v>271</v>
      </c>
      <c r="J1269" s="68" t="s">
        <v>259</v>
      </c>
      <c r="K1269" s="68" t="s">
        <v>130</v>
      </c>
      <c r="L1269" s="69">
        <v>149.33333333333334</v>
      </c>
      <c r="M1269" s="70"/>
    </row>
    <row r="1270" spans="3:13">
      <c r="C1270" s="68" t="s">
        <v>19</v>
      </c>
      <c r="D1270" s="68">
        <v>2023</v>
      </c>
      <c r="E1270" s="68" t="s">
        <v>267</v>
      </c>
      <c r="F1270" s="68"/>
      <c r="G1270" s="68" t="s">
        <v>261</v>
      </c>
      <c r="H1270" s="68" t="s">
        <v>129</v>
      </c>
      <c r="I1270" s="68" t="s">
        <v>269</v>
      </c>
      <c r="J1270" s="68" t="s">
        <v>259</v>
      </c>
      <c r="K1270" s="68" t="s">
        <v>130</v>
      </c>
      <c r="L1270" s="69">
        <v>89.100000000000009</v>
      </c>
      <c r="M1270" s="70"/>
    </row>
    <row r="1271" spans="3:13">
      <c r="C1271" s="68" t="s">
        <v>19</v>
      </c>
      <c r="D1271" s="68">
        <v>2023</v>
      </c>
      <c r="E1271" s="68" t="s">
        <v>267</v>
      </c>
      <c r="F1271" s="68"/>
      <c r="G1271" s="68" t="s">
        <v>261</v>
      </c>
      <c r="H1271" s="68" t="s">
        <v>129</v>
      </c>
      <c r="I1271" s="68" t="s">
        <v>270</v>
      </c>
      <c r="J1271" s="68" t="s">
        <v>259</v>
      </c>
      <c r="K1271" s="68" t="s">
        <v>130</v>
      </c>
      <c r="L1271" s="69">
        <v>97.2</v>
      </c>
      <c r="M1271" s="70"/>
    </row>
    <row r="1272" spans="3:13">
      <c r="C1272" s="68" t="s">
        <v>19</v>
      </c>
      <c r="D1272" s="68">
        <v>2023</v>
      </c>
      <c r="E1272" s="68" t="s">
        <v>267</v>
      </c>
      <c r="F1272" s="68"/>
      <c r="G1272" s="68" t="s">
        <v>261</v>
      </c>
      <c r="H1272" s="68" t="s">
        <v>129</v>
      </c>
      <c r="I1272" s="68" t="s">
        <v>271</v>
      </c>
      <c r="J1272" s="68" t="s">
        <v>259</v>
      </c>
      <c r="K1272" s="68" t="s">
        <v>130</v>
      </c>
      <c r="L1272" s="69">
        <v>113.40000000000002</v>
      </c>
      <c r="M1272" s="70"/>
    </row>
    <row r="1273" spans="3:13">
      <c r="C1273" s="68" t="s">
        <v>19</v>
      </c>
      <c r="D1273" s="68">
        <v>2023</v>
      </c>
      <c r="E1273" s="68" t="s">
        <v>267</v>
      </c>
      <c r="F1273" s="68"/>
      <c r="G1273" s="68" t="s">
        <v>78</v>
      </c>
      <c r="H1273" s="68" t="s">
        <v>129</v>
      </c>
      <c r="I1273" s="68" t="s">
        <v>269</v>
      </c>
      <c r="J1273" s="68" t="s">
        <v>259</v>
      </c>
      <c r="K1273" s="68" t="s">
        <v>130</v>
      </c>
      <c r="L1273" s="69">
        <v>135.29999999999998</v>
      </c>
      <c r="M1273" s="70"/>
    </row>
    <row r="1274" spans="3:13">
      <c r="C1274" s="68" t="s">
        <v>19</v>
      </c>
      <c r="D1274" s="68">
        <v>2023</v>
      </c>
      <c r="E1274" s="68" t="s">
        <v>267</v>
      </c>
      <c r="F1274" s="68"/>
      <c r="G1274" s="68" t="s">
        <v>78</v>
      </c>
      <c r="H1274" s="68" t="s">
        <v>129</v>
      </c>
      <c r="I1274" s="68" t="s">
        <v>270</v>
      </c>
      <c r="J1274" s="68" t="s">
        <v>259</v>
      </c>
      <c r="K1274" s="68" t="s">
        <v>130</v>
      </c>
      <c r="L1274" s="69">
        <v>147.6</v>
      </c>
      <c r="M1274" s="70"/>
    </row>
    <row r="1275" spans="3:13">
      <c r="C1275" s="68" t="s">
        <v>19</v>
      </c>
      <c r="D1275" s="68">
        <v>2023</v>
      </c>
      <c r="E1275" s="68" t="s">
        <v>267</v>
      </c>
      <c r="F1275" s="68"/>
      <c r="G1275" s="68" t="s">
        <v>78</v>
      </c>
      <c r="H1275" s="68" t="s">
        <v>129</v>
      </c>
      <c r="I1275" s="68" t="s">
        <v>271</v>
      </c>
      <c r="J1275" s="68" t="s">
        <v>259</v>
      </c>
      <c r="K1275" s="68" t="s">
        <v>130</v>
      </c>
      <c r="L1275" s="69">
        <v>172.20000000000002</v>
      </c>
      <c r="M1275" s="70"/>
    </row>
    <row r="1276" spans="3:13">
      <c r="C1276" s="68" t="s">
        <v>19</v>
      </c>
      <c r="D1276" s="68">
        <v>2023</v>
      </c>
      <c r="E1276" s="68" t="s">
        <v>267</v>
      </c>
      <c r="F1276" s="68"/>
      <c r="G1276" s="68" t="s">
        <v>260</v>
      </c>
      <c r="H1276" s="68" t="s">
        <v>129</v>
      </c>
      <c r="I1276" s="68" t="s">
        <v>269</v>
      </c>
      <c r="J1276" s="68" t="s">
        <v>259</v>
      </c>
      <c r="K1276" s="68" t="s">
        <v>130</v>
      </c>
      <c r="L1276" s="69">
        <v>117.33333333333333</v>
      </c>
      <c r="M1276" s="70"/>
    </row>
    <row r="1277" spans="3:13">
      <c r="C1277" s="68" t="s">
        <v>19</v>
      </c>
      <c r="D1277" s="68">
        <v>2023</v>
      </c>
      <c r="E1277" s="68" t="s">
        <v>267</v>
      </c>
      <c r="F1277" s="68"/>
      <c r="G1277" s="68" t="s">
        <v>260</v>
      </c>
      <c r="H1277" s="68" t="s">
        <v>129</v>
      </c>
      <c r="I1277" s="68" t="s">
        <v>270</v>
      </c>
      <c r="J1277" s="68" t="s">
        <v>259</v>
      </c>
      <c r="K1277" s="68" t="s">
        <v>130</v>
      </c>
      <c r="L1277" s="69">
        <v>128</v>
      </c>
      <c r="M1277" s="69"/>
    </row>
    <row r="1278" spans="3:13">
      <c r="C1278" s="68" t="s">
        <v>19</v>
      </c>
      <c r="D1278" s="68">
        <v>2023</v>
      </c>
      <c r="E1278" s="68" t="s">
        <v>267</v>
      </c>
      <c r="F1278" s="68"/>
      <c r="G1278" s="68" t="s">
        <v>260</v>
      </c>
      <c r="H1278" s="68" t="s">
        <v>129</v>
      </c>
      <c r="I1278" s="68" t="s">
        <v>271</v>
      </c>
      <c r="J1278" s="68" t="s">
        <v>259</v>
      </c>
      <c r="K1278" s="68" t="s">
        <v>130</v>
      </c>
      <c r="L1278" s="69">
        <v>149.33333333333334</v>
      </c>
      <c r="M1278" s="69"/>
    </row>
    <row r="1279" spans="3:13">
      <c r="C1279" s="68" t="s">
        <v>19</v>
      </c>
      <c r="D1279" s="68">
        <v>2023</v>
      </c>
      <c r="E1279" s="68" t="s">
        <v>267</v>
      </c>
      <c r="F1279" s="68"/>
      <c r="G1279" s="68" t="s">
        <v>261</v>
      </c>
      <c r="H1279" s="68" t="s">
        <v>129</v>
      </c>
      <c r="I1279" s="68" t="s">
        <v>269</v>
      </c>
      <c r="J1279" s="68" t="s">
        <v>259</v>
      </c>
      <c r="K1279" s="68" t="s">
        <v>130</v>
      </c>
      <c r="L1279" s="69">
        <v>89.100000000000009</v>
      </c>
      <c r="M1279" s="69"/>
    </row>
    <row r="1280" spans="3:13">
      <c r="C1280" s="68" t="s">
        <v>19</v>
      </c>
      <c r="D1280" s="68">
        <v>2023</v>
      </c>
      <c r="E1280" s="68" t="s">
        <v>267</v>
      </c>
      <c r="F1280" s="68"/>
      <c r="G1280" s="68" t="s">
        <v>261</v>
      </c>
      <c r="H1280" s="68" t="s">
        <v>129</v>
      </c>
      <c r="I1280" s="68" t="s">
        <v>270</v>
      </c>
      <c r="J1280" s="68" t="s">
        <v>259</v>
      </c>
      <c r="K1280" s="68" t="s">
        <v>130</v>
      </c>
      <c r="L1280" s="69">
        <v>97.2</v>
      </c>
      <c r="M1280" s="69"/>
    </row>
    <row r="1281" spans="3:13">
      <c r="C1281" s="68" t="s">
        <v>19</v>
      </c>
      <c r="D1281" s="68">
        <v>2023</v>
      </c>
      <c r="E1281" s="68" t="s">
        <v>267</v>
      </c>
      <c r="F1281" s="68"/>
      <c r="G1281" s="68" t="s">
        <v>261</v>
      </c>
      <c r="H1281" s="68" t="s">
        <v>129</v>
      </c>
      <c r="I1281" s="68" t="s">
        <v>271</v>
      </c>
      <c r="J1281" s="68" t="s">
        <v>259</v>
      </c>
      <c r="K1281" s="68" t="s">
        <v>130</v>
      </c>
      <c r="L1281" s="69">
        <v>113.40000000000002</v>
      </c>
      <c r="M1281" s="69"/>
    </row>
    <row r="1282" spans="3:13">
      <c r="C1282" s="68" t="s">
        <v>19</v>
      </c>
      <c r="D1282" s="68">
        <v>2023</v>
      </c>
      <c r="E1282" s="68" t="s">
        <v>267</v>
      </c>
      <c r="F1282" s="68"/>
      <c r="G1282" s="68" t="s">
        <v>78</v>
      </c>
      <c r="H1282" s="68" t="s">
        <v>264</v>
      </c>
      <c r="I1282" s="68" t="s">
        <v>269</v>
      </c>
      <c r="J1282" s="68" t="s">
        <v>259</v>
      </c>
      <c r="K1282" s="68" t="s">
        <v>130</v>
      </c>
      <c r="L1282" s="69">
        <v>119.89999999999999</v>
      </c>
      <c r="M1282" s="69"/>
    </row>
    <row r="1283" spans="3:13">
      <c r="C1283" s="68" t="s">
        <v>19</v>
      </c>
      <c r="D1283" s="68">
        <v>2023</v>
      </c>
      <c r="E1283" s="68" t="s">
        <v>267</v>
      </c>
      <c r="F1283" s="68"/>
      <c r="G1283" s="68" t="s">
        <v>78</v>
      </c>
      <c r="H1283" s="68" t="s">
        <v>264</v>
      </c>
      <c r="I1283" s="68" t="s">
        <v>270</v>
      </c>
      <c r="J1283" s="68" t="s">
        <v>259</v>
      </c>
      <c r="K1283" s="68" t="s">
        <v>130</v>
      </c>
      <c r="L1283" s="69">
        <v>130.79999999999998</v>
      </c>
      <c r="M1283" s="69"/>
    </row>
    <row r="1284" spans="3:13">
      <c r="C1284" s="68" t="s">
        <v>19</v>
      </c>
      <c r="D1284" s="68">
        <v>2023</v>
      </c>
      <c r="E1284" s="68" t="s">
        <v>267</v>
      </c>
      <c r="F1284" s="68"/>
      <c r="G1284" s="68" t="s">
        <v>78</v>
      </c>
      <c r="H1284" s="68" t="s">
        <v>264</v>
      </c>
      <c r="I1284" s="68" t="s">
        <v>271</v>
      </c>
      <c r="J1284" s="68" t="s">
        <v>259</v>
      </c>
      <c r="K1284" s="68" t="s">
        <v>130</v>
      </c>
      <c r="L1284" s="69">
        <v>152.6</v>
      </c>
      <c r="M1284" s="69"/>
    </row>
    <row r="1285" spans="3:13">
      <c r="C1285" s="68" t="s">
        <v>19</v>
      </c>
      <c r="D1285" s="68">
        <v>2023</v>
      </c>
      <c r="E1285" s="68" t="s">
        <v>267</v>
      </c>
      <c r="F1285" s="68"/>
      <c r="G1285" s="68" t="s">
        <v>260</v>
      </c>
      <c r="H1285" s="68" t="s">
        <v>264</v>
      </c>
      <c r="I1285" s="68" t="s">
        <v>269</v>
      </c>
      <c r="J1285" s="68" t="s">
        <v>259</v>
      </c>
      <c r="K1285" s="68" t="s">
        <v>130</v>
      </c>
      <c r="L1285" s="69">
        <v>108.16666666666667</v>
      </c>
      <c r="M1285" s="69"/>
    </row>
    <row r="1286" spans="3:13">
      <c r="C1286" s="68" t="s">
        <v>19</v>
      </c>
      <c r="D1286" s="68">
        <v>2023</v>
      </c>
      <c r="E1286" s="68" t="s">
        <v>267</v>
      </c>
      <c r="F1286" s="68"/>
      <c r="G1286" s="68" t="s">
        <v>260</v>
      </c>
      <c r="H1286" s="68" t="s">
        <v>264</v>
      </c>
      <c r="I1286" s="68" t="s">
        <v>270</v>
      </c>
      <c r="J1286" s="68" t="s">
        <v>259</v>
      </c>
      <c r="K1286" s="68" t="s">
        <v>130</v>
      </c>
      <c r="L1286" s="69">
        <v>118</v>
      </c>
      <c r="M1286" s="69"/>
    </row>
    <row r="1287" spans="3:13">
      <c r="C1287" s="68" t="s">
        <v>19</v>
      </c>
      <c r="D1287" s="68">
        <v>2023</v>
      </c>
      <c r="E1287" s="68" t="s">
        <v>267</v>
      </c>
      <c r="F1287" s="68"/>
      <c r="G1287" s="68" t="s">
        <v>260</v>
      </c>
      <c r="H1287" s="68" t="s">
        <v>264</v>
      </c>
      <c r="I1287" s="68" t="s">
        <v>271</v>
      </c>
      <c r="J1287" s="68" t="s">
        <v>259</v>
      </c>
      <c r="K1287" s="68" t="s">
        <v>130</v>
      </c>
      <c r="L1287" s="69">
        <v>137.66666666666666</v>
      </c>
      <c r="M1287" s="69"/>
    </row>
    <row r="1288" spans="3:13">
      <c r="C1288" s="68" t="s">
        <v>19</v>
      </c>
      <c r="D1288" s="68">
        <v>2023</v>
      </c>
      <c r="E1288" s="68" t="s">
        <v>267</v>
      </c>
      <c r="F1288" s="68"/>
      <c r="G1288" s="68" t="s">
        <v>261</v>
      </c>
      <c r="H1288" s="68" t="s">
        <v>264</v>
      </c>
      <c r="I1288" s="68" t="s">
        <v>269</v>
      </c>
      <c r="J1288" s="68" t="s">
        <v>259</v>
      </c>
      <c r="K1288" s="68" t="s">
        <v>130</v>
      </c>
      <c r="L1288" s="69">
        <v>80.3</v>
      </c>
      <c r="M1288" s="69"/>
    </row>
    <row r="1289" spans="3:13">
      <c r="C1289" s="68" t="s">
        <v>19</v>
      </c>
      <c r="D1289" s="68">
        <v>2023</v>
      </c>
      <c r="E1289" s="68" t="s">
        <v>267</v>
      </c>
      <c r="F1289" s="68"/>
      <c r="G1289" s="68" t="s">
        <v>261</v>
      </c>
      <c r="H1289" s="68" t="s">
        <v>264</v>
      </c>
      <c r="I1289" s="68" t="s">
        <v>270</v>
      </c>
      <c r="J1289" s="68" t="s">
        <v>259</v>
      </c>
      <c r="K1289" s="68" t="s">
        <v>130</v>
      </c>
      <c r="L1289" s="69">
        <v>87.59999999999998</v>
      </c>
      <c r="M1289" s="69"/>
    </row>
    <row r="1290" spans="3:13">
      <c r="C1290" s="68" t="s">
        <v>19</v>
      </c>
      <c r="D1290" s="68">
        <v>2023</v>
      </c>
      <c r="E1290" s="68" t="s">
        <v>267</v>
      </c>
      <c r="F1290" s="68"/>
      <c r="G1290" s="68" t="s">
        <v>261</v>
      </c>
      <c r="H1290" s="68" t="s">
        <v>264</v>
      </c>
      <c r="I1290" s="68" t="s">
        <v>271</v>
      </c>
      <c r="J1290" s="68" t="s">
        <v>259</v>
      </c>
      <c r="K1290" s="68" t="s">
        <v>130</v>
      </c>
      <c r="L1290" s="69">
        <v>102.2</v>
      </c>
      <c r="M1290" s="69"/>
    </row>
    <row r="1291" spans="3:13">
      <c r="C1291" s="68" t="s">
        <v>19</v>
      </c>
      <c r="D1291" s="68">
        <v>2023</v>
      </c>
      <c r="E1291" s="68" t="s">
        <v>267</v>
      </c>
      <c r="F1291" s="68"/>
      <c r="G1291" s="68" t="s">
        <v>78</v>
      </c>
      <c r="H1291" s="68" t="s">
        <v>264</v>
      </c>
      <c r="I1291" s="68" t="s">
        <v>269</v>
      </c>
      <c r="J1291" s="68" t="s">
        <v>259</v>
      </c>
      <c r="K1291" s="68" t="s">
        <v>130</v>
      </c>
      <c r="L1291" s="69">
        <v>119.89999999999999</v>
      </c>
      <c r="M1291" s="69"/>
    </row>
    <row r="1292" spans="3:13">
      <c r="C1292" s="68" t="s">
        <v>19</v>
      </c>
      <c r="D1292" s="68">
        <v>2023</v>
      </c>
      <c r="E1292" s="68" t="s">
        <v>267</v>
      </c>
      <c r="F1292" s="68"/>
      <c r="G1292" s="68" t="s">
        <v>78</v>
      </c>
      <c r="H1292" s="68" t="s">
        <v>264</v>
      </c>
      <c r="I1292" s="68" t="s">
        <v>270</v>
      </c>
      <c r="J1292" s="68" t="s">
        <v>259</v>
      </c>
      <c r="K1292" s="68" t="s">
        <v>130</v>
      </c>
      <c r="L1292" s="69">
        <v>130.79999999999998</v>
      </c>
      <c r="M1292" s="69"/>
    </row>
    <row r="1293" spans="3:13">
      <c r="C1293" s="68" t="s">
        <v>19</v>
      </c>
      <c r="D1293" s="68">
        <v>2023</v>
      </c>
      <c r="E1293" s="68" t="s">
        <v>267</v>
      </c>
      <c r="F1293" s="68"/>
      <c r="G1293" s="68" t="s">
        <v>78</v>
      </c>
      <c r="H1293" s="68" t="s">
        <v>264</v>
      </c>
      <c r="I1293" s="68" t="s">
        <v>271</v>
      </c>
      <c r="J1293" s="68" t="s">
        <v>259</v>
      </c>
      <c r="K1293" s="68" t="s">
        <v>130</v>
      </c>
      <c r="L1293" s="69">
        <v>152.6</v>
      </c>
      <c r="M1293" s="69"/>
    </row>
    <row r="1294" spans="3:13">
      <c r="C1294" s="68" t="s">
        <v>19</v>
      </c>
      <c r="D1294" s="68">
        <v>2023</v>
      </c>
      <c r="E1294" s="68" t="s">
        <v>267</v>
      </c>
      <c r="F1294" s="68"/>
      <c r="G1294" s="68" t="s">
        <v>260</v>
      </c>
      <c r="H1294" s="68" t="s">
        <v>264</v>
      </c>
      <c r="I1294" s="68" t="s">
        <v>269</v>
      </c>
      <c r="J1294" s="68" t="s">
        <v>259</v>
      </c>
      <c r="K1294" s="68" t="s">
        <v>130</v>
      </c>
      <c r="L1294" s="69">
        <v>108.16666666666667</v>
      </c>
      <c r="M1294" s="69"/>
    </row>
    <row r="1295" spans="3:13">
      <c r="C1295" s="68" t="s">
        <v>19</v>
      </c>
      <c r="D1295" s="68">
        <v>2023</v>
      </c>
      <c r="E1295" s="68" t="s">
        <v>267</v>
      </c>
      <c r="F1295" s="68"/>
      <c r="G1295" s="68" t="s">
        <v>260</v>
      </c>
      <c r="H1295" s="68" t="s">
        <v>264</v>
      </c>
      <c r="I1295" s="68" t="s">
        <v>270</v>
      </c>
      <c r="J1295" s="68" t="s">
        <v>259</v>
      </c>
      <c r="K1295" s="68" t="s">
        <v>130</v>
      </c>
      <c r="L1295" s="69">
        <v>118</v>
      </c>
      <c r="M1295" s="69"/>
    </row>
    <row r="1296" spans="3:13">
      <c r="C1296" s="68" t="s">
        <v>19</v>
      </c>
      <c r="D1296" s="68">
        <v>2023</v>
      </c>
      <c r="E1296" s="68" t="s">
        <v>267</v>
      </c>
      <c r="F1296" s="68"/>
      <c r="G1296" s="68" t="s">
        <v>260</v>
      </c>
      <c r="H1296" s="68" t="s">
        <v>264</v>
      </c>
      <c r="I1296" s="68" t="s">
        <v>271</v>
      </c>
      <c r="J1296" s="68" t="s">
        <v>259</v>
      </c>
      <c r="K1296" s="68" t="s">
        <v>130</v>
      </c>
      <c r="L1296" s="69">
        <v>137.66666666666666</v>
      </c>
      <c r="M1296" s="69"/>
    </row>
    <row r="1297" spans="3:13">
      <c r="C1297" s="68" t="s">
        <v>19</v>
      </c>
      <c r="D1297" s="68">
        <v>2023</v>
      </c>
      <c r="E1297" s="68" t="s">
        <v>267</v>
      </c>
      <c r="F1297" s="68"/>
      <c r="G1297" s="68" t="s">
        <v>261</v>
      </c>
      <c r="H1297" s="68" t="s">
        <v>264</v>
      </c>
      <c r="I1297" s="68" t="s">
        <v>269</v>
      </c>
      <c r="J1297" s="68" t="s">
        <v>259</v>
      </c>
      <c r="K1297" s="68" t="s">
        <v>130</v>
      </c>
      <c r="L1297" s="69">
        <v>80.3</v>
      </c>
      <c r="M1297" s="69"/>
    </row>
    <row r="1298" spans="3:13">
      <c r="C1298" s="68" t="s">
        <v>19</v>
      </c>
      <c r="D1298" s="68">
        <v>2023</v>
      </c>
      <c r="E1298" s="68" t="s">
        <v>267</v>
      </c>
      <c r="F1298" s="68"/>
      <c r="G1298" s="68" t="s">
        <v>261</v>
      </c>
      <c r="H1298" s="68" t="s">
        <v>264</v>
      </c>
      <c r="I1298" s="68" t="s">
        <v>270</v>
      </c>
      <c r="J1298" s="68" t="s">
        <v>259</v>
      </c>
      <c r="K1298" s="68" t="s">
        <v>130</v>
      </c>
      <c r="L1298" s="69">
        <v>87.59999999999998</v>
      </c>
      <c r="M1298" s="69"/>
    </row>
    <row r="1299" spans="3:13">
      <c r="C1299" s="68" t="s">
        <v>19</v>
      </c>
      <c r="D1299" s="68">
        <v>2023</v>
      </c>
      <c r="E1299" s="68" t="s">
        <v>267</v>
      </c>
      <c r="F1299" s="68"/>
      <c r="G1299" s="68" t="s">
        <v>261</v>
      </c>
      <c r="H1299" s="68" t="s">
        <v>264</v>
      </c>
      <c r="I1299" s="68" t="s">
        <v>271</v>
      </c>
      <c r="J1299" s="68" t="s">
        <v>259</v>
      </c>
      <c r="K1299" s="68" t="s">
        <v>130</v>
      </c>
      <c r="L1299" s="69">
        <v>102.2</v>
      </c>
      <c r="M1299" s="69"/>
    </row>
    <row r="1300" spans="3:13">
      <c r="C1300" s="68" t="s">
        <v>19</v>
      </c>
      <c r="D1300" s="68">
        <v>2023</v>
      </c>
      <c r="E1300" s="68" t="s">
        <v>267</v>
      </c>
      <c r="F1300" s="68"/>
      <c r="G1300" s="68" t="s">
        <v>78</v>
      </c>
      <c r="H1300" s="68" t="s">
        <v>264</v>
      </c>
      <c r="I1300" s="68" t="s">
        <v>269</v>
      </c>
      <c r="J1300" s="68" t="s">
        <v>259</v>
      </c>
      <c r="K1300" s="68" t="s">
        <v>130</v>
      </c>
      <c r="L1300" s="69">
        <v>119.89999999999999</v>
      </c>
      <c r="M1300" s="69"/>
    </row>
    <row r="1301" spans="3:13">
      <c r="C1301" s="68" t="s">
        <v>19</v>
      </c>
      <c r="D1301" s="68">
        <v>2023</v>
      </c>
      <c r="E1301" s="68" t="s">
        <v>267</v>
      </c>
      <c r="F1301" s="68"/>
      <c r="G1301" s="68" t="s">
        <v>78</v>
      </c>
      <c r="H1301" s="68" t="s">
        <v>264</v>
      </c>
      <c r="I1301" s="68" t="s">
        <v>270</v>
      </c>
      <c r="J1301" s="68" t="s">
        <v>259</v>
      </c>
      <c r="K1301" s="68" t="s">
        <v>130</v>
      </c>
      <c r="L1301" s="69">
        <v>130.79999999999998</v>
      </c>
      <c r="M1301" s="69"/>
    </row>
    <row r="1302" spans="3:13">
      <c r="C1302" s="68" t="s">
        <v>19</v>
      </c>
      <c r="D1302" s="68">
        <v>2023</v>
      </c>
      <c r="E1302" s="68" t="s">
        <v>267</v>
      </c>
      <c r="F1302" s="68"/>
      <c r="G1302" s="68" t="s">
        <v>78</v>
      </c>
      <c r="H1302" s="68" t="s">
        <v>264</v>
      </c>
      <c r="I1302" s="68" t="s">
        <v>271</v>
      </c>
      <c r="J1302" s="68" t="s">
        <v>259</v>
      </c>
      <c r="K1302" s="68" t="s">
        <v>130</v>
      </c>
      <c r="L1302" s="69">
        <v>152.6</v>
      </c>
      <c r="M1302" s="69"/>
    </row>
    <row r="1303" spans="3:13">
      <c r="C1303" s="68" t="s">
        <v>19</v>
      </c>
      <c r="D1303" s="68">
        <v>2023</v>
      </c>
      <c r="E1303" s="68" t="s">
        <v>267</v>
      </c>
      <c r="F1303" s="68"/>
      <c r="G1303" s="68" t="s">
        <v>260</v>
      </c>
      <c r="H1303" s="68" t="s">
        <v>264</v>
      </c>
      <c r="I1303" s="68" t="s">
        <v>269</v>
      </c>
      <c r="J1303" s="68" t="s">
        <v>259</v>
      </c>
      <c r="K1303" s="68" t="s">
        <v>130</v>
      </c>
      <c r="L1303" s="69">
        <v>108.16666666666667</v>
      </c>
      <c r="M1303" s="69"/>
    </row>
    <row r="1304" spans="3:13">
      <c r="C1304" s="68" t="s">
        <v>19</v>
      </c>
      <c r="D1304" s="68">
        <v>2023</v>
      </c>
      <c r="E1304" s="68" t="s">
        <v>267</v>
      </c>
      <c r="F1304" s="68"/>
      <c r="G1304" s="68" t="s">
        <v>260</v>
      </c>
      <c r="H1304" s="68" t="s">
        <v>264</v>
      </c>
      <c r="I1304" s="68" t="s">
        <v>270</v>
      </c>
      <c r="J1304" s="68" t="s">
        <v>259</v>
      </c>
      <c r="K1304" s="68" t="s">
        <v>130</v>
      </c>
      <c r="L1304" s="69">
        <v>118</v>
      </c>
      <c r="M1304" s="69"/>
    </row>
    <row r="1305" spans="3:13">
      <c r="C1305" s="68" t="s">
        <v>19</v>
      </c>
      <c r="D1305" s="68">
        <v>2023</v>
      </c>
      <c r="E1305" s="68" t="s">
        <v>267</v>
      </c>
      <c r="F1305" s="68"/>
      <c r="G1305" s="68" t="s">
        <v>260</v>
      </c>
      <c r="H1305" s="68" t="s">
        <v>264</v>
      </c>
      <c r="I1305" s="68" t="s">
        <v>271</v>
      </c>
      <c r="J1305" s="68" t="s">
        <v>259</v>
      </c>
      <c r="K1305" s="68" t="s">
        <v>130</v>
      </c>
      <c r="L1305" s="69">
        <v>137.66666666666666</v>
      </c>
      <c r="M1305" s="69"/>
    </row>
    <row r="1306" spans="3:13">
      <c r="C1306" s="68" t="s">
        <v>19</v>
      </c>
      <c r="D1306" s="68">
        <v>2023</v>
      </c>
      <c r="E1306" s="68" t="s">
        <v>267</v>
      </c>
      <c r="F1306" s="68"/>
      <c r="G1306" s="68" t="s">
        <v>261</v>
      </c>
      <c r="H1306" s="68" t="s">
        <v>264</v>
      </c>
      <c r="I1306" s="68" t="s">
        <v>269</v>
      </c>
      <c r="J1306" s="68" t="s">
        <v>259</v>
      </c>
      <c r="K1306" s="68" t="s">
        <v>130</v>
      </c>
      <c r="L1306" s="69">
        <v>80.3</v>
      </c>
      <c r="M1306" s="69"/>
    </row>
    <row r="1307" spans="3:13">
      <c r="C1307" s="68" t="s">
        <v>19</v>
      </c>
      <c r="D1307" s="68">
        <v>2023</v>
      </c>
      <c r="E1307" s="68" t="s">
        <v>267</v>
      </c>
      <c r="F1307" s="68"/>
      <c r="G1307" s="68" t="s">
        <v>261</v>
      </c>
      <c r="H1307" s="68" t="s">
        <v>264</v>
      </c>
      <c r="I1307" s="68" t="s">
        <v>270</v>
      </c>
      <c r="J1307" s="68" t="s">
        <v>259</v>
      </c>
      <c r="K1307" s="68" t="s">
        <v>130</v>
      </c>
      <c r="L1307" s="69">
        <v>87.59999999999998</v>
      </c>
      <c r="M1307" s="69"/>
    </row>
    <row r="1308" spans="3:13">
      <c r="C1308" s="68" t="s">
        <v>19</v>
      </c>
      <c r="D1308" s="68">
        <v>2023</v>
      </c>
      <c r="E1308" s="68" t="s">
        <v>267</v>
      </c>
      <c r="F1308" s="68"/>
      <c r="G1308" s="68" t="s">
        <v>261</v>
      </c>
      <c r="H1308" s="68" t="s">
        <v>264</v>
      </c>
      <c r="I1308" s="68" t="s">
        <v>271</v>
      </c>
      <c r="J1308" s="68" t="s">
        <v>259</v>
      </c>
      <c r="K1308" s="68" t="s">
        <v>130</v>
      </c>
      <c r="L1308" s="69">
        <v>102.2</v>
      </c>
      <c r="M1308" s="69"/>
    </row>
    <row r="1309" spans="3:13">
      <c r="C1309" s="68" t="s">
        <v>19</v>
      </c>
      <c r="D1309" s="68">
        <v>2023</v>
      </c>
      <c r="E1309" s="68" t="s">
        <v>267</v>
      </c>
      <c r="F1309" s="68"/>
      <c r="G1309" s="68" t="s">
        <v>78</v>
      </c>
      <c r="H1309" s="68" t="s">
        <v>265</v>
      </c>
      <c r="I1309" s="68" t="s">
        <v>269</v>
      </c>
      <c r="J1309" s="68" t="s">
        <v>259</v>
      </c>
      <c r="K1309" s="68" t="s">
        <v>130</v>
      </c>
      <c r="L1309" s="69">
        <v>111.83333333333333</v>
      </c>
      <c r="M1309" s="69"/>
    </row>
    <row r="1310" spans="3:13">
      <c r="C1310" s="68" t="s">
        <v>19</v>
      </c>
      <c r="D1310" s="68">
        <v>2023</v>
      </c>
      <c r="E1310" s="68" t="s">
        <v>267</v>
      </c>
      <c r="F1310" s="68"/>
      <c r="G1310" s="68" t="s">
        <v>78</v>
      </c>
      <c r="H1310" s="68" t="s">
        <v>265</v>
      </c>
      <c r="I1310" s="68" t="s">
        <v>270</v>
      </c>
      <c r="J1310" s="68" t="s">
        <v>259</v>
      </c>
      <c r="K1310" s="68" t="s">
        <v>130</v>
      </c>
      <c r="L1310" s="69">
        <v>122</v>
      </c>
      <c r="M1310" s="69"/>
    </row>
    <row r="1311" spans="3:13">
      <c r="C1311" s="68" t="s">
        <v>19</v>
      </c>
      <c r="D1311" s="68">
        <v>2023</v>
      </c>
      <c r="E1311" s="68" t="s">
        <v>267</v>
      </c>
      <c r="F1311" s="68"/>
      <c r="G1311" s="68" t="s">
        <v>78</v>
      </c>
      <c r="H1311" s="68" t="s">
        <v>265</v>
      </c>
      <c r="I1311" s="68" t="s">
        <v>271</v>
      </c>
      <c r="J1311" s="68" t="s">
        <v>259</v>
      </c>
      <c r="K1311" s="68" t="s">
        <v>130</v>
      </c>
      <c r="L1311" s="69">
        <v>142.33333333333334</v>
      </c>
      <c r="M1311" s="69"/>
    </row>
    <row r="1312" spans="3:13">
      <c r="C1312" s="68" t="s">
        <v>19</v>
      </c>
      <c r="D1312" s="68">
        <v>2023</v>
      </c>
      <c r="E1312" s="68" t="s">
        <v>267</v>
      </c>
      <c r="F1312" s="68"/>
      <c r="G1312" s="68" t="s">
        <v>260</v>
      </c>
      <c r="H1312" s="68" t="s">
        <v>265</v>
      </c>
      <c r="I1312" s="68" t="s">
        <v>269</v>
      </c>
      <c r="J1312" s="68" t="s">
        <v>259</v>
      </c>
      <c r="K1312" s="68" t="s">
        <v>130</v>
      </c>
      <c r="L1312" s="69">
        <v>97.166666666666671</v>
      </c>
      <c r="M1312" s="69"/>
    </row>
    <row r="1313" spans="3:13">
      <c r="C1313" s="68" t="s">
        <v>19</v>
      </c>
      <c r="D1313" s="68">
        <v>2023</v>
      </c>
      <c r="E1313" s="68" t="s">
        <v>267</v>
      </c>
      <c r="F1313" s="68"/>
      <c r="G1313" s="68" t="s">
        <v>260</v>
      </c>
      <c r="H1313" s="68" t="s">
        <v>265</v>
      </c>
      <c r="I1313" s="68" t="s">
        <v>270</v>
      </c>
      <c r="J1313" s="68" t="s">
        <v>259</v>
      </c>
      <c r="K1313" s="68" t="s">
        <v>130</v>
      </c>
      <c r="L1313" s="69">
        <v>106</v>
      </c>
      <c r="M1313" s="69"/>
    </row>
    <row r="1314" spans="3:13">
      <c r="C1314" s="68" t="s">
        <v>19</v>
      </c>
      <c r="D1314" s="68">
        <v>2023</v>
      </c>
      <c r="E1314" s="68" t="s">
        <v>267</v>
      </c>
      <c r="F1314" s="68"/>
      <c r="G1314" s="68" t="s">
        <v>260</v>
      </c>
      <c r="H1314" s="68" t="s">
        <v>265</v>
      </c>
      <c r="I1314" s="68" t="s">
        <v>271</v>
      </c>
      <c r="J1314" s="68" t="s">
        <v>259</v>
      </c>
      <c r="K1314" s="68" t="s">
        <v>130</v>
      </c>
      <c r="L1314" s="69">
        <v>123.66666666666667</v>
      </c>
      <c r="M1314" s="69"/>
    </row>
    <row r="1315" spans="3:13">
      <c r="C1315" s="68" t="s">
        <v>19</v>
      </c>
      <c r="D1315" s="68">
        <v>2023</v>
      </c>
      <c r="E1315" s="68" t="s">
        <v>267</v>
      </c>
      <c r="F1315" s="68"/>
      <c r="G1315" s="68" t="s">
        <v>261</v>
      </c>
      <c r="H1315" s="68" t="s">
        <v>265</v>
      </c>
      <c r="I1315" s="68" t="s">
        <v>269</v>
      </c>
      <c r="J1315" s="68" t="s">
        <v>259</v>
      </c>
      <c r="K1315" s="68" t="s">
        <v>130</v>
      </c>
      <c r="L1315" s="69">
        <v>80.3</v>
      </c>
      <c r="M1315" s="69"/>
    </row>
    <row r="1316" spans="3:13">
      <c r="C1316" s="68" t="s">
        <v>19</v>
      </c>
      <c r="D1316" s="68">
        <v>2023</v>
      </c>
      <c r="E1316" s="68" t="s">
        <v>267</v>
      </c>
      <c r="F1316" s="68"/>
      <c r="G1316" s="68" t="s">
        <v>261</v>
      </c>
      <c r="H1316" s="68" t="s">
        <v>265</v>
      </c>
      <c r="I1316" s="68" t="s">
        <v>270</v>
      </c>
      <c r="J1316" s="68" t="s">
        <v>259</v>
      </c>
      <c r="K1316" s="68" t="s">
        <v>130</v>
      </c>
      <c r="L1316" s="69">
        <v>87.59999999999998</v>
      </c>
      <c r="M1316" s="69"/>
    </row>
    <row r="1317" spans="3:13">
      <c r="C1317" s="68" t="s">
        <v>19</v>
      </c>
      <c r="D1317" s="68">
        <v>2023</v>
      </c>
      <c r="E1317" s="68" t="s">
        <v>267</v>
      </c>
      <c r="F1317" s="68"/>
      <c r="G1317" s="68" t="s">
        <v>261</v>
      </c>
      <c r="H1317" s="68" t="s">
        <v>265</v>
      </c>
      <c r="I1317" s="68" t="s">
        <v>271</v>
      </c>
      <c r="J1317" s="68" t="s">
        <v>259</v>
      </c>
      <c r="K1317" s="68" t="s">
        <v>130</v>
      </c>
      <c r="L1317" s="69">
        <v>102.2</v>
      </c>
      <c r="M1317" s="69"/>
    </row>
    <row r="1318" spans="3:13">
      <c r="C1318" s="68" t="s">
        <v>19</v>
      </c>
      <c r="D1318" s="68">
        <v>2023</v>
      </c>
      <c r="E1318" s="68" t="s">
        <v>267</v>
      </c>
      <c r="F1318" s="68"/>
      <c r="G1318" s="68" t="s">
        <v>78</v>
      </c>
      <c r="H1318" s="68" t="s">
        <v>265</v>
      </c>
      <c r="I1318" s="68" t="s">
        <v>269</v>
      </c>
      <c r="J1318" s="68" t="s">
        <v>259</v>
      </c>
      <c r="K1318" s="68" t="s">
        <v>130</v>
      </c>
      <c r="L1318" s="69">
        <v>111.83333333333333</v>
      </c>
      <c r="M1318" s="69"/>
    </row>
    <row r="1319" spans="3:13">
      <c r="C1319" s="68" t="s">
        <v>19</v>
      </c>
      <c r="D1319" s="68">
        <v>2023</v>
      </c>
      <c r="E1319" s="68" t="s">
        <v>267</v>
      </c>
      <c r="F1319" s="68"/>
      <c r="G1319" s="68" t="s">
        <v>78</v>
      </c>
      <c r="H1319" s="68" t="s">
        <v>265</v>
      </c>
      <c r="I1319" s="68" t="s">
        <v>270</v>
      </c>
      <c r="J1319" s="68" t="s">
        <v>259</v>
      </c>
      <c r="K1319" s="68" t="s">
        <v>130</v>
      </c>
      <c r="L1319" s="69">
        <v>122</v>
      </c>
      <c r="M1319" s="69"/>
    </row>
    <row r="1320" spans="3:13">
      <c r="C1320" s="68" t="s">
        <v>19</v>
      </c>
      <c r="D1320" s="68">
        <v>2023</v>
      </c>
      <c r="E1320" s="68" t="s">
        <v>267</v>
      </c>
      <c r="F1320" s="68"/>
      <c r="G1320" s="68" t="s">
        <v>78</v>
      </c>
      <c r="H1320" s="68" t="s">
        <v>265</v>
      </c>
      <c r="I1320" s="68" t="s">
        <v>271</v>
      </c>
      <c r="J1320" s="68" t="s">
        <v>259</v>
      </c>
      <c r="K1320" s="68" t="s">
        <v>130</v>
      </c>
      <c r="L1320" s="69">
        <v>142.33333333333334</v>
      </c>
      <c r="M1320" s="69"/>
    </row>
    <row r="1321" spans="3:13">
      <c r="C1321" s="68" t="s">
        <v>19</v>
      </c>
      <c r="D1321" s="68">
        <v>2023</v>
      </c>
      <c r="E1321" s="68" t="s">
        <v>267</v>
      </c>
      <c r="F1321" s="68"/>
      <c r="G1321" s="68" t="s">
        <v>260</v>
      </c>
      <c r="H1321" s="68" t="s">
        <v>265</v>
      </c>
      <c r="I1321" s="68" t="s">
        <v>269</v>
      </c>
      <c r="J1321" s="68" t="s">
        <v>259</v>
      </c>
      <c r="K1321" s="68" t="s">
        <v>130</v>
      </c>
      <c r="L1321" s="69">
        <v>97.166666666666671</v>
      </c>
      <c r="M1321" s="69"/>
    </row>
    <row r="1322" spans="3:13">
      <c r="C1322" s="68" t="s">
        <v>19</v>
      </c>
      <c r="D1322" s="68">
        <v>2023</v>
      </c>
      <c r="E1322" s="68" t="s">
        <v>267</v>
      </c>
      <c r="F1322" s="68"/>
      <c r="G1322" s="68" t="s">
        <v>260</v>
      </c>
      <c r="H1322" s="68" t="s">
        <v>265</v>
      </c>
      <c r="I1322" s="68" t="s">
        <v>270</v>
      </c>
      <c r="J1322" s="68" t="s">
        <v>259</v>
      </c>
      <c r="K1322" s="68" t="s">
        <v>130</v>
      </c>
      <c r="L1322" s="69">
        <v>106</v>
      </c>
      <c r="M1322" s="69"/>
    </row>
    <row r="1323" spans="3:13">
      <c r="C1323" s="68" t="s">
        <v>19</v>
      </c>
      <c r="D1323" s="68">
        <v>2023</v>
      </c>
      <c r="E1323" s="68" t="s">
        <v>267</v>
      </c>
      <c r="F1323" s="68"/>
      <c r="G1323" s="68" t="s">
        <v>260</v>
      </c>
      <c r="H1323" s="68" t="s">
        <v>265</v>
      </c>
      <c r="I1323" s="68" t="s">
        <v>271</v>
      </c>
      <c r="J1323" s="68" t="s">
        <v>259</v>
      </c>
      <c r="K1323" s="68" t="s">
        <v>130</v>
      </c>
      <c r="L1323" s="69">
        <v>123.66666666666667</v>
      </c>
      <c r="M1323" s="69"/>
    </row>
    <row r="1324" spans="3:13">
      <c r="C1324" s="68" t="s">
        <v>19</v>
      </c>
      <c r="D1324" s="68">
        <v>2023</v>
      </c>
      <c r="E1324" s="68" t="s">
        <v>267</v>
      </c>
      <c r="F1324" s="68"/>
      <c r="G1324" s="68" t="s">
        <v>261</v>
      </c>
      <c r="H1324" s="68" t="s">
        <v>265</v>
      </c>
      <c r="I1324" s="68" t="s">
        <v>269</v>
      </c>
      <c r="J1324" s="68" t="s">
        <v>259</v>
      </c>
      <c r="K1324" s="68" t="s">
        <v>130</v>
      </c>
      <c r="L1324" s="69">
        <v>80.3</v>
      </c>
      <c r="M1324" s="69"/>
    </row>
    <row r="1325" spans="3:13">
      <c r="C1325" s="68" t="s">
        <v>19</v>
      </c>
      <c r="D1325" s="68">
        <v>2023</v>
      </c>
      <c r="E1325" s="68" t="s">
        <v>267</v>
      </c>
      <c r="F1325" s="68"/>
      <c r="G1325" s="68" t="s">
        <v>261</v>
      </c>
      <c r="H1325" s="68" t="s">
        <v>265</v>
      </c>
      <c r="I1325" s="68" t="s">
        <v>270</v>
      </c>
      <c r="J1325" s="68" t="s">
        <v>259</v>
      </c>
      <c r="K1325" s="68" t="s">
        <v>130</v>
      </c>
      <c r="L1325" s="69">
        <v>87.59999999999998</v>
      </c>
      <c r="M1325" s="69"/>
    </row>
    <row r="1326" spans="3:13">
      <c r="C1326" s="68" t="s">
        <v>19</v>
      </c>
      <c r="D1326" s="68">
        <v>2023</v>
      </c>
      <c r="E1326" s="68" t="s">
        <v>267</v>
      </c>
      <c r="F1326" s="68"/>
      <c r="G1326" s="68" t="s">
        <v>261</v>
      </c>
      <c r="H1326" s="68" t="s">
        <v>265</v>
      </c>
      <c r="I1326" s="68" t="s">
        <v>271</v>
      </c>
      <c r="J1326" s="68" t="s">
        <v>259</v>
      </c>
      <c r="K1326" s="68" t="s">
        <v>130</v>
      </c>
      <c r="L1326" s="69">
        <v>102.2</v>
      </c>
      <c r="M1326" s="69"/>
    </row>
    <row r="1327" spans="3:13">
      <c r="C1327" s="68" t="s">
        <v>19</v>
      </c>
      <c r="D1327" s="68">
        <v>2023</v>
      </c>
      <c r="E1327" s="68" t="s">
        <v>267</v>
      </c>
      <c r="F1327" s="68"/>
      <c r="G1327" s="68" t="s">
        <v>78</v>
      </c>
      <c r="H1327" s="68" t="s">
        <v>265</v>
      </c>
      <c r="I1327" s="68" t="s">
        <v>269</v>
      </c>
      <c r="J1327" s="68" t="s">
        <v>259</v>
      </c>
      <c r="K1327" s="68" t="s">
        <v>130</v>
      </c>
      <c r="L1327" s="69">
        <v>111.83333333333333</v>
      </c>
      <c r="M1327" s="69"/>
    </row>
    <row r="1328" spans="3:13">
      <c r="C1328" s="68" t="s">
        <v>19</v>
      </c>
      <c r="D1328" s="68">
        <v>2023</v>
      </c>
      <c r="E1328" s="68" t="s">
        <v>267</v>
      </c>
      <c r="F1328" s="68"/>
      <c r="G1328" s="68" t="s">
        <v>78</v>
      </c>
      <c r="H1328" s="68" t="s">
        <v>265</v>
      </c>
      <c r="I1328" s="68" t="s">
        <v>270</v>
      </c>
      <c r="J1328" s="68" t="s">
        <v>259</v>
      </c>
      <c r="K1328" s="68" t="s">
        <v>130</v>
      </c>
      <c r="L1328" s="69">
        <v>122</v>
      </c>
      <c r="M1328" s="69"/>
    </row>
    <row r="1329" spans="3:13">
      <c r="C1329" s="68" t="s">
        <v>19</v>
      </c>
      <c r="D1329" s="68">
        <v>2023</v>
      </c>
      <c r="E1329" s="68" t="s">
        <v>267</v>
      </c>
      <c r="F1329" s="68"/>
      <c r="G1329" s="68" t="s">
        <v>78</v>
      </c>
      <c r="H1329" s="68" t="s">
        <v>265</v>
      </c>
      <c r="I1329" s="68" t="s">
        <v>271</v>
      </c>
      <c r="J1329" s="68" t="s">
        <v>259</v>
      </c>
      <c r="K1329" s="68" t="s">
        <v>130</v>
      </c>
      <c r="L1329" s="69">
        <v>142.33333333333334</v>
      </c>
      <c r="M1329" s="69"/>
    </row>
    <row r="1330" spans="3:13">
      <c r="C1330" s="68" t="s">
        <v>19</v>
      </c>
      <c r="D1330" s="68">
        <v>2023</v>
      </c>
      <c r="E1330" s="68" t="s">
        <v>267</v>
      </c>
      <c r="F1330" s="68"/>
      <c r="G1330" s="68" t="s">
        <v>260</v>
      </c>
      <c r="H1330" s="68" t="s">
        <v>265</v>
      </c>
      <c r="I1330" s="68" t="s">
        <v>269</v>
      </c>
      <c r="J1330" s="68" t="s">
        <v>259</v>
      </c>
      <c r="K1330" s="68" t="s">
        <v>130</v>
      </c>
      <c r="L1330" s="69">
        <v>97.166666666666671</v>
      </c>
      <c r="M1330" s="69"/>
    </row>
    <row r="1331" spans="3:13">
      <c r="C1331" s="68" t="s">
        <v>19</v>
      </c>
      <c r="D1331" s="68">
        <v>2023</v>
      </c>
      <c r="E1331" s="68" t="s">
        <v>267</v>
      </c>
      <c r="F1331" s="68"/>
      <c r="G1331" s="68" t="s">
        <v>260</v>
      </c>
      <c r="H1331" s="68" t="s">
        <v>265</v>
      </c>
      <c r="I1331" s="68" t="s">
        <v>270</v>
      </c>
      <c r="J1331" s="68" t="s">
        <v>259</v>
      </c>
      <c r="K1331" s="68" t="s">
        <v>130</v>
      </c>
      <c r="L1331" s="69">
        <v>106</v>
      </c>
      <c r="M1331" s="69"/>
    </row>
    <row r="1332" spans="3:13">
      <c r="C1332" s="68" t="s">
        <v>19</v>
      </c>
      <c r="D1332" s="68">
        <v>2023</v>
      </c>
      <c r="E1332" s="68" t="s">
        <v>267</v>
      </c>
      <c r="F1332" s="68"/>
      <c r="G1332" s="68" t="s">
        <v>260</v>
      </c>
      <c r="H1332" s="68" t="s">
        <v>265</v>
      </c>
      <c r="I1332" s="68" t="s">
        <v>271</v>
      </c>
      <c r="J1332" s="68" t="s">
        <v>259</v>
      </c>
      <c r="K1332" s="68" t="s">
        <v>130</v>
      </c>
      <c r="L1332" s="69">
        <v>123.66666666666667</v>
      </c>
      <c r="M1332" s="69"/>
    </row>
    <row r="1333" spans="3:13">
      <c r="C1333" s="68" t="s">
        <v>19</v>
      </c>
      <c r="D1333" s="68">
        <v>2023</v>
      </c>
      <c r="E1333" s="68" t="s">
        <v>267</v>
      </c>
      <c r="F1333" s="68"/>
      <c r="G1333" s="68" t="s">
        <v>261</v>
      </c>
      <c r="H1333" s="68" t="s">
        <v>265</v>
      </c>
      <c r="I1333" s="68" t="s">
        <v>269</v>
      </c>
      <c r="J1333" s="68" t="s">
        <v>259</v>
      </c>
      <c r="K1333" s="68" t="s">
        <v>130</v>
      </c>
      <c r="L1333" s="69">
        <v>80.3</v>
      </c>
      <c r="M1333" s="69"/>
    </row>
    <row r="1334" spans="3:13">
      <c r="C1334" s="68" t="s">
        <v>19</v>
      </c>
      <c r="D1334" s="68">
        <v>2023</v>
      </c>
      <c r="E1334" s="68" t="s">
        <v>267</v>
      </c>
      <c r="F1334" s="68"/>
      <c r="G1334" s="68" t="s">
        <v>261</v>
      </c>
      <c r="H1334" s="68" t="s">
        <v>265</v>
      </c>
      <c r="I1334" s="68" t="s">
        <v>270</v>
      </c>
      <c r="J1334" s="68" t="s">
        <v>259</v>
      </c>
      <c r="K1334" s="68" t="s">
        <v>130</v>
      </c>
      <c r="L1334" s="69">
        <v>87.59999999999998</v>
      </c>
      <c r="M1334" s="69"/>
    </row>
    <row r="1335" spans="3:13">
      <c r="C1335" s="68" t="s">
        <v>19</v>
      </c>
      <c r="D1335" s="68">
        <v>2023</v>
      </c>
      <c r="E1335" s="68" t="s">
        <v>267</v>
      </c>
      <c r="F1335" s="68"/>
      <c r="G1335" s="68" t="s">
        <v>261</v>
      </c>
      <c r="H1335" s="68" t="s">
        <v>265</v>
      </c>
      <c r="I1335" s="68" t="s">
        <v>271</v>
      </c>
      <c r="J1335" s="68" t="s">
        <v>259</v>
      </c>
      <c r="K1335" s="68" t="s">
        <v>130</v>
      </c>
      <c r="L1335" s="69">
        <v>102.2</v>
      </c>
      <c r="M1335" s="69"/>
    </row>
    <row r="1336" spans="3:13">
      <c r="C1336" s="68" t="s">
        <v>19</v>
      </c>
      <c r="D1336" s="68">
        <v>2023</v>
      </c>
      <c r="E1336" s="68" t="s">
        <v>267</v>
      </c>
      <c r="F1336" s="68"/>
      <c r="G1336" s="68" t="s">
        <v>78</v>
      </c>
      <c r="H1336" s="68" t="s">
        <v>257</v>
      </c>
      <c r="I1336" s="68" t="s">
        <v>269</v>
      </c>
      <c r="J1336" s="68" t="s">
        <v>266</v>
      </c>
      <c r="K1336" s="68" t="s">
        <v>130</v>
      </c>
      <c r="L1336" s="69">
        <v>35.933333333333337</v>
      </c>
      <c r="M1336" s="69"/>
    </row>
    <row r="1337" spans="3:13">
      <c r="C1337" s="68" t="s">
        <v>19</v>
      </c>
      <c r="D1337" s="68">
        <v>2023</v>
      </c>
      <c r="E1337" s="68" t="s">
        <v>267</v>
      </c>
      <c r="F1337" s="68"/>
      <c r="G1337" s="68" t="s">
        <v>78</v>
      </c>
      <c r="H1337" s="68" t="s">
        <v>257</v>
      </c>
      <c r="I1337" s="68" t="s">
        <v>270</v>
      </c>
      <c r="J1337" s="68" t="s">
        <v>266</v>
      </c>
      <c r="K1337" s="68" t="s">
        <v>130</v>
      </c>
      <c r="L1337" s="69">
        <v>39.199999999999996</v>
      </c>
      <c r="M1337" s="69"/>
    </row>
    <row r="1338" spans="3:13">
      <c r="C1338" s="68" t="s">
        <v>19</v>
      </c>
      <c r="D1338" s="68">
        <v>2023</v>
      </c>
      <c r="E1338" s="68" t="s">
        <v>267</v>
      </c>
      <c r="F1338" s="68"/>
      <c r="G1338" s="68" t="s">
        <v>78</v>
      </c>
      <c r="H1338" s="68" t="s">
        <v>257</v>
      </c>
      <c r="I1338" s="68" t="s">
        <v>271</v>
      </c>
      <c r="J1338" s="68" t="s">
        <v>266</v>
      </c>
      <c r="K1338" s="68" t="s">
        <v>130</v>
      </c>
      <c r="L1338" s="69">
        <v>45.733333333333327</v>
      </c>
      <c r="M1338" s="69"/>
    </row>
    <row r="1339" spans="3:13">
      <c r="C1339" s="68" t="s">
        <v>19</v>
      </c>
      <c r="D1339" s="68">
        <v>2023</v>
      </c>
      <c r="E1339" s="68" t="s">
        <v>267</v>
      </c>
      <c r="F1339" s="68"/>
      <c r="G1339" s="68" t="s">
        <v>260</v>
      </c>
      <c r="H1339" s="68" t="s">
        <v>257</v>
      </c>
      <c r="I1339" s="68" t="s">
        <v>269</v>
      </c>
      <c r="J1339" s="68" t="s">
        <v>266</v>
      </c>
      <c r="K1339" s="68" t="s">
        <v>130</v>
      </c>
      <c r="L1339" s="69">
        <v>31.166666666666668</v>
      </c>
      <c r="M1339" s="69"/>
    </row>
    <row r="1340" spans="3:13">
      <c r="C1340" s="68" t="s">
        <v>19</v>
      </c>
      <c r="D1340" s="68">
        <v>2023</v>
      </c>
      <c r="E1340" s="68" t="s">
        <v>267</v>
      </c>
      <c r="F1340" s="68"/>
      <c r="G1340" s="68" t="s">
        <v>260</v>
      </c>
      <c r="H1340" s="68" t="s">
        <v>257</v>
      </c>
      <c r="I1340" s="68" t="s">
        <v>270</v>
      </c>
      <c r="J1340" s="68" t="s">
        <v>266</v>
      </c>
      <c r="K1340" s="68" t="s">
        <v>130</v>
      </c>
      <c r="L1340" s="69">
        <v>34</v>
      </c>
      <c r="M1340" s="69"/>
    </row>
    <row r="1341" spans="3:13">
      <c r="C1341" s="68" t="s">
        <v>19</v>
      </c>
      <c r="D1341" s="68">
        <v>2023</v>
      </c>
      <c r="E1341" s="68" t="s">
        <v>267</v>
      </c>
      <c r="F1341" s="68"/>
      <c r="G1341" s="68" t="s">
        <v>260</v>
      </c>
      <c r="H1341" s="68" t="s">
        <v>257</v>
      </c>
      <c r="I1341" s="68" t="s">
        <v>271</v>
      </c>
      <c r="J1341" s="68" t="s">
        <v>266</v>
      </c>
      <c r="K1341" s="68" t="s">
        <v>130</v>
      </c>
      <c r="L1341" s="69">
        <v>39.666666666666664</v>
      </c>
      <c r="M1341" s="69"/>
    </row>
    <row r="1342" spans="3:13">
      <c r="C1342" s="68" t="s">
        <v>19</v>
      </c>
      <c r="D1342" s="68">
        <v>2023</v>
      </c>
      <c r="E1342" s="68" t="s">
        <v>267</v>
      </c>
      <c r="F1342" s="68"/>
      <c r="G1342" s="68" t="s">
        <v>261</v>
      </c>
      <c r="H1342" s="68" t="s">
        <v>257</v>
      </c>
      <c r="I1342" s="68" t="s">
        <v>269</v>
      </c>
      <c r="J1342" s="68" t="s">
        <v>266</v>
      </c>
      <c r="K1342" s="68" t="s">
        <v>130</v>
      </c>
      <c r="L1342" s="69">
        <v>26.400000000000002</v>
      </c>
      <c r="M1342" s="69"/>
    </row>
    <row r="1343" spans="3:13">
      <c r="C1343" s="68" t="s">
        <v>19</v>
      </c>
      <c r="D1343" s="68">
        <v>2023</v>
      </c>
      <c r="E1343" s="68" t="s">
        <v>267</v>
      </c>
      <c r="F1343" s="68"/>
      <c r="G1343" s="68" t="s">
        <v>261</v>
      </c>
      <c r="H1343" s="68" t="s">
        <v>257</v>
      </c>
      <c r="I1343" s="68" t="s">
        <v>270</v>
      </c>
      <c r="J1343" s="68" t="s">
        <v>266</v>
      </c>
      <c r="K1343" s="68" t="s">
        <v>130</v>
      </c>
      <c r="L1343" s="69">
        <v>28.8</v>
      </c>
      <c r="M1343" s="69"/>
    </row>
    <row r="1344" spans="3:13">
      <c r="C1344" s="68" t="s">
        <v>19</v>
      </c>
      <c r="D1344" s="68">
        <v>2023</v>
      </c>
      <c r="E1344" s="68" t="s">
        <v>267</v>
      </c>
      <c r="F1344" s="68"/>
      <c r="G1344" s="68" t="s">
        <v>261</v>
      </c>
      <c r="H1344" s="68" t="s">
        <v>257</v>
      </c>
      <c r="I1344" s="68" t="s">
        <v>271</v>
      </c>
      <c r="J1344" s="68" t="s">
        <v>266</v>
      </c>
      <c r="K1344" s="68" t="s">
        <v>130</v>
      </c>
      <c r="L1344" s="69">
        <v>33.6</v>
      </c>
      <c r="M1344" s="69"/>
    </row>
    <row r="1345" spans="3:13">
      <c r="C1345" s="68" t="s">
        <v>19</v>
      </c>
      <c r="D1345" s="68">
        <v>2023</v>
      </c>
      <c r="E1345" s="68" t="s">
        <v>267</v>
      </c>
      <c r="F1345" s="68"/>
      <c r="G1345" s="68" t="s">
        <v>78</v>
      </c>
      <c r="H1345" s="68" t="s">
        <v>257</v>
      </c>
      <c r="I1345" s="68" t="s">
        <v>269</v>
      </c>
      <c r="J1345" s="68" t="s">
        <v>266</v>
      </c>
      <c r="K1345" s="68" t="s">
        <v>130</v>
      </c>
      <c r="L1345" s="69">
        <v>35.933333333333337</v>
      </c>
      <c r="M1345" s="69"/>
    </row>
    <row r="1346" spans="3:13">
      <c r="C1346" s="68" t="s">
        <v>19</v>
      </c>
      <c r="D1346" s="68">
        <v>2023</v>
      </c>
      <c r="E1346" s="68" t="s">
        <v>267</v>
      </c>
      <c r="F1346" s="68"/>
      <c r="G1346" s="68" t="s">
        <v>78</v>
      </c>
      <c r="H1346" s="68" t="s">
        <v>257</v>
      </c>
      <c r="I1346" s="68" t="s">
        <v>270</v>
      </c>
      <c r="J1346" s="68" t="s">
        <v>266</v>
      </c>
      <c r="K1346" s="68" t="s">
        <v>130</v>
      </c>
      <c r="L1346" s="69">
        <v>39.199999999999996</v>
      </c>
      <c r="M1346" s="69"/>
    </row>
    <row r="1347" spans="3:13">
      <c r="C1347" s="68" t="s">
        <v>19</v>
      </c>
      <c r="D1347" s="68">
        <v>2023</v>
      </c>
      <c r="E1347" s="68" t="s">
        <v>267</v>
      </c>
      <c r="F1347" s="68"/>
      <c r="G1347" s="68" t="s">
        <v>78</v>
      </c>
      <c r="H1347" s="68" t="s">
        <v>257</v>
      </c>
      <c r="I1347" s="68" t="s">
        <v>271</v>
      </c>
      <c r="J1347" s="68" t="s">
        <v>266</v>
      </c>
      <c r="K1347" s="68" t="s">
        <v>130</v>
      </c>
      <c r="L1347" s="69">
        <v>45.733333333333327</v>
      </c>
      <c r="M1347" s="69"/>
    </row>
    <row r="1348" spans="3:13">
      <c r="C1348" s="68" t="s">
        <v>19</v>
      </c>
      <c r="D1348" s="68">
        <v>2023</v>
      </c>
      <c r="E1348" s="68" t="s">
        <v>267</v>
      </c>
      <c r="F1348" s="68"/>
      <c r="G1348" s="68" t="s">
        <v>260</v>
      </c>
      <c r="H1348" s="68" t="s">
        <v>257</v>
      </c>
      <c r="I1348" s="68" t="s">
        <v>269</v>
      </c>
      <c r="J1348" s="68" t="s">
        <v>266</v>
      </c>
      <c r="K1348" s="68" t="s">
        <v>130</v>
      </c>
      <c r="L1348" s="69">
        <v>31.166666666666668</v>
      </c>
      <c r="M1348" s="69"/>
    </row>
    <row r="1349" spans="3:13">
      <c r="C1349" s="68" t="s">
        <v>19</v>
      </c>
      <c r="D1349" s="68">
        <v>2023</v>
      </c>
      <c r="E1349" s="68" t="s">
        <v>267</v>
      </c>
      <c r="F1349" s="68"/>
      <c r="G1349" s="68" t="s">
        <v>260</v>
      </c>
      <c r="H1349" s="68" t="s">
        <v>257</v>
      </c>
      <c r="I1349" s="68" t="s">
        <v>270</v>
      </c>
      <c r="J1349" s="68" t="s">
        <v>266</v>
      </c>
      <c r="K1349" s="68" t="s">
        <v>130</v>
      </c>
      <c r="L1349" s="69">
        <v>34</v>
      </c>
      <c r="M1349" s="69"/>
    </row>
    <row r="1350" spans="3:13">
      <c r="C1350" s="68" t="s">
        <v>19</v>
      </c>
      <c r="D1350" s="68">
        <v>2023</v>
      </c>
      <c r="E1350" s="68" t="s">
        <v>267</v>
      </c>
      <c r="F1350" s="68"/>
      <c r="G1350" s="68" t="s">
        <v>260</v>
      </c>
      <c r="H1350" s="68" t="s">
        <v>257</v>
      </c>
      <c r="I1350" s="68" t="s">
        <v>271</v>
      </c>
      <c r="J1350" s="68" t="s">
        <v>266</v>
      </c>
      <c r="K1350" s="68" t="s">
        <v>130</v>
      </c>
      <c r="L1350" s="69">
        <v>39.666666666666664</v>
      </c>
      <c r="M1350" s="69"/>
    </row>
    <row r="1351" spans="3:13">
      <c r="C1351" s="68" t="s">
        <v>19</v>
      </c>
      <c r="D1351" s="68">
        <v>2023</v>
      </c>
      <c r="E1351" s="68" t="s">
        <v>267</v>
      </c>
      <c r="F1351" s="68"/>
      <c r="G1351" s="68" t="s">
        <v>261</v>
      </c>
      <c r="H1351" s="68" t="s">
        <v>257</v>
      </c>
      <c r="I1351" s="68" t="s">
        <v>269</v>
      </c>
      <c r="J1351" s="68" t="s">
        <v>266</v>
      </c>
      <c r="K1351" s="68" t="s">
        <v>130</v>
      </c>
      <c r="L1351" s="69">
        <v>26.400000000000002</v>
      </c>
      <c r="M1351" s="69"/>
    </row>
    <row r="1352" spans="3:13">
      <c r="C1352" s="68" t="s">
        <v>19</v>
      </c>
      <c r="D1352" s="68">
        <v>2023</v>
      </c>
      <c r="E1352" s="68" t="s">
        <v>267</v>
      </c>
      <c r="F1352" s="68"/>
      <c r="G1352" s="68" t="s">
        <v>261</v>
      </c>
      <c r="H1352" s="68" t="s">
        <v>257</v>
      </c>
      <c r="I1352" s="68" t="s">
        <v>270</v>
      </c>
      <c r="J1352" s="68" t="s">
        <v>266</v>
      </c>
      <c r="K1352" s="68" t="s">
        <v>130</v>
      </c>
      <c r="L1352" s="69">
        <v>28.8</v>
      </c>
      <c r="M1352" s="69"/>
    </row>
    <row r="1353" spans="3:13">
      <c r="C1353" s="68" t="s">
        <v>19</v>
      </c>
      <c r="D1353" s="68">
        <v>2023</v>
      </c>
      <c r="E1353" s="68" t="s">
        <v>267</v>
      </c>
      <c r="F1353" s="68"/>
      <c r="G1353" s="68" t="s">
        <v>261</v>
      </c>
      <c r="H1353" s="68" t="s">
        <v>257</v>
      </c>
      <c r="I1353" s="68" t="s">
        <v>271</v>
      </c>
      <c r="J1353" s="68" t="s">
        <v>266</v>
      </c>
      <c r="K1353" s="68" t="s">
        <v>130</v>
      </c>
      <c r="L1353" s="69">
        <v>33.6</v>
      </c>
      <c r="M1353" s="69"/>
    </row>
    <row r="1354" spans="3:13">
      <c r="C1354" s="68" t="s">
        <v>19</v>
      </c>
      <c r="D1354" s="68">
        <v>2023</v>
      </c>
      <c r="E1354" s="68" t="s">
        <v>267</v>
      </c>
      <c r="F1354" s="68"/>
      <c r="G1354" s="68" t="s">
        <v>78</v>
      </c>
      <c r="H1354" s="68" t="s">
        <v>257</v>
      </c>
      <c r="I1354" s="68" t="s">
        <v>269</v>
      </c>
      <c r="J1354" s="68" t="s">
        <v>266</v>
      </c>
      <c r="K1354" s="68" t="s">
        <v>130</v>
      </c>
      <c r="L1354" s="69">
        <v>35.933333333333337</v>
      </c>
      <c r="M1354" s="69"/>
    </row>
    <row r="1355" spans="3:13">
      <c r="C1355" s="68" t="s">
        <v>19</v>
      </c>
      <c r="D1355" s="68">
        <v>2023</v>
      </c>
      <c r="E1355" s="68" t="s">
        <v>267</v>
      </c>
      <c r="F1355" s="68"/>
      <c r="G1355" s="68" t="s">
        <v>78</v>
      </c>
      <c r="H1355" s="68" t="s">
        <v>257</v>
      </c>
      <c r="I1355" s="68" t="s">
        <v>270</v>
      </c>
      <c r="J1355" s="68" t="s">
        <v>266</v>
      </c>
      <c r="K1355" s="68" t="s">
        <v>130</v>
      </c>
      <c r="L1355" s="69">
        <v>39.199999999999996</v>
      </c>
      <c r="M1355" s="69"/>
    </row>
    <row r="1356" spans="3:13">
      <c r="C1356" s="68" t="s">
        <v>19</v>
      </c>
      <c r="D1356" s="68">
        <v>2023</v>
      </c>
      <c r="E1356" s="68" t="s">
        <v>267</v>
      </c>
      <c r="F1356" s="68"/>
      <c r="G1356" s="68" t="s">
        <v>78</v>
      </c>
      <c r="H1356" s="68" t="s">
        <v>257</v>
      </c>
      <c r="I1356" s="68" t="s">
        <v>271</v>
      </c>
      <c r="J1356" s="68" t="s">
        <v>266</v>
      </c>
      <c r="K1356" s="68" t="s">
        <v>130</v>
      </c>
      <c r="L1356" s="69">
        <v>45.733333333333327</v>
      </c>
      <c r="M1356" s="69"/>
    </row>
    <row r="1357" spans="3:13">
      <c r="C1357" s="68" t="s">
        <v>19</v>
      </c>
      <c r="D1357" s="68">
        <v>2023</v>
      </c>
      <c r="E1357" s="68" t="s">
        <v>267</v>
      </c>
      <c r="F1357" s="68"/>
      <c r="G1357" s="68" t="s">
        <v>260</v>
      </c>
      <c r="H1357" s="68" t="s">
        <v>257</v>
      </c>
      <c r="I1357" s="68" t="s">
        <v>269</v>
      </c>
      <c r="J1357" s="68" t="s">
        <v>266</v>
      </c>
      <c r="K1357" s="68" t="s">
        <v>130</v>
      </c>
      <c r="L1357" s="69">
        <v>31.166666666666668</v>
      </c>
      <c r="M1357" s="69"/>
    </row>
    <row r="1358" spans="3:13">
      <c r="C1358" s="68" t="s">
        <v>19</v>
      </c>
      <c r="D1358" s="68">
        <v>2023</v>
      </c>
      <c r="E1358" s="68" t="s">
        <v>267</v>
      </c>
      <c r="F1358" s="68"/>
      <c r="G1358" s="68" t="s">
        <v>260</v>
      </c>
      <c r="H1358" s="68" t="s">
        <v>257</v>
      </c>
      <c r="I1358" s="68" t="s">
        <v>270</v>
      </c>
      <c r="J1358" s="68" t="s">
        <v>266</v>
      </c>
      <c r="K1358" s="68" t="s">
        <v>130</v>
      </c>
      <c r="L1358" s="69">
        <v>34</v>
      </c>
      <c r="M1358" s="69"/>
    </row>
    <row r="1359" spans="3:13">
      <c r="C1359" s="68" t="s">
        <v>19</v>
      </c>
      <c r="D1359" s="68">
        <v>2023</v>
      </c>
      <c r="E1359" s="68" t="s">
        <v>267</v>
      </c>
      <c r="F1359" s="68"/>
      <c r="G1359" s="68" t="s">
        <v>260</v>
      </c>
      <c r="H1359" s="68" t="s">
        <v>257</v>
      </c>
      <c r="I1359" s="68" t="s">
        <v>271</v>
      </c>
      <c r="J1359" s="68" t="s">
        <v>266</v>
      </c>
      <c r="K1359" s="68" t="s">
        <v>130</v>
      </c>
      <c r="L1359" s="69">
        <v>39.666666666666664</v>
      </c>
      <c r="M1359" s="69"/>
    </row>
    <row r="1360" spans="3:13">
      <c r="C1360" s="68" t="s">
        <v>19</v>
      </c>
      <c r="D1360" s="68">
        <v>2023</v>
      </c>
      <c r="E1360" s="68" t="s">
        <v>267</v>
      </c>
      <c r="F1360" s="68"/>
      <c r="G1360" s="68" t="s">
        <v>261</v>
      </c>
      <c r="H1360" s="68" t="s">
        <v>257</v>
      </c>
      <c r="I1360" s="68" t="s">
        <v>269</v>
      </c>
      <c r="J1360" s="68" t="s">
        <v>266</v>
      </c>
      <c r="K1360" s="68" t="s">
        <v>130</v>
      </c>
      <c r="L1360" s="69">
        <v>26.400000000000002</v>
      </c>
      <c r="M1360" s="69"/>
    </row>
    <row r="1361" spans="3:13">
      <c r="C1361" s="68" t="s">
        <v>19</v>
      </c>
      <c r="D1361" s="68">
        <v>2023</v>
      </c>
      <c r="E1361" s="68" t="s">
        <v>267</v>
      </c>
      <c r="F1361" s="68"/>
      <c r="G1361" s="68" t="s">
        <v>261</v>
      </c>
      <c r="H1361" s="68" t="s">
        <v>257</v>
      </c>
      <c r="I1361" s="68" t="s">
        <v>270</v>
      </c>
      <c r="J1361" s="68" t="s">
        <v>266</v>
      </c>
      <c r="K1361" s="68" t="s">
        <v>130</v>
      </c>
      <c r="L1361" s="69">
        <v>28.8</v>
      </c>
      <c r="M1361" s="69"/>
    </row>
    <row r="1362" spans="3:13">
      <c r="C1362" s="68" t="s">
        <v>19</v>
      </c>
      <c r="D1362" s="68">
        <v>2023</v>
      </c>
      <c r="E1362" s="68" t="s">
        <v>267</v>
      </c>
      <c r="F1362" s="68"/>
      <c r="G1362" s="68" t="s">
        <v>261</v>
      </c>
      <c r="H1362" s="68" t="s">
        <v>257</v>
      </c>
      <c r="I1362" s="68" t="s">
        <v>271</v>
      </c>
      <c r="J1362" s="68" t="s">
        <v>266</v>
      </c>
      <c r="K1362" s="68" t="s">
        <v>130</v>
      </c>
      <c r="L1362" s="69">
        <v>33.6</v>
      </c>
      <c r="M1362" s="69"/>
    </row>
    <row r="1363" spans="3:13">
      <c r="C1363" s="68" t="s">
        <v>19</v>
      </c>
      <c r="D1363" s="68">
        <v>2023</v>
      </c>
      <c r="E1363" s="68" t="s">
        <v>267</v>
      </c>
      <c r="F1363" s="68"/>
      <c r="G1363" s="68" t="s">
        <v>78</v>
      </c>
      <c r="H1363" s="68" t="s">
        <v>129</v>
      </c>
      <c r="I1363" s="68" t="s">
        <v>269</v>
      </c>
      <c r="J1363" s="68" t="s">
        <v>266</v>
      </c>
      <c r="K1363" s="68" t="s">
        <v>130</v>
      </c>
      <c r="L1363" s="69">
        <v>35.933333333333337</v>
      </c>
      <c r="M1363" s="69"/>
    </row>
    <row r="1364" spans="3:13">
      <c r="C1364" s="68" t="s">
        <v>19</v>
      </c>
      <c r="D1364" s="68">
        <v>2023</v>
      </c>
      <c r="E1364" s="68" t="s">
        <v>267</v>
      </c>
      <c r="F1364" s="68"/>
      <c r="G1364" s="68" t="s">
        <v>78</v>
      </c>
      <c r="H1364" s="68" t="s">
        <v>129</v>
      </c>
      <c r="I1364" s="68" t="s">
        <v>270</v>
      </c>
      <c r="J1364" s="68" t="s">
        <v>266</v>
      </c>
      <c r="K1364" s="68" t="s">
        <v>130</v>
      </c>
      <c r="L1364" s="69">
        <v>39.199999999999996</v>
      </c>
      <c r="M1364" s="69"/>
    </row>
    <row r="1365" spans="3:13">
      <c r="C1365" s="68" t="s">
        <v>19</v>
      </c>
      <c r="D1365" s="68">
        <v>2023</v>
      </c>
      <c r="E1365" s="68" t="s">
        <v>267</v>
      </c>
      <c r="F1365" s="68"/>
      <c r="G1365" s="68" t="s">
        <v>78</v>
      </c>
      <c r="H1365" s="68" t="s">
        <v>129</v>
      </c>
      <c r="I1365" s="68" t="s">
        <v>271</v>
      </c>
      <c r="J1365" s="68" t="s">
        <v>266</v>
      </c>
      <c r="K1365" s="68" t="s">
        <v>130</v>
      </c>
      <c r="L1365" s="69">
        <v>45.733333333333327</v>
      </c>
      <c r="M1365" s="69"/>
    </row>
    <row r="1366" spans="3:13">
      <c r="C1366" s="68" t="s">
        <v>19</v>
      </c>
      <c r="D1366" s="68">
        <v>2023</v>
      </c>
      <c r="E1366" s="68" t="s">
        <v>267</v>
      </c>
      <c r="F1366" s="68"/>
      <c r="G1366" s="68" t="s">
        <v>260</v>
      </c>
      <c r="H1366" s="68" t="s">
        <v>129</v>
      </c>
      <c r="I1366" s="68" t="s">
        <v>269</v>
      </c>
      <c r="J1366" s="68" t="s">
        <v>266</v>
      </c>
      <c r="K1366" s="68" t="s">
        <v>130</v>
      </c>
      <c r="L1366" s="69">
        <v>31.166666666666668</v>
      </c>
      <c r="M1366" s="69"/>
    </row>
    <row r="1367" spans="3:13">
      <c r="C1367" s="68" t="s">
        <v>19</v>
      </c>
      <c r="D1367" s="68">
        <v>2023</v>
      </c>
      <c r="E1367" s="68" t="s">
        <v>267</v>
      </c>
      <c r="F1367" s="68"/>
      <c r="G1367" s="68" t="s">
        <v>260</v>
      </c>
      <c r="H1367" s="68" t="s">
        <v>129</v>
      </c>
      <c r="I1367" s="68" t="s">
        <v>270</v>
      </c>
      <c r="J1367" s="68" t="s">
        <v>266</v>
      </c>
      <c r="K1367" s="68" t="s">
        <v>130</v>
      </c>
      <c r="L1367" s="69">
        <v>34</v>
      </c>
      <c r="M1367" s="69"/>
    </row>
    <row r="1368" spans="3:13">
      <c r="C1368" s="68" t="s">
        <v>19</v>
      </c>
      <c r="D1368" s="68">
        <v>2023</v>
      </c>
      <c r="E1368" s="68" t="s">
        <v>267</v>
      </c>
      <c r="F1368" s="68"/>
      <c r="G1368" s="68" t="s">
        <v>260</v>
      </c>
      <c r="H1368" s="68" t="s">
        <v>129</v>
      </c>
      <c r="I1368" s="68" t="s">
        <v>271</v>
      </c>
      <c r="J1368" s="68" t="s">
        <v>266</v>
      </c>
      <c r="K1368" s="68" t="s">
        <v>130</v>
      </c>
      <c r="L1368" s="69">
        <v>39.666666666666664</v>
      </c>
      <c r="M1368" s="69"/>
    </row>
    <row r="1369" spans="3:13">
      <c r="C1369" s="68" t="s">
        <v>19</v>
      </c>
      <c r="D1369" s="68">
        <v>2023</v>
      </c>
      <c r="E1369" s="68" t="s">
        <v>267</v>
      </c>
      <c r="F1369" s="68"/>
      <c r="G1369" s="68" t="s">
        <v>261</v>
      </c>
      <c r="H1369" s="68" t="s">
        <v>129</v>
      </c>
      <c r="I1369" s="68" t="s">
        <v>269</v>
      </c>
      <c r="J1369" s="68" t="s">
        <v>266</v>
      </c>
      <c r="K1369" s="68" t="s">
        <v>130</v>
      </c>
      <c r="L1369" s="69">
        <v>26.400000000000002</v>
      </c>
      <c r="M1369" s="69"/>
    </row>
    <row r="1370" spans="3:13">
      <c r="C1370" s="68" t="s">
        <v>19</v>
      </c>
      <c r="D1370" s="68">
        <v>2023</v>
      </c>
      <c r="E1370" s="68" t="s">
        <v>267</v>
      </c>
      <c r="F1370" s="68"/>
      <c r="G1370" s="68" t="s">
        <v>261</v>
      </c>
      <c r="H1370" s="68" t="s">
        <v>129</v>
      </c>
      <c r="I1370" s="68" t="s">
        <v>270</v>
      </c>
      <c r="J1370" s="68" t="s">
        <v>266</v>
      </c>
      <c r="K1370" s="68" t="s">
        <v>130</v>
      </c>
      <c r="L1370" s="69">
        <v>28.8</v>
      </c>
      <c r="M1370" s="69"/>
    </row>
    <row r="1371" spans="3:13">
      <c r="C1371" s="68" t="s">
        <v>19</v>
      </c>
      <c r="D1371" s="68">
        <v>2023</v>
      </c>
      <c r="E1371" s="68" t="s">
        <v>267</v>
      </c>
      <c r="F1371" s="68"/>
      <c r="G1371" s="68" t="s">
        <v>261</v>
      </c>
      <c r="H1371" s="68" t="s">
        <v>129</v>
      </c>
      <c r="I1371" s="68" t="s">
        <v>271</v>
      </c>
      <c r="J1371" s="68" t="s">
        <v>266</v>
      </c>
      <c r="K1371" s="68" t="s">
        <v>130</v>
      </c>
      <c r="L1371" s="69">
        <v>33.6</v>
      </c>
      <c r="M1371" s="69"/>
    </row>
    <row r="1372" spans="3:13">
      <c r="C1372" s="68" t="s">
        <v>19</v>
      </c>
      <c r="D1372" s="68">
        <v>2023</v>
      </c>
      <c r="E1372" s="68" t="s">
        <v>267</v>
      </c>
      <c r="F1372" s="68"/>
      <c r="G1372" s="68" t="s">
        <v>78</v>
      </c>
      <c r="H1372" s="68" t="s">
        <v>129</v>
      </c>
      <c r="I1372" s="68" t="s">
        <v>269</v>
      </c>
      <c r="J1372" s="68" t="s">
        <v>266</v>
      </c>
      <c r="K1372" s="68" t="s">
        <v>130</v>
      </c>
      <c r="L1372" s="69">
        <v>35.933333333333337</v>
      </c>
      <c r="M1372" s="69"/>
    </row>
    <row r="1373" spans="3:13">
      <c r="C1373" s="68" t="s">
        <v>19</v>
      </c>
      <c r="D1373" s="68">
        <v>2023</v>
      </c>
      <c r="E1373" s="68" t="s">
        <v>267</v>
      </c>
      <c r="F1373" s="68"/>
      <c r="G1373" s="68" t="s">
        <v>78</v>
      </c>
      <c r="H1373" s="68" t="s">
        <v>129</v>
      </c>
      <c r="I1373" s="68" t="s">
        <v>270</v>
      </c>
      <c r="J1373" s="68" t="s">
        <v>266</v>
      </c>
      <c r="K1373" s="68" t="s">
        <v>130</v>
      </c>
      <c r="L1373" s="69">
        <v>39.199999999999996</v>
      </c>
      <c r="M1373" s="69"/>
    </row>
    <row r="1374" spans="3:13">
      <c r="C1374" s="68" t="s">
        <v>19</v>
      </c>
      <c r="D1374" s="68">
        <v>2023</v>
      </c>
      <c r="E1374" s="68" t="s">
        <v>267</v>
      </c>
      <c r="F1374" s="68"/>
      <c r="G1374" s="68" t="s">
        <v>78</v>
      </c>
      <c r="H1374" s="68" t="s">
        <v>129</v>
      </c>
      <c r="I1374" s="68" t="s">
        <v>271</v>
      </c>
      <c r="J1374" s="68" t="s">
        <v>266</v>
      </c>
      <c r="K1374" s="68" t="s">
        <v>130</v>
      </c>
      <c r="L1374" s="69">
        <v>45.733333333333327</v>
      </c>
      <c r="M1374" s="69"/>
    </row>
    <row r="1375" spans="3:13">
      <c r="C1375" s="68" t="s">
        <v>19</v>
      </c>
      <c r="D1375" s="68">
        <v>2023</v>
      </c>
      <c r="E1375" s="68" t="s">
        <v>267</v>
      </c>
      <c r="F1375" s="68"/>
      <c r="G1375" s="68" t="s">
        <v>260</v>
      </c>
      <c r="H1375" s="68" t="s">
        <v>129</v>
      </c>
      <c r="I1375" s="68" t="s">
        <v>269</v>
      </c>
      <c r="J1375" s="68" t="s">
        <v>266</v>
      </c>
      <c r="K1375" s="68" t="s">
        <v>130</v>
      </c>
      <c r="L1375" s="69">
        <v>31.166666666666668</v>
      </c>
      <c r="M1375" s="69"/>
    </row>
    <row r="1376" spans="3:13">
      <c r="C1376" s="68" t="s">
        <v>19</v>
      </c>
      <c r="D1376" s="68">
        <v>2023</v>
      </c>
      <c r="E1376" s="68" t="s">
        <v>267</v>
      </c>
      <c r="F1376" s="68"/>
      <c r="G1376" s="68" t="s">
        <v>260</v>
      </c>
      <c r="H1376" s="68" t="s">
        <v>129</v>
      </c>
      <c r="I1376" s="68" t="s">
        <v>270</v>
      </c>
      <c r="J1376" s="68" t="s">
        <v>266</v>
      </c>
      <c r="K1376" s="68" t="s">
        <v>130</v>
      </c>
      <c r="L1376" s="69">
        <v>34</v>
      </c>
      <c r="M1376" s="69"/>
    </row>
    <row r="1377" spans="3:13">
      <c r="C1377" s="68" t="s">
        <v>19</v>
      </c>
      <c r="D1377" s="68">
        <v>2023</v>
      </c>
      <c r="E1377" s="68" t="s">
        <v>267</v>
      </c>
      <c r="F1377" s="68"/>
      <c r="G1377" s="68" t="s">
        <v>260</v>
      </c>
      <c r="H1377" s="68" t="s">
        <v>129</v>
      </c>
      <c r="I1377" s="68" t="s">
        <v>271</v>
      </c>
      <c r="J1377" s="68" t="s">
        <v>266</v>
      </c>
      <c r="K1377" s="68" t="s">
        <v>130</v>
      </c>
      <c r="L1377" s="69">
        <v>39.666666666666664</v>
      </c>
      <c r="M1377" s="69"/>
    </row>
    <row r="1378" spans="3:13">
      <c r="C1378" s="68" t="s">
        <v>19</v>
      </c>
      <c r="D1378" s="68">
        <v>2023</v>
      </c>
      <c r="E1378" s="68" t="s">
        <v>267</v>
      </c>
      <c r="F1378" s="68"/>
      <c r="G1378" s="68" t="s">
        <v>261</v>
      </c>
      <c r="H1378" s="68" t="s">
        <v>129</v>
      </c>
      <c r="I1378" s="68" t="s">
        <v>269</v>
      </c>
      <c r="J1378" s="68" t="s">
        <v>266</v>
      </c>
      <c r="K1378" s="68" t="s">
        <v>130</v>
      </c>
      <c r="L1378" s="69">
        <v>26.400000000000002</v>
      </c>
      <c r="M1378" s="69"/>
    </row>
    <row r="1379" spans="3:13">
      <c r="C1379" s="68" t="s">
        <v>19</v>
      </c>
      <c r="D1379" s="68">
        <v>2023</v>
      </c>
      <c r="E1379" s="68" t="s">
        <v>267</v>
      </c>
      <c r="F1379" s="68"/>
      <c r="G1379" s="68" t="s">
        <v>261</v>
      </c>
      <c r="H1379" s="68" t="s">
        <v>129</v>
      </c>
      <c r="I1379" s="68" t="s">
        <v>270</v>
      </c>
      <c r="J1379" s="68" t="s">
        <v>266</v>
      </c>
      <c r="K1379" s="68" t="s">
        <v>130</v>
      </c>
      <c r="L1379" s="69">
        <v>28.8</v>
      </c>
      <c r="M1379" s="69"/>
    </row>
    <row r="1380" spans="3:13">
      <c r="C1380" s="68" t="s">
        <v>19</v>
      </c>
      <c r="D1380" s="68">
        <v>2023</v>
      </c>
      <c r="E1380" s="68" t="s">
        <v>267</v>
      </c>
      <c r="F1380" s="68"/>
      <c r="G1380" s="68" t="s">
        <v>261</v>
      </c>
      <c r="H1380" s="68" t="s">
        <v>129</v>
      </c>
      <c r="I1380" s="68" t="s">
        <v>271</v>
      </c>
      <c r="J1380" s="68" t="s">
        <v>266</v>
      </c>
      <c r="K1380" s="68" t="s">
        <v>130</v>
      </c>
      <c r="L1380" s="69">
        <v>33.6</v>
      </c>
      <c r="M1380" s="69"/>
    </row>
    <row r="1381" spans="3:13">
      <c r="C1381" s="68" t="s">
        <v>19</v>
      </c>
      <c r="D1381" s="68">
        <v>2023</v>
      </c>
      <c r="E1381" s="68" t="s">
        <v>267</v>
      </c>
      <c r="F1381" s="68"/>
      <c r="G1381" s="68" t="s">
        <v>78</v>
      </c>
      <c r="H1381" s="68" t="s">
        <v>129</v>
      </c>
      <c r="I1381" s="68" t="s">
        <v>269</v>
      </c>
      <c r="J1381" s="68" t="s">
        <v>266</v>
      </c>
      <c r="K1381" s="68" t="s">
        <v>130</v>
      </c>
      <c r="L1381" s="69">
        <v>35.933333333333337</v>
      </c>
      <c r="M1381" s="69"/>
    </row>
    <row r="1382" spans="3:13">
      <c r="C1382" s="68" t="s">
        <v>19</v>
      </c>
      <c r="D1382" s="68">
        <v>2023</v>
      </c>
      <c r="E1382" s="68" t="s">
        <v>267</v>
      </c>
      <c r="F1382" s="68"/>
      <c r="G1382" s="68" t="s">
        <v>78</v>
      </c>
      <c r="H1382" s="68" t="s">
        <v>129</v>
      </c>
      <c r="I1382" s="68" t="s">
        <v>270</v>
      </c>
      <c r="J1382" s="68" t="s">
        <v>266</v>
      </c>
      <c r="K1382" s="68" t="s">
        <v>130</v>
      </c>
      <c r="L1382" s="69">
        <v>39.199999999999996</v>
      </c>
      <c r="M1382" s="69"/>
    </row>
    <row r="1383" spans="3:13">
      <c r="C1383" s="68" t="s">
        <v>19</v>
      </c>
      <c r="D1383" s="68">
        <v>2023</v>
      </c>
      <c r="E1383" s="68" t="s">
        <v>267</v>
      </c>
      <c r="F1383" s="68"/>
      <c r="G1383" s="68" t="s">
        <v>78</v>
      </c>
      <c r="H1383" s="68" t="s">
        <v>129</v>
      </c>
      <c r="I1383" s="68" t="s">
        <v>271</v>
      </c>
      <c r="J1383" s="68" t="s">
        <v>266</v>
      </c>
      <c r="K1383" s="68" t="s">
        <v>130</v>
      </c>
      <c r="L1383" s="69">
        <v>45.733333333333327</v>
      </c>
      <c r="M1383" s="69"/>
    </row>
    <row r="1384" spans="3:13">
      <c r="C1384" s="68" t="s">
        <v>19</v>
      </c>
      <c r="D1384" s="68">
        <v>2023</v>
      </c>
      <c r="E1384" s="68" t="s">
        <v>267</v>
      </c>
      <c r="F1384" s="68"/>
      <c r="G1384" s="68" t="s">
        <v>260</v>
      </c>
      <c r="H1384" s="68" t="s">
        <v>129</v>
      </c>
      <c r="I1384" s="68" t="s">
        <v>269</v>
      </c>
      <c r="J1384" s="68" t="s">
        <v>266</v>
      </c>
      <c r="K1384" s="68" t="s">
        <v>130</v>
      </c>
      <c r="L1384" s="69">
        <v>31.166666666666668</v>
      </c>
      <c r="M1384" s="69"/>
    </row>
    <row r="1385" spans="3:13">
      <c r="C1385" s="68" t="s">
        <v>19</v>
      </c>
      <c r="D1385" s="68">
        <v>2023</v>
      </c>
      <c r="E1385" s="68" t="s">
        <v>267</v>
      </c>
      <c r="F1385" s="68"/>
      <c r="G1385" s="68" t="s">
        <v>260</v>
      </c>
      <c r="H1385" s="68" t="s">
        <v>129</v>
      </c>
      <c r="I1385" s="68" t="s">
        <v>270</v>
      </c>
      <c r="J1385" s="68" t="s">
        <v>266</v>
      </c>
      <c r="K1385" s="68" t="s">
        <v>130</v>
      </c>
      <c r="L1385" s="69">
        <v>34</v>
      </c>
      <c r="M1385" s="69"/>
    </row>
    <row r="1386" spans="3:13">
      <c r="C1386" s="68" t="s">
        <v>19</v>
      </c>
      <c r="D1386" s="68">
        <v>2023</v>
      </c>
      <c r="E1386" s="68" t="s">
        <v>267</v>
      </c>
      <c r="F1386" s="68"/>
      <c r="G1386" s="68" t="s">
        <v>260</v>
      </c>
      <c r="H1386" s="68" t="s">
        <v>129</v>
      </c>
      <c r="I1386" s="68" t="s">
        <v>271</v>
      </c>
      <c r="J1386" s="68" t="s">
        <v>266</v>
      </c>
      <c r="K1386" s="68" t="s">
        <v>130</v>
      </c>
      <c r="L1386" s="69">
        <v>39.666666666666664</v>
      </c>
      <c r="M1386" s="69"/>
    </row>
    <row r="1387" spans="3:13">
      <c r="C1387" s="68" t="s">
        <v>19</v>
      </c>
      <c r="D1387" s="68">
        <v>2023</v>
      </c>
      <c r="E1387" s="68" t="s">
        <v>267</v>
      </c>
      <c r="F1387" s="68"/>
      <c r="G1387" s="68" t="s">
        <v>261</v>
      </c>
      <c r="H1387" s="68" t="s">
        <v>129</v>
      </c>
      <c r="I1387" s="68" t="s">
        <v>269</v>
      </c>
      <c r="J1387" s="68" t="s">
        <v>266</v>
      </c>
      <c r="K1387" s="68" t="s">
        <v>130</v>
      </c>
      <c r="L1387" s="69">
        <v>26.400000000000002</v>
      </c>
      <c r="M1387" s="69"/>
    </row>
    <row r="1388" spans="3:13">
      <c r="C1388" s="68" t="s">
        <v>19</v>
      </c>
      <c r="D1388" s="68">
        <v>2023</v>
      </c>
      <c r="E1388" s="68" t="s">
        <v>267</v>
      </c>
      <c r="F1388" s="68"/>
      <c r="G1388" s="68" t="s">
        <v>261</v>
      </c>
      <c r="H1388" s="68" t="s">
        <v>129</v>
      </c>
      <c r="I1388" s="68" t="s">
        <v>270</v>
      </c>
      <c r="J1388" s="68" t="s">
        <v>266</v>
      </c>
      <c r="K1388" s="68" t="s">
        <v>130</v>
      </c>
      <c r="L1388" s="69">
        <v>28.8</v>
      </c>
      <c r="M1388" s="69"/>
    </row>
    <row r="1389" spans="3:13">
      <c r="C1389" s="68" t="s">
        <v>19</v>
      </c>
      <c r="D1389" s="68">
        <v>2023</v>
      </c>
      <c r="E1389" s="68" t="s">
        <v>267</v>
      </c>
      <c r="F1389" s="68"/>
      <c r="G1389" s="68" t="s">
        <v>261</v>
      </c>
      <c r="H1389" s="68" t="s">
        <v>129</v>
      </c>
      <c r="I1389" s="68" t="s">
        <v>271</v>
      </c>
      <c r="J1389" s="68" t="s">
        <v>266</v>
      </c>
      <c r="K1389" s="68" t="s">
        <v>130</v>
      </c>
      <c r="L1389" s="69">
        <v>33.6</v>
      </c>
      <c r="M1389" s="69"/>
    </row>
    <row r="1390" spans="3:13">
      <c r="C1390" s="68" t="s">
        <v>19</v>
      </c>
      <c r="D1390" s="68">
        <v>2023</v>
      </c>
      <c r="E1390" s="68" t="s">
        <v>267</v>
      </c>
      <c r="F1390" s="68"/>
      <c r="G1390" s="68" t="s">
        <v>78</v>
      </c>
      <c r="H1390" s="68" t="s">
        <v>264</v>
      </c>
      <c r="I1390" s="68" t="s">
        <v>269</v>
      </c>
      <c r="J1390" s="68" t="s">
        <v>266</v>
      </c>
      <c r="K1390" s="68" t="s">
        <v>130</v>
      </c>
      <c r="L1390" s="69">
        <v>35.933333333333337</v>
      </c>
      <c r="M1390" s="69"/>
    </row>
    <row r="1391" spans="3:13">
      <c r="C1391" s="68" t="s">
        <v>19</v>
      </c>
      <c r="D1391" s="68">
        <v>2023</v>
      </c>
      <c r="E1391" s="68" t="s">
        <v>267</v>
      </c>
      <c r="F1391" s="68"/>
      <c r="G1391" s="68" t="s">
        <v>78</v>
      </c>
      <c r="H1391" s="68" t="s">
        <v>264</v>
      </c>
      <c r="I1391" s="68" t="s">
        <v>270</v>
      </c>
      <c r="J1391" s="68" t="s">
        <v>266</v>
      </c>
      <c r="K1391" s="68" t="s">
        <v>130</v>
      </c>
      <c r="L1391" s="69">
        <v>39.199999999999996</v>
      </c>
      <c r="M1391" s="69"/>
    </row>
    <row r="1392" spans="3:13">
      <c r="C1392" s="68" t="s">
        <v>19</v>
      </c>
      <c r="D1392" s="68">
        <v>2023</v>
      </c>
      <c r="E1392" s="68" t="s">
        <v>267</v>
      </c>
      <c r="F1392" s="68"/>
      <c r="G1392" s="68" t="s">
        <v>78</v>
      </c>
      <c r="H1392" s="68" t="s">
        <v>264</v>
      </c>
      <c r="I1392" s="68" t="s">
        <v>271</v>
      </c>
      <c r="J1392" s="68" t="s">
        <v>266</v>
      </c>
      <c r="K1392" s="68" t="s">
        <v>130</v>
      </c>
      <c r="L1392" s="69">
        <v>45.733333333333327</v>
      </c>
      <c r="M1392" s="69"/>
    </row>
    <row r="1393" spans="3:13">
      <c r="C1393" s="68" t="s">
        <v>19</v>
      </c>
      <c r="D1393" s="68">
        <v>2023</v>
      </c>
      <c r="E1393" s="68" t="s">
        <v>267</v>
      </c>
      <c r="F1393" s="68"/>
      <c r="G1393" s="68" t="s">
        <v>260</v>
      </c>
      <c r="H1393" s="68" t="s">
        <v>264</v>
      </c>
      <c r="I1393" s="68" t="s">
        <v>269</v>
      </c>
      <c r="J1393" s="68" t="s">
        <v>266</v>
      </c>
      <c r="K1393" s="68" t="s">
        <v>130</v>
      </c>
      <c r="L1393" s="69">
        <v>31.166666666666668</v>
      </c>
      <c r="M1393" s="69"/>
    </row>
    <row r="1394" spans="3:13">
      <c r="C1394" s="68" t="s">
        <v>19</v>
      </c>
      <c r="D1394" s="68">
        <v>2023</v>
      </c>
      <c r="E1394" s="68" t="s">
        <v>267</v>
      </c>
      <c r="F1394" s="68"/>
      <c r="G1394" s="68" t="s">
        <v>260</v>
      </c>
      <c r="H1394" s="68" t="s">
        <v>264</v>
      </c>
      <c r="I1394" s="68" t="s">
        <v>270</v>
      </c>
      <c r="J1394" s="68" t="s">
        <v>266</v>
      </c>
      <c r="K1394" s="68" t="s">
        <v>130</v>
      </c>
      <c r="L1394" s="69">
        <v>34</v>
      </c>
      <c r="M1394" s="69"/>
    </row>
    <row r="1395" spans="3:13">
      <c r="C1395" s="68" t="s">
        <v>19</v>
      </c>
      <c r="D1395" s="68">
        <v>2023</v>
      </c>
      <c r="E1395" s="68" t="s">
        <v>267</v>
      </c>
      <c r="F1395" s="68"/>
      <c r="G1395" s="68" t="s">
        <v>260</v>
      </c>
      <c r="H1395" s="68" t="s">
        <v>264</v>
      </c>
      <c r="I1395" s="68" t="s">
        <v>271</v>
      </c>
      <c r="J1395" s="68" t="s">
        <v>266</v>
      </c>
      <c r="K1395" s="68" t="s">
        <v>130</v>
      </c>
      <c r="L1395" s="69">
        <v>39.666666666666664</v>
      </c>
      <c r="M1395" s="69"/>
    </row>
    <row r="1396" spans="3:13">
      <c r="C1396" s="68" t="s">
        <v>19</v>
      </c>
      <c r="D1396" s="68">
        <v>2023</v>
      </c>
      <c r="E1396" s="68" t="s">
        <v>267</v>
      </c>
      <c r="F1396" s="68"/>
      <c r="G1396" s="68" t="s">
        <v>261</v>
      </c>
      <c r="H1396" s="68" t="s">
        <v>264</v>
      </c>
      <c r="I1396" s="68" t="s">
        <v>269</v>
      </c>
      <c r="J1396" s="68" t="s">
        <v>266</v>
      </c>
      <c r="K1396" s="68" t="s">
        <v>130</v>
      </c>
      <c r="L1396" s="69">
        <v>26.400000000000002</v>
      </c>
      <c r="M1396" s="69"/>
    </row>
    <row r="1397" spans="3:13">
      <c r="C1397" s="68" t="s">
        <v>19</v>
      </c>
      <c r="D1397" s="68">
        <v>2023</v>
      </c>
      <c r="E1397" s="68" t="s">
        <v>267</v>
      </c>
      <c r="F1397" s="68"/>
      <c r="G1397" s="68" t="s">
        <v>261</v>
      </c>
      <c r="H1397" s="68" t="s">
        <v>264</v>
      </c>
      <c r="I1397" s="68" t="s">
        <v>270</v>
      </c>
      <c r="J1397" s="68" t="s">
        <v>266</v>
      </c>
      <c r="K1397" s="68" t="s">
        <v>130</v>
      </c>
      <c r="L1397" s="69">
        <v>28.8</v>
      </c>
      <c r="M1397" s="69"/>
    </row>
    <row r="1398" spans="3:13">
      <c r="C1398" s="68" t="s">
        <v>19</v>
      </c>
      <c r="D1398" s="68">
        <v>2023</v>
      </c>
      <c r="E1398" s="68" t="s">
        <v>267</v>
      </c>
      <c r="F1398" s="68"/>
      <c r="G1398" s="68" t="s">
        <v>261</v>
      </c>
      <c r="H1398" s="68" t="s">
        <v>264</v>
      </c>
      <c r="I1398" s="68" t="s">
        <v>271</v>
      </c>
      <c r="J1398" s="68" t="s">
        <v>266</v>
      </c>
      <c r="K1398" s="68" t="s">
        <v>130</v>
      </c>
      <c r="L1398" s="69">
        <v>33.6</v>
      </c>
      <c r="M1398" s="69"/>
    </row>
    <row r="1399" spans="3:13">
      <c r="C1399" s="68" t="s">
        <v>19</v>
      </c>
      <c r="D1399" s="68">
        <v>2023</v>
      </c>
      <c r="E1399" s="68" t="s">
        <v>267</v>
      </c>
      <c r="F1399" s="68"/>
      <c r="G1399" s="68" t="s">
        <v>78</v>
      </c>
      <c r="H1399" s="68" t="s">
        <v>264</v>
      </c>
      <c r="I1399" s="68" t="s">
        <v>269</v>
      </c>
      <c r="J1399" s="68" t="s">
        <v>266</v>
      </c>
      <c r="K1399" s="68" t="s">
        <v>130</v>
      </c>
      <c r="L1399" s="69">
        <v>35.933333333333337</v>
      </c>
      <c r="M1399" s="69"/>
    </row>
    <row r="1400" spans="3:13">
      <c r="C1400" s="68" t="s">
        <v>19</v>
      </c>
      <c r="D1400" s="68">
        <v>2023</v>
      </c>
      <c r="E1400" s="68" t="s">
        <v>267</v>
      </c>
      <c r="F1400" s="68"/>
      <c r="G1400" s="68" t="s">
        <v>78</v>
      </c>
      <c r="H1400" s="68" t="s">
        <v>264</v>
      </c>
      <c r="I1400" s="68" t="s">
        <v>270</v>
      </c>
      <c r="J1400" s="68" t="s">
        <v>266</v>
      </c>
      <c r="K1400" s="68" t="s">
        <v>130</v>
      </c>
      <c r="L1400" s="69">
        <v>39.199999999999996</v>
      </c>
      <c r="M1400" s="69"/>
    </row>
    <row r="1401" spans="3:13">
      <c r="C1401" s="68" t="s">
        <v>19</v>
      </c>
      <c r="D1401" s="68">
        <v>2023</v>
      </c>
      <c r="E1401" s="68" t="s">
        <v>267</v>
      </c>
      <c r="F1401" s="68"/>
      <c r="G1401" s="68" t="s">
        <v>78</v>
      </c>
      <c r="H1401" s="68" t="s">
        <v>264</v>
      </c>
      <c r="I1401" s="68" t="s">
        <v>271</v>
      </c>
      <c r="J1401" s="68" t="s">
        <v>266</v>
      </c>
      <c r="K1401" s="68" t="s">
        <v>130</v>
      </c>
      <c r="L1401" s="69">
        <v>45.733333333333327</v>
      </c>
      <c r="M1401" s="69"/>
    </row>
    <row r="1402" spans="3:13">
      <c r="C1402" s="68" t="s">
        <v>19</v>
      </c>
      <c r="D1402" s="68">
        <v>2023</v>
      </c>
      <c r="E1402" s="68" t="s">
        <v>267</v>
      </c>
      <c r="F1402" s="68"/>
      <c r="G1402" s="68" t="s">
        <v>260</v>
      </c>
      <c r="H1402" s="68" t="s">
        <v>264</v>
      </c>
      <c r="I1402" s="68" t="s">
        <v>269</v>
      </c>
      <c r="J1402" s="68" t="s">
        <v>266</v>
      </c>
      <c r="K1402" s="68" t="s">
        <v>130</v>
      </c>
      <c r="L1402" s="69">
        <v>31.166666666666668</v>
      </c>
      <c r="M1402" s="69"/>
    </row>
    <row r="1403" spans="3:13">
      <c r="C1403" s="68" t="s">
        <v>19</v>
      </c>
      <c r="D1403" s="68">
        <v>2023</v>
      </c>
      <c r="E1403" s="68" t="s">
        <v>267</v>
      </c>
      <c r="F1403" s="68"/>
      <c r="G1403" s="68" t="s">
        <v>260</v>
      </c>
      <c r="H1403" s="68" t="s">
        <v>264</v>
      </c>
      <c r="I1403" s="68" t="s">
        <v>270</v>
      </c>
      <c r="J1403" s="68" t="s">
        <v>266</v>
      </c>
      <c r="K1403" s="68" t="s">
        <v>130</v>
      </c>
      <c r="L1403" s="69">
        <v>34</v>
      </c>
      <c r="M1403" s="69"/>
    </row>
    <row r="1404" spans="3:13">
      <c r="C1404" s="68" t="s">
        <v>19</v>
      </c>
      <c r="D1404" s="68">
        <v>2023</v>
      </c>
      <c r="E1404" s="68" t="s">
        <v>267</v>
      </c>
      <c r="F1404" s="68"/>
      <c r="G1404" s="68" t="s">
        <v>260</v>
      </c>
      <c r="H1404" s="68" t="s">
        <v>264</v>
      </c>
      <c r="I1404" s="68" t="s">
        <v>271</v>
      </c>
      <c r="J1404" s="68" t="s">
        <v>266</v>
      </c>
      <c r="K1404" s="68" t="s">
        <v>130</v>
      </c>
      <c r="L1404" s="69">
        <v>39.666666666666664</v>
      </c>
      <c r="M1404" s="69"/>
    </row>
    <row r="1405" spans="3:13">
      <c r="C1405" s="68" t="s">
        <v>19</v>
      </c>
      <c r="D1405" s="68">
        <v>2023</v>
      </c>
      <c r="E1405" s="68" t="s">
        <v>267</v>
      </c>
      <c r="F1405" s="68"/>
      <c r="G1405" s="68" t="s">
        <v>261</v>
      </c>
      <c r="H1405" s="68" t="s">
        <v>264</v>
      </c>
      <c r="I1405" s="68" t="s">
        <v>269</v>
      </c>
      <c r="J1405" s="68" t="s">
        <v>266</v>
      </c>
      <c r="K1405" s="68" t="s">
        <v>130</v>
      </c>
      <c r="L1405" s="69">
        <v>26.400000000000002</v>
      </c>
      <c r="M1405" s="69"/>
    </row>
    <row r="1406" spans="3:13">
      <c r="C1406" s="68" t="s">
        <v>19</v>
      </c>
      <c r="D1406" s="68">
        <v>2023</v>
      </c>
      <c r="E1406" s="68" t="s">
        <v>267</v>
      </c>
      <c r="F1406" s="68"/>
      <c r="G1406" s="68" t="s">
        <v>261</v>
      </c>
      <c r="H1406" s="68" t="s">
        <v>264</v>
      </c>
      <c r="I1406" s="68" t="s">
        <v>270</v>
      </c>
      <c r="J1406" s="68" t="s">
        <v>266</v>
      </c>
      <c r="K1406" s="68" t="s">
        <v>130</v>
      </c>
      <c r="L1406" s="69">
        <v>28.8</v>
      </c>
      <c r="M1406" s="69"/>
    </row>
    <row r="1407" spans="3:13">
      <c r="C1407" s="68" t="s">
        <v>19</v>
      </c>
      <c r="D1407" s="68">
        <v>2023</v>
      </c>
      <c r="E1407" s="68" t="s">
        <v>267</v>
      </c>
      <c r="F1407" s="68"/>
      <c r="G1407" s="68" t="s">
        <v>261</v>
      </c>
      <c r="H1407" s="68" t="s">
        <v>264</v>
      </c>
      <c r="I1407" s="68" t="s">
        <v>271</v>
      </c>
      <c r="J1407" s="68" t="s">
        <v>266</v>
      </c>
      <c r="K1407" s="68" t="s">
        <v>130</v>
      </c>
      <c r="L1407" s="69">
        <v>33.6</v>
      </c>
      <c r="M1407" s="69"/>
    </row>
    <row r="1408" spans="3:13">
      <c r="C1408" s="68" t="s">
        <v>19</v>
      </c>
      <c r="D1408" s="68">
        <v>2023</v>
      </c>
      <c r="E1408" s="68" t="s">
        <v>267</v>
      </c>
      <c r="F1408" s="68"/>
      <c r="G1408" s="68" t="s">
        <v>78</v>
      </c>
      <c r="H1408" s="68" t="s">
        <v>264</v>
      </c>
      <c r="I1408" s="68" t="s">
        <v>269</v>
      </c>
      <c r="J1408" s="68" t="s">
        <v>266</v>
      </c>
      <c r="K1408" s="68" t="s">
        <v>130</v>
      </c>
      <c r="L1408" s="69">
        <v>35.933333333333337</v>
      </c>
      <c r="M1408" s="69"/>
    </row>
    <row r="1409" spans="3:13">
      <c r="C1409" s="68" t="s">
        <v>19</v>
      </c>
      <c r="D1409" s="68">
        <v>2023</v>
      </c>
      <c r="E1409" s="68" t="s">
        <v>267</v>
      </c>
      <c r="F1409" s="68"/>
      <c r="G1409" s="68" t="s">
        <v>78</v>
      </c>
      <c r="H1409" s="68" t="s">
        <v>264</v>
      </c>
      <c r="I1409" s="68" t="s">
        <v>270</v>
      </c>
      <c r="J1409" s="68" t="s">
        <v>266</v>
      </c>
      <c r="K1409" s="68" t="s">
        <v>130</v>
      </c>
      <c r="L1409" s="69">
        <v>39.199999999999996</v>
      </c>
      <c r="M1409" s="69"/>
    </row>
    <row r="1410" spans="3:13">
      <c r="C1410" s="68" t="s">
        <v>19</v>
      </c>
      <c r="D1410" s="68">
        <v>2023</v>
      </c>
      <c r="E1410" s="68" t="s">
        <v>267</v>
      </c>
      <c r="F1410" s="68"/>
      <c r="G1410" s="68" t="s">
        <v>78</v>
      </c>
      <c r="H1410" s="68" t="s">
        <v>264</v>
      </c>
      <c r="I1410" s="68" t="s">
        <v>271</v>
      </c>
      <c r="J1410" s="68" t="s">
        <v>266</v>
      </c>
      <c r="K1410" s="68" t="s">
        <v>130</v>
      </c>
      <c r="L1410" s="69">
        <v>45.733333333333327</v>
      </c>
      <c r="M1410" s="69"/>
    </row>
    <row r="1411" spans="3:13">
      <c r="C1411" s="68" t="s">
        <v>19</v>
      </c>
      <c r="D1411" s="68">
        <v>2023</v>
      </c>
      <c r="E1411" s="68" t="s">
        <v>267</v>
      </c>
      <c r="F1411" s="68"/>
      <c r="G1411" s="68" t="s">
        <v>260</v>
      </c>
      <c r="H1411" s="68" t="s">
        <v>264</v>
      </c>
      <c r="I1411" s="68" t="s">
        <v>269</v>
      </c>
      <c r="J1411" s="68" t="s">
        <v>266</v>
      </c>
      <c r="K1411" s="68" t="s">
        <v>130</v>
      </c>
      <c r="L1411" s="69">
        <v>31.166666666666668</v>
      </c>
      <c r="M1411" s="69"/>
    </row>
    <row r="1412" spans="3:13">
      <c r="C1412" s="68" t="s">
        <v>19</v>
      </c>
      <c r="D1412" s="68">
        <v>2023</v>
      </c>
      <c r="E1412" s="68" t="s">
        <v>267</v>
      </c>
      <c r="F1412" s="68"/>
      <c r="G1412" s="68" t="s">
        <v>260</v>
      </c>
      <c r="H1412" s="68" t="s">
        <v>264</v>
      </c>
      <c r="I1412" s="68" t="s">
        <v>270</v>
      </c>
      <c r="J1412" s="68" t="s">
        <v>266</v>
      </c>
      <c r="K1412" s="68" t="s">
        <v>130</v>
      </c>
      <c r="L1412" s="69">
        <v>34</v>
      </c>
      <c r="M1412" s="69"/>
    </row>
    <row r="1413" spans="3:13">
      <c r="C1413" s="68" t="s">
        <v>19</v>
      </c>
      <c r="D1413" s="68">
        <v>2023</v>
      </c>
      <c r="E1413" s="68" t="s">
        <v>267</v>
      </c>
      <c r="F1413" s="68"/>
      <c r="G1413" s="68" t="s">
        <v>260</v>
      </c>
      <c r="H1413" s="68" t="s">
        <v>264</v>
      </c>
      <c r="I1413" s="68" t="s">
        <v>271</v>
      </c>
      <c r="J1413" s="68" t="s">
        <v>266</v>
      </c>
      <c r="K1413" s="68" t="s">
        <v>130</v>
      </c>
      <c r="L1413" s="69">
        <v>39.666666666666664</v>
      </c>
      <c r="M1413" s="69"/>
    </row>
    <row r="1414" spans="3:13">
      <c r="C1414" s="68" t="s">
        <v>19</v>
      </c>
      <c r="D1414" s="68">
        <v>2023</v>
      </c>
      <c r="E1414" s="68" t="s">
        <v>267</v>
      </c>
      <c r="F1414" s="68"/>
      <c r="G1414" s="68" t="s">
        <v>261</v>
      </c>
      <c r="H1414" s="68" t="s">
        <v>264</v>
      </c>
      <c r="I1414" s="68" t="s">
        <v>269</v>
      </c>
      <c r="J1414" s="68" t="s">
        <v>266</v>
      </c>
      <c r="K1414" s="68" t="s">
        <v>130</v>
      </c>
      <c r="L1414" s="69">
        <v>26.400000000000002</v>
      </c>
      <c r="M1414" s="69"/>
    </row>
    <row r="1415" spans="3:13">
      <c r="C1415" s="68" t="s">
        <v>19</v>
      </c>
      <c r="D1415" s="68">
        <v>2023</v>
      </c>
      <c r="E1415" s="68" t="s">
        <v>267</v>
      </c>
      <c r="F1415" s="68"/>
      <c r="G1415" s="68" t="s">
        <v>261</v>
      </c>
      <c r="H1415" s="68" t="s">
        <v>264</v>
      </c>
      <c r="I1415" s="68" t="s">
        <v>270</v>
      </c>
      <c r="J1415" s="68" t="s">
        <v>266</v>
      </c>
      <c r="K1415" s="68" t="s">
        <v>130</v>
      </c>
      <c r="L1415" s="69">
        <v>28.8</v>
      </c>
      <c r="M1415" s="69"/>
    </row>
    <row r="1416" spans="3:13">
      <c r="C1416" s="68" t="s">
        <v>19</v>
      </c>
      <c r="D1416" s="68">
        <v>2023</v>
      </c>
      <c r="E1416" s="68" t="s">
        <v>267</v>
      </c>
      <c r="F1416" s="68"/>
      <c r="G1416" s="68" t="s">
        <v>261</v>
      </c>
      <c r="H1416" s="68" t="s">
        <v>264</v>
      </c>
      <c r="I1416" s="68" t="s">
        <v>271</v>
      </c>
      <c r="J1416" s="68" t="s">
        <v>266</v>
      </c>
      <c r="K1416" s="68" t="s">
        <v>130</v>
      </c>
      <c r="L1416" s="69">
        <v>33.6</v>
      </c>
      <c r="M1416" s="69"/>
    </row>
    <row r="1417" spans="3:13">
      <c r="C1417" s="68" t="s">
        <v>19</v>
      </c>
      <c r="D1417" s="68">
        <v>2023</v>
      </c>
      <c r="E1417" s="68" t="s">
        <v>267</v>
      </c>
      <c r="F1417" s="68"/>
      <c r="G1417" s="68" t="s">
        <v>78</v>
      </c>
      <c r="H1417" s="68" t="s">
        <v>265</v>
      </c>
      <c r="I1417" s="68" t="s">
        <v>269</v>
      </c>
      <c r="J1417" s="68" t="s">
        <v>266</v>
      </c>
      <c r="K1417" s="68" t="s">
        <v>130</v>
      </c>
      <c r="L1417" s="69">
        <v>35.933333333333337</v>
      </c>
      <c r="M1417" s="69"/>
    </row>
    <row r="1418" spans="3:13">
      <c r="C1418" s="68" t="s">
        <v>19</v>
      </c>
      <c r="D1418" s="68">
        <v>2023</v>
      </c>
      <c r="E1418" s="68" t="s">
        <v>267</v>
      </c>
      <c r="F1418" s="68"/>
      <c r="G1418" s="68" t="s">
        <v>78</v>
      </c>
      <c r="H1418" s="68" t="s">
        <v>265</v>
      </c>
      <c r="I1418" s="68" t="s">
        <v>270</v>
      </c>
      <c r="J1418" s="68" t="s">
        <v>266</v>
      </c>
      <c r="K1418" s="68" t="s">
        <v>130</v>
      </c>
      <c r="L1418" s="69">
        <v>39.199999999999996</v>
      </c>
      <c r="M1418" s="69"/>
    </row>
    <row r="1419" spans="3:13">
      <c r="C1419" s="68" t="s">
        <v>19</v>
      </c>
      <c r="D1419" s="68">
        <v>2023</v>
      </c>
      <c r="E1419" s="68" t="s">
        <v>267</v>
      </c>
      <c r="F1419" s="68"/>
      <c r="G1419" s="68" t="s">
        <v>78</v>
      </c>
      <c r="H1419" s="68" t="s">
        <v>265</v>
      </c>
      <c r="I1419" s="68" t="s">
        <v>271</v>
      </c>
      <c r="J1419" s="68" t="s">
        <v>266</v>
      </c>
      <c r="K1419" s="68" t="s">
        <v>130</v>
      </c>
      <c r="L1419" s="69">
        <v>45.733333333333327</v>
      </c>
      <c r="M1419" s="69"/>
    </row>
    <row r="1420" spans="3:13">
      <c r="C1420" s="68" t="s">
        <v>19</v>
      </c>
      <c r="D1420" s="68">
        <v>2023</v>
      </c>
      <c r="E1420" s="68" t="s">
        <v>267</v>
      </c>
      <c r="F1420" s="68"/>
      <c r="G1420" s="68" t="s">
        <v>260</v>
      </c>
      <c r="H1420" s="68" t="s">
        <v>265</v>
      </c>
      <c r="I1420" s="68" t="s">
        <v>269</v>
      </c>
      <c r="J1420" s="68" t="s">
        <v>266</v>
      </c>
      <c r="K1420" s="68" t="s">
        <v>130</v>
      </c>
      <c r="L1420" s="69">
        <v>31.166666666666668</v>
      </c>
      <c r="M1420" s="69"/>
    </row>
    <row r="1421" spans="3:13">
      <c r="C1421" s="68" t="s">
        <v>19</v>
      </c>
      <c r="D1421" s="68">
        <v>2023</v>
      </c>
      <c r="E1421" s="68" t="s">
        <v>267</v>
      </c>
      <c r="F1421" s="68"/>
      <c r="G1421" s="68" t="s">
        <v>260</v>
      </c>
      <c r="H1421" s="68" t="s">
        <v>265</v>
      </c>
      <c r="I1421" s="68" t="s">
        <v>270</v>
      </c>
      <c r="J1421" s="68" t="s">
        <v>266</v>
      </c>
      <c r="K1421" s="68" t="s">
        <v>130</v>
      </c>
      <c r="L1421" s="69">
        <v>34</v>
      </c>
      <c r="M1421" s="69"/>
    </row>
    <row r="1422" spans="3:13">
      <c r="C1422" s="68" t="s">
        <v>19</v>
      </c>
      <c r="D1422" s="68">
        <v>2023</v>
      </c>
      <c r="E1422" s="68" t="s">
        <v>267</v>
      </c>
      <c r="F1422" s="68"/>
      <c r="G1422" s="68" t="s">
        <v>260</v>
      </c>
      <c r="H1422" s="68" t="s">
        <v>265</v>
      </c>
      <c r="I1422" s="68" t="s">
        <v>271</v>
      </c>
      <c r="J1422" s="68" t="s">
        <v>266</v>
      </c>
      <c r="K1422" s="68" t="s">
        <v>130</v>
      </c>
      <c r="L1422" s="69">
        <v>39.666666666666664</v>
      </c>
      <c r="M1422" s="69"/>
    </row>
    <row r="1423" spans="3:13">
      <c r="C1423" s="68" t="s">
        <v>19</v>
      </c>
      <c r="D1423" s="68">
        <v>2023</v>
      </c>
      <c r="E1423" s="68" t="s">
        <v>267</v>
      </c>
      <c r="F1423" s="68"/>
      <c r="G1423" s="68" t="s">
        <v>261</v>
      </c>
      <c r="H1423" s="68" t="s">
        <v>265</v>
      </c>
      <c r="I1423" s="68" t="s">
        <v>269</v>
      </c>
      <c r="J1423" s="68" t="s">
        <v>266</v>
      </c>
      <c r="K1423" s="68" t="s">
        <v>130</v>
      </c>
      <c r="L1423" s="69">
        <v>26.400000000000002</v>
      </c>
      <c r="M1423" s="69"/>
    </row>
    <row r="1424" spans="3:13">
      <c r="C1424" s="68" t="s">
        <v>19</v>
      </c>
      <c r="D1424" s="68">
        <v>2023</v>
      </c>
      <c r="E1424" s="68" t="s">
        <v>267</v>
      </c>
      <c r="F1424" s="68"/>
      <c r="G1424" s="68" t="s">
        <v>261</v>
      </c>
      <c r="H1424" s="68" t="s">
        <v>265</v>
      </c>
      <c r="I1424" s="68" t="s">
        <v>270</v>
      </c>
      <c r="J1424" s="68" t="s">
        <v>266</v>
      </c>
      <c r="K1424" s="68" t="s">
        <v>130</v>
      </c>
      <c r="L1424" s="69">
        <v>28.8</v>
      </c>
      <c r="M1424" s="69"/>
    </row>
    <row r="1425" spans="3:13">
      <c r="C1425" s="68" t="s">
        <v>19</v>
      </c>
      <c r="D1425" s="68">
        <v>2023</v>
      </c>
      <c r="E1425" s="68" t="s">
        <v>267</v>
      </c>
      <c r="F1425" s="68"/>
      <c r="G1425" s="68" t="s">
        <v>261</v>
      </c>
      <c r="H1425" s="68" t="s">
        <v>265</v>
      </c>
      <c r="I1425" s="68" t="s">
        <v>271</v>
      </c>
      <c r="J1425" s="68" t="s">
        <v>266</v>
      </c>
      <c r="K1425" s="68" t="s">
        <v>130</v>
      </c>
      <c r="L1425" s="69">
        <v>33.6</v>
      </c>
      <c r="M1425" s="69"/>
    </row>
    <row r="1426" spans="3:13">
      <c r="C1426" s="68" t="s">
        <v>19</v>
      </c>
      <c r="D1426" s="68">
        <v>2023</v>
      </c>
      <c r="E1426" s="68" t="s">
        <v>267</v>
      </c>
      <c r="F1426" s="68"/>
      <c r="G1426" s="68" t="s">
        <v>78</v>
      </c>
      <c r="H1426" s="68" t="s">
        <v>265</v>
      </c>
      <c r="I1426" s="68" t="s">
        <v>269</v>
      </c>
      <c r="J1426" s="68" t="s">
        <v>266</v>
      </c>
      <c r="K1426" s="68" t="s">
        <v>130</v>
      </c>
      <c r="L1426" s="69">
        <v>35.933333333333337</v>
      </c>
      <c r="M1426" s="69"/>
    </row>
    <row r="1427" spans="3:13">
      <c r="C1427" s="68" t="s">
        <v>19</v>
      </c>
      <c r="D1427" s="68">
        <v>2023</v>
      </c>
      <c r="E1427" s="68" t="s">
        <v>267</v>
      </c>
      <c r="F1427" s="68"/>
      <c r="G1427" s="68" t="s">
        <v>78</v>
      </c>
      <c r="H1427" s="68" t="s">
        <v>265</v>
      </c>
      <c r="I1427" s="68" t="s">
        <v>270</v>
      </c>
      <c r="J1427" s="68" t="s">
        <v>266</v>
      </c>
      <c r="K1427" s="68" t="s">
        <v>130</v>
      </c>
      <c r="L1427" s="69">
        <v>39.199999999999996</v>
      </c>
      <c r="M1427" s="69"/>
    </row>
    <row r="1428" spans="3:13">
      <c r="C1428" s="68" t="s">
        <v>19</v>
      </c>
      <c r="D1428" s="68">
        <v>2023</v>
      </c>
      <c r="E1428" s="68" t="s">
        <v>267</v>
      </c>
      <c r="F1428" s="68"/>
      <c r="G1428" s="68" t="s">
        <v>78</v>
      </c>
      <c r="H1428" s="68" t="s">
        <v>265</v>
      </c>
      <c r="I1428" s="68" t="s">
        <v>271</v>
      </c>
      <c r="J1428" s="68" t="s">
        <v>266</v>
      </c>
      <c r="K1428" s="68" t="s">
        <v>130</v>
      </c>
      <c r="L1428" s="69">
        <v>45.733333333333327</v>
      </c>
      <c r="M1428" s="69"/>
    </row>
    <row r="1429" spans="3:13">
      <c r="C1429" s="68" t="s">
        <v>19</v>
      </c>
      <c r="D1429" s="68">
        <v>2023</v>
      </c>
      <c r="E1429" s="68" t="s">
        <v>267</v>
      </c>
      <c r="F1429" s="68"/>
      <c r="G1429" s="68" t="s">
        <v>260</v>
      </c>
      <c r="H1429" s="68" t="s">
        <v>265</v>
      </c>
      <c r="I1429" s="68" t="s">
        <v>269</v>
      </c>
      <c r="J1429" s="68" t="s">
        <v>266</v>
      </c>
      <c r="K1429" s="68" t="s">
        <v>130</v>
      </c>
      <c r="L1429" s="69">
        <v>31.166666666666668</v>
      </c>
      <c r="M1429" s="69"/>
    </row>
    <row r="1430" spans="3:13">
      <c r="C1430" s="68" t="s">
        <v>19</v>
      </c>
      <c r="D1430" s="68">
        <v>2023</v>
      </c>
      <c r="E1430" s="68" t="s">
        <v>267</v>
      </c>
      <c r="F1430" s="68"/>
      <c r="G1430" s="68" t="s">
        <v>260</v>
      </c>
      <c r="H1430" s="68" t="s">
        <v>265</v>
      </c>
      <c r="I1430" s="68" t="s">
        <v>270</v>
      </c>
      <c r="J1430" s="68" t="s">
        <v>266</v>
      </c>
      <c r="K1430" s="68" t="s">
        <v>130</v>
      </c>
      <c r="L1430" s="69">
        <v>34</v>
      </c>
      <c r="M1430" s="69"/>
    </row>
    <row r="1431" spans="3:13">
      <c r="C1431" s="68" t="s">
        <v>19</v>
      </c>
      <c r="D1431" s="68">
        <v>2023</v>
      </c>
      <c r="E1431" s="68" t="s">
        <v>267</v>
      </c>
      <c r="F1431" s="68"/>
      <c r="G1431" s="68" t="s">
        <v>260</v>
      </c>
      <c r="H1431" s="68" t="s">
        <v>265</v>
      </c>
      <c r="I1431" s="68" t="s">
        <v>271</v>
      </c>
      <c r="J1431" s="68" t="s">
        <v>266</v>
      </c>
      <c r="K1431" s="68" t="s">
        <v>130</v>
      </c>
      <c r="L1431" s="69">
        <v>39.666666666666664</v>
      </c>
      <c r="M1431" s="69"/>
    </row>
    <row r="1432" spans="3:13">
      <c r="C1432" s="68" t="s">
        <v>19</v>
      </c>
      <c r="D1432" s="68">
        <v>2023</v>
      </c>
      <c r="E1432" s="68" t="s">
        <v>267</v>
      </c>
      <c r="F1432" s="68"/>
      <c r="G1432" s="68" t="s">
        <v>261</v>
      </c>
      <c r="H1432" s="68" t="s">
        <v>265</v>
      </c>
      <c r="I1432" s="68" t="s">
        <v>269</v>
      </c>
      <c r="J1432" s="68" t="s">
        <v>266</v>
      </c>
      <c r="K1432" s="68" t="s">
        <v>130</v>
      </c>
      <c r="L1432" s="69">
        <v>26.400000000000002</v>
      </c>
      <c r="M1432" s="69"/>
    </row>
    <row r="1433" spans="3:13">
      <c r="C1433" s="68" t="s">
        <v>19</v>
      </c>
      <c r="D1433" s="68">
        <v>2023</v>
      </c>
      <c r="E1433" s="68" t="s">
        <v>267</v>
      </c>
      <c r="F1433" s="68"/>
      <c r="G1433" s="68" t="s">
        <v>261</v>
      </c>
      <c r="H1433" s="68" t="s">
        <v>265</v>
      </c>
      <c r="I1433" s="68" t="s">
        <v>270</v>
      </c>
      <c r="J1433" s="68" t="s">
        <v>266</v>
      </c>
      <c r="K1433" s="68" t="s">
        <v>130</v>
      </c>
      <c r="L1433" s="69">
        <v>28.8</v>
      </c>
      <c r="M1433" s="69"/>
    </row>
    <row r="1434" spans="3:13">
      <c r="C1434" s="68" t="s">
        <v>19</v>
      </c>
      <c r="D1434" s="68">
        <v>2023</v>
      </c>
      <c r="E1434" s="68" t="s">
        <v>267</v>
      </c>
      <c r="F1434" s="68"/>
      <c r="G1434" s="68" t="s">
        <v>261</v>
      </c>
      <c r="H1434" s="68" t="s">
        <v>265</v>
      </c>
      <c r="I1434" s="68" t="s">
        <v>271</v>
      </c>
      <c r="J1434" s="68" t="s">
        <v>266</v>
      </c>
      <c r="K1434" s="68" t="s">
        <v>130</v>
      </c>
      <c r="L1434" s="69">
        <v>33.6</v>
      </c>
      <c r="M1434" s="69"/>
    </row>
    <row r="1435" spans="3:13">
      <c r="C1435" s="68" t="s">
        <v>19</v>
      </c>
      <c r="D1435" s="68">
        <v>2023</v>
      </c>
      <c r="E1435" s="68" t="s">
        <v>267</v>
      </c>
      <c r="F1435" s="68"/>
      <c r="G1435" s="68" t="s">
        <v>78</v>
      </c>
      <c r="H1435" s="68" t="s">
        <v>265</v>
      </c>
      <c r="I1435" s="68" t="s">
        <v>269</v>
      </c>
      <c r="J1435" s="68" t="s">
        <v>266</v>
      </c>
      <c r="K1435" s="68" t="s">
        <v>130</v>
      </c>
      <c r="L1435" s="69">
        <v>35.933333333333337</v>
      </c>
      <c r="M1435" s="69"/>
    </row>
    <row r="1436" spans="3:13">
      <c r="C1436" s="68" t="s">
        <v>19</v>
      </c>
      <c r="D1436" s="68">
        <v>2023</v>
      </c>
      <c r="E1436" s="68" t="s">
        <v>267</v>
      </c>
      <c r="F1436" s="68"/>
      <c r="G1436" s="68" t="s">
        <v>78</v>
      </c>
      <c r="H1436" s="68" t="s">
        <v>265</v>
      </c>
      <c r="I1436" s="68" t="s">
        <v>270</v>
      </c>
      <c r="J1436" s="68" t="s">
        <v>266</v>
      </c>
      <c r="K1436" s="68" t="s">
        <v>130</v>
      </c>
      <c r="L1436" s="69">
        <v>39.199999999999996</v>
      </c>
      <c r="M1436" s="69"/>
    </row>
    <row r="1437" spans="3:13">
      <c r="C1437" s="68" t="s">
        <v>19</v>
      </c>
      <c r="D1437" s="68">
        <v>2023</v>
      </c>
      <c r="E1437" s="68" t="s">
        <v>267</v>
      </c>
      <c r="F1437" s="68"/>
      <c r="G1437" s="68" t="s">
        <v>78</v>
      </c>
      <c r="H1437" s="68" t="s">
        <v>265</v>
      </c>
      <c r="I1437" s="68" t="s">
        <v>271</v>
      </c>
      <c r="J1437" s="68" t="s">
        <v>266</v>
      </c>
      <c r="K1437" s="68" t="s">
        <v>130</v>
      </c>
      <c r="L1437" s="69">
        <v>45.733333333333327</v>
      </c>
      <c r="M1437" s="69"/>
    </row>
    <row r="1438" spans="3:13">
      <c r="C1438" s="68" t="s">
        <v>19</v>
      </c>
      <c r="D1438" s="68">
        <v>2023</v>
      </c>
      <c r="E1438" s="68" t="s">
        <v>267</v>
      </c>
      <c r="F1438" s="68"/>
      <c r="G1438" s="68" t="s">
        <v>260</v>
      </c>
      <c r="H1438" s="68" t="s">
        <v>265</v>
      </c>
      <c r="I1438" s="68" t="s">
        <v>269</v>
      </c>
      <c r="J1438" s="68" t="s">
        <v>266</v>
      </c>
      <c r="K1438" s="68" t="s">
        <v>130</v>
      </c>
      <c r="L1438" s="69">
        <v>31.166666666666668</v>
      </c>
      <c r="M1438" s="69"/>
    </row>
    <row r="1439" spans="3:13">
      <c r="C1439" s="68" t="s">
        <v>19</v>
      </c>
      <c r="D1439" s="68">
        <v>2023</v>
      </c>
      <c r="E1439" s="68" t="s">
        <v>267</v>
      </c>
      <c r="F1439" s="68"/>
      <c r="G1439" s="68" t="s">
        <v>260</v>
      </c>
      <c r="H1439" s="68" t="s">
        <v>265</v>
      </c>
      <c r="I1439" s="68" t="s">
        <v>270</v>
      </c>
      <c r="J1439" s="68" t="s">
        <v>266</v>
      </c>
      <c r="K1439" s="68" t="s">
        <v>130</v>
      </c>
      <c r="L1439" s="69">
        <v>34</v>
      </c>
      <c r="M1439" s="69"/>
    </row>
    <row r="1440" spans="3:13">
      <c r="C1440" s="68" t="s">
        <v>19</v>
      </c>
      <c r="D1440" s="68">
        <v>2023</v>
      </c>
      <c r="E1440" s="68" t="s">
        <v>267</v>
      </c>
      <c r="F1440" s="68"/>
      <c r="G1440" s="68" t="s">
        <v>260</v>
      </c>
      <c r="H1440" s="68" t="s">
        <v>265</v>
      </c>
      <c r="I1440" s="68" t="s">
        <v>271</v>
      </c>
      <c r="J1440" s="68" t="s">
        <v>266</v>
      </c>
      <c r="K1440" s="68" t="s">
        <v>130</v>
      </c>
      <c r="L1440" s="69">
        <v>39.666666666666664</v>
      </c>
      <c r="M1440" s="69"/>
    </row>
    <row r="1441" spans="3:13">
      <c r="C1441" s="68" t="s">
        <v>19</v>
      </c>
      <c r="D1441" s="68">
        <v>2023</v>
      </c>
      <c r="E1441" s="68" t="s">
        <v>267</v>
      </c>
      <c r="F1441" s="68"/>
      <c r="G1441" s="68" t="s">
        <v>261</v>
      </c>
      <c r="H1441" s="68" t="s">
        <v>265</v>
      </c>
      <c r="I1441" s="68" t="s">
        <v>269</v>
      </c>
      <c r="J1441" s="68" t="s">
        <v>266</v>
      </c>
      <c r="K1441" s="68" t="s">
        <v>130</v>
      </c>
      <c r="L1441" s="69">
        <v>26.400000000000002</v>
      </c>
      <c r="M1441" s="69"/>
    </row>
    <row r="1442" spans="3:13">
      <c r="C1442" s="68" t="s">
        <v>19</v>
      </c>
      <c r="D1442" s="68">
        <v>2023</v>
      </c>
      <c r="E1442" s="68" t="s">
        <v>267</v>
      </c>
      <c r="F1442" s="68"/>
      <c r="G1442" s="68" t="s">
        <v>261</v>
      </c>
      <c r="H1442" s="68" t="s">
        <v>265</v>
      </c>
      <c r="I1442" s="68" t="s">
        <v>270</v>
      </c>
      <c r="J1442" s="68" t="s">
        <v>266</v>
      </c>
      <c r="K1442" s="68" t="s">
        <v>130</v>
      </c>
      <c r="L1442" s="69">
        <v>28.8</v>
      </c>
      <c r="M1442" s="69"/>
    </row>
    <row r="1443" spans="3:13">
      <c r="C1443" s="68" t="s">
        <v>19</v>
      </c>
      <c r="D1443" s="68">
        <v>2023</v>
      </c>
      <c r="E1443" s="68" t="s">
        <v>267</v>
      </c>
      <c r="F1443" s="68"/>
      <c r="G1443" s="68" t="s">
        <v>261</v>
      </c>
      <c r="H1443" s="68" t="s">
        <v>265</v>
      </c>
      <c r="I1443" s="68" t="s">
        <v>271</v>
      </c>
      <c r="J1443" s="68" t="s">
        <v>266</v>
      </c>
      <c r="K1443" s="68" t="s">
        <v>130</v>
      </c>
      <c r="L1443" s="69">
        <v>33.6</v>
      </c>
      <c r="M1443" s="69"/>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1572C-B3E6-42AD-8331-38794DABEBC2}">
  <sheetPr codeName="Sheet22"/>
  <dimension ref="A1:E71"/>
  <sheetViews>
    <sheetView workbookViewId="0">
      <selection activeCell="F15" sqref="F15"/>
    </sheetView>
  </sheetViews>
  <sheetFormatPr defaultColWidth="8.7265625" defaultRowHeight="14.5"/>
  <cols>
    <col min="1" max="1" width="21.453125" bestFit="1" customWidth="1"/>
    <col min="2" max="2" width="29.26953125" customWidth="1"/>
    <col min="3" max="3" width="26.453125" customWidth="1"/>
  </cols>
  <sheetData>
    <row r="1" spans="1:5">
      <c r="A1" s="504" t="s">
        <v>0</v>
      </c>
      <c r="B1" s="505"/>
      <c r="C1" s="506"/>
      <c r="E1" t="s">
        <v>128</v>
      </c>
    </row>
    <row r="2" spans="1:5">
      <c r="A2" s="504" t="s">
        <v>1</v>
      </c>
      <c r="B2" s="505"/>
      <c r="C2" s="506"/>
    </row>
    <row r="3" spans="1:5">
      <c r="A3" s="504" t="s">
        <v>2</v>
      </c>
      <c r="B3" s="505"/>
      <c r="C3" s="506"/>
    </row>
    <row r="4" spans="1:5">
      <c r="A4" s="507" t="s">
        <v>3</v>
      </c>
      <c r="B4" s="508"/>
      <c r="C4" s="509"/>
    </row>
    <row r="5" spans="1:5">
      <c r="A5" s="1" t="s">
        <v>4</v>
      </c>
      <c r="B5" s="1" t="s">
        <v>5</v>
      </c>
      <c r="C5" s="1" t="s">
        <v>6</v>
      </c>
    </row>
    <row r="6" spans="1:5">
      <c r="A6" s="2" t="s">
        <v>7</v>
      </c>
      <c r="B6" s="3">
        <v>19300</v>
      </c>
      <c r="C6" s="3">
        <v>34200</v>
      </c>
    </row>
    <row r="7" spans="1:5">
      <c r="A7" s="2" t="s">
        <v>8</v>
      </c>
      <c r="B7" s="3">
        <v>1700</v>
      </c>
      <c r="C7" s="3">
        <v>2500</v>
      </c>
    </row>
    <row r="8" spans="1:5">
      <c r="A8" s="2" t="s">
        <v>9</v>
      </c>
      <c r="B8" s="4"/>
      <c r="C8" s="4"/>
    </row>
    <row r="9" spans="1:5">
      <c r="A9" s="5" t="s">
        <v>11</v>
      </c>
      <c r="B9" s="3">
        <v>19100</v>
      </c>
      <c r="C9" s="3">
        <v>28300</v>
      </c>
    </row>
    <row r="10" spans="1:5">
      <c r="A10" s="2" t="s">
        <v>12</v>
      </c>
      <c r="B10" s="3">
        <v>16400</v>
      </c>
      <c r="C10" s="3">
        <v>19500</v>
      </c>
    </row>
    <row r="11" spans="1:5">
      <c r="A11" s="5" t="s">
        <v>13</v>
      </c>
      <c r="B11" s="3">
        <v>92600</v>
      </c>
      <c r="C11" s="3">
        <v>151900</v>
      </c>
    </row>
    <row r="12" spans="1:5">
      <c r="A12" s="2" t="s">
        <v>14</v>
      </c>
      <c r="B12" s="3">
        <v>9100</v>
      </c>
      <c r="C12" s="3">
        <v>15300</v>
      </c>
    </row>
    <row r="13" spans="1:5">
      <c r="A13" s="2" t="s">
        <v>15</v>
      </c>
      <c r="B13" s="3">
        <v>7200</v>
      </c>
      <c r="C13" s="3">
        <v>10600</v>
      </c>
    </row>
    <row r="14" spans="1:5">
      <c r="A14" s="2" t="s">
        <v>16</v>
      </c>
      <c r="B14" s="3">
        <v>2900</v>
      </c>
      <c r="C14" s="3">
        <v>4700</v>
      </c>
    </row>
    <row r="15" spans="1:5">
      <c r="A15" s="2" t="s">
        <v>17</v>
      </c>
      <c r="B15" s="4">
        <v>700</v>
      </c>
      <c r="C15" s="3">
        <v>900</v>
      </c>
    </row>
    <row r="16" spans="1:5">
      <c r="A16" s="2" t="s">
        <v>18</v>
      </c>
      <c r="B16" s="3">
        <v>67400</v>
      </c>
      <c r="C16" s="3">
        <v>96900</v>
      </c>
    </row>
    <row r="17" spans="1:3">
      <c r="A17" s="2" t="s">
        <v>19</v>
      </c>
      <c r="B17" s="3">
        <v>26800</v>
      </c>
      <c r="C17" s="3">
        <v>44900</v>
      </c>
    </row>
    <row r="18" spans="1:3">
      <c r="A18" s="2" t="s">
        <v>20</v>
      </c>
      <c r="B18" s="4">
        <v>300</v>
      </c>
      <c r="C18" s="3">
        <v>600</v>
      </c>
    </row>
    <row r="19" spans="1:3">
      <c r="A19" s="2" t="s">
        <v>21</v>
      </c>
      <c r="B19" s="3">
        <v>3200</v>
      </c>
      <c r="C19" s="3">
        <v>4500</v>
      </c>
    </row>
    <row r="20" spans="1:3">
      <c r="A20" s="2" t="s">
        <v>22</v>
      </c>
      <c r="B20" s="3">
        <v>3700</v>
      </c>
      <c r="C20" s="3">
        <v>6800</v>
      </c>
    </row>
    <row r="21" spans="1:3">
      <c r="A21" s="2" t="s">
        <v>23</v>
      </c>
      <c r="B21" s="3">
        <v>35900</v>
      </c>
      <c r="C21" s="3">
        <v>64500</v>
      </c>
    </row>
    <row r="22" spans="1:3">
      <c r="A22" s="2" t="s">
        <v>24</v>
      </c>
      <c r="B22" s="3">
        <v>14200</v>
      </c>
      <c r="C22" s="3">
        <v>27200</v>
      </c>
    </row>
    <row r="23" spans="1:3">
      <c r="A23" s="2" t="s">
        <v>25</v>
      </c>
      <c r="B23" s="3">
        <v>8400</v>
      </c>
      <c r="C23" s="3">
        <v>15600</v>
      </c>
    </row>
    <row r="24" spans="1:3">
      <c r="A24" s="2" t="s">
        <v>26</v>
      </c>
      <c r="B24" s="3">
        <v>6200</v>
      </c>
      <c r="C24" s="3">
        <v>10900</v>
      </c>
    </row>
    <row r="25" spans="1:3">
      <c r="A25" s="5" t="s">
        <v>27</v>
      </c>
      <c r="B25" s="3">
        <v>8900</v>
      </c>
      <c r="C25" s="3">
        <v>16200</v>
      </c>
    </row>
    <row r="26" spans="1:3">
      <c r="A26" s="2" t="s">
        <v>28</v>
      </c>
      <c r="B26" s="3">
        <v>12300</v>
      </c>
      <c r="C26" s="3">
        <v>19600</v>
      </c>
    </row>
    <row r="27" spans="1:3">
      <c r="A27" s="5" t="s">
        <v>29</v>
      </c>
      <c r="B27" s="3">
        <v>2800</v>
      </c>
      <c r="C27" s="3">
        <v>4500</v>
      </c>
    </row>
    <row r="28" spans="1:3">
      <c r="A28" s="2" t="s">
        <v>30</v>
      </c>
      <c r="B28" s="3">
        <v>10300</v>
      </c>
      <c r="C28" s="3">
        <v>16100</v>
      </c>
    </row>
    <row r="29" spans="1:3">
      <c r="A29" s="5" t="s">
        <v>31</v>
      </c>
      <c r="B29" s="3">
        <v>16000</v>
      </c>
      <c r="C29" s="3">
        <v>23200</v>
      </c>
    </row>
    <row r="30" spans="1:3">
      <c r="A30" s="2" t="s">
        <v>32</v>
      </c>
      <c r="B30" s="3">
        <v>12600</v>
      </c>
      <c r="C30" s="3">
        <v>23200</v>
      </c>
    </row>
    <row r="31" spans="1:3">
      <c r="A31" s="2" t="s">
        <v>33</v>
      </c>
      <c r="B31" s="3">
        <v>9500</v>
      </c>
      <c r="C31" s="3">
        <v>19300</v>
      </c>
    </row>
    <row r="32" spans="1:3">
      <c r="A32" s="5" t="s">
        <v>34</v>
      </c>
      <c r="B32" s="3">
        <v>13200</v>
      </c>
      <c r="C32" s="3">
        <v>22600</v>
      </c>
    </row>
    <row r="33" spans="1:3">
      <c r="A33" s="2" t="s">
        <v>35</v>
      </c>
      <c r="B33" s="3">
        <v>15500</v>
      </c>
      <c r="C33" s="3">
        <v>22800</v>
      </c>
    </row>
    <row r="34" spans="1:3">
      <c r="A34" s="2" t="s">
        <v>36</v>
      </c>
      <c r="B34" s="3">
        <v>1700</v>
      </c>
      <c r="C34" s="3">
        <v>2500</v>
      </c>
    </row>
    <row r="35" spans="1:3">
      <c r="A35" s="2" t="s">
        <v>37</v>
      </c>
      <c r="B35" s="3">
        <v>3800</v>
      </c>
      <c r="C35" s="3">
        <v>7300</v>
      </c>
    </row>
    <row r="36" spans="1:3">
      <c r="A36" s="2" t="s">
        <v>38</v>
      </c>
      <c r="B36" s="3">
        <v>3500</v>
      </c>
      <c r="C36" s="3">
        <v>6200</v>
      </c>
    </row>
    <row r="37" spans="1:3">
      <c r="A37" s="2" t="s">
        <v>39</v>
      </c>
      <c r="B37" s="3">
        <v>2600</v>
      </c>
      <c r="C37" s="3">
        <v>3400</v>
      </c>
    </row>
    <row r="38" spans="1:3">
      <c r="A38" s="5" t="s">
        <v>40</v>
      </c>
      <c r="B38" s="3">
        <v>16300</v>
      </c>
      <c r="C38" s="3">
        <v>25000</v>
      </c>
    </row>
    <row r="39" spans="1:3">
      <c r="A39" s="2" t="s">
        <v>41</v>
      </c>
      <c r="B39" s="3">
        <v>6100</v>
      </c>
      <c r="C39" s="3">
        <v>10200</v>
      </c>
    </row>
    <row r="40" spans="1:3">
      <c r="A40" s="2" t="s">
        <v>42</v>
      </c>
      <c r="B40" s="3">
        <v>33700</v>
      </c>
      <c r="C40" s="3">
        <v>57800</v>
      </c>
    </row>
    <row r="41" spans="1:3">
      <c r="A41" s="5" t="s">
        <v>43</v>
      </c>
      <c r="B41" s="3">
        <v>27900</v>
      </c>
      <c r="C41" s="3">
        <v>45500</v>
      </c>
    </row>
    <row r="42" spans="1:3">
      <c r="A42" s="2" t="s">
        <v>44</v>
      </c>
      <c r="B42" s="3">
        <v>1500</v>
      </c>
      <c r="C42" s="3">
        <v>2600</v>
      </c>
    </row>
    <row r="43" spans="1:3">
      <c r="A43" s="2" t="s">
        <v>45</v>
      </c>
      <c r="B43" s="4">
        <v>200</v>
      </c>
      <c r="C43" s="4">
        <v>500</v>
      </c>
    </row>
    <row r="44" spans="1:3">
      <c r="A44" s="5" t="s">
        <v>46</v>
      </c>
      <c r="B44" s="3">
        <v>18000</v>
      </c>
      <c r="C44" s="3">
        <v>35100</v>
      </c>
    </row>
    <row r="45" spans="1:3">
      <c r="A45" s="2" t="s">
        <v>47</v>
      </c>
      <c r="B45" s="3">
        <v>17700</v>
      </c>
      <c r="C45" s="3">
        <v>29600</v>
      </c>
    </row>
    <row r="46" spans="1:3">
      <c r="A46" s="5" t="s">
        <v>48</v>
      </c>
      <c r="B46" s="3">
        <v>7500</v>
      </c>
      <c r="C46" s="3">
        <v>13000</v>
      </c>
    </row>
    <row r="47" spans="1:3">
      <c r="A47" s="2" t="s">
        <v>49</v>
      </c>
      <c r="B47" s="3">
        <v>40600</v>
      </c>
      <c r="C47" s="3">
        <v>71000</v>
      </c>
    </row>
    <row r="48" spans="1:3">
      <c r="A48" s="2" t="s">
        <v>50</v>
      </c>
      <c r="B48" s="3">
        <v>3600</v>
      </c>
      <c r="C48" s="3">
        <v>4700</v>
      </c>
    </row>
    <row r="49" spans="1:3">
      <c r="A49" s="2" t="s">
        <v>51</v>
      </c>
      <c r="B49" s="3">
        <v>1600</v>
      </c>
      <c r="C49" s="3">
        <v>2700</v>
      </c>
    </row>
    <row r="50" spans="1:3">
      <c r="A50" s="2" t="s">
        <v>52</v>
      </c>
      <c r="B50" s="3">
        <v>9100</v>
      </c>
      <c r="C50" s="3">
        <v>13900</v>
      </c>
    </row>
    <row r="51" spans="1:3">
      <c r="A51" s="2" t="s">
        <v>53</v>
      </c>
      <c r="B51" s="3">
        <v>2100</v>
      </c>
      <c r="C51" s="3">
        <v>3200</v>
      </c>
    </row>
    <row r="52" spans="1:3">
      <c r="A52" s="2" t="s">
        <v>54</v>
      </c>
      <c r="B52" s="3">
        <v>43000</v>
      </c>
      <c r="C52" s="3">
        <v>59900</v>
      </c>
    </row>
    <row r="53" spans="1:3">
      <c r="A53" s="2" t="s">
        <v>55</v>
      </c>
      <c r="B53" s="3">
        <v>69900</v>
      </c>
      <c r="C53" s="3">
        <v>122700</v>
      </c>
    </row>
    <row r="54" spans="1:3">
      <c r="A54" s="2" t="s">
        <v>56</v>
      </c>
      <c r="B54" s="3">
        <v>6400</v>
      </c>
      <c r="C54" s="3">
        <v>12500</v>
      </c>
    </row>
    <row r="55" spans="1:3">
      <c r="A55" s="5" t="s">
        <v>57</v>
      </c>
      <c r="B55" s="3">
        <v>2000</v>
      </c>
      <c r="C55" s="3">
        <v>2700</v>
      </c>
    </row>
    <row r="56" spans="1:3">
      <c r="A56" s="2" t="s">
        <v>58</v>
      </c>
      <c r="B56" s="4" t="s">
        <v>10</v>
      </c>
      <c r="C56" s="4" t="s">
        <v>10</v>
      </c>
    </row>
    <row r="57" spans="1:3">
      <c r="A57" s="2" t="s">
        <v>59</v>
      </c>
      <c r="B57" s="3">
        <v>9600</v>
      </c>
      <c r="C57" s="3">
        <v>16900</v>
      </c>
    </row>
    <row r="58" spans="1:3">
      <c r="A58" s="2" t="s">
        <v>60</v>
      </c>
      <c r="B58" s="3">
        <v>14100</v>
      </c>
      <c r="C58" s="3">
        <v>25100</v>
      </c>
    </row>
    <row r="59" spans="1:3">
      <c r="A59" s="2" t="s">
        <v>61</v>
      </c>
      <c r="B59" s="3">
        <v>8000</v>
      </c>
      <c r="C59" s="3">
        <v>13300</v>
      </c>
    </row>
    <row r="60" spans="1:3">
      <c r="A60" s="2" t="s">
        <v>62</v>
      </c>
      <c r="B60" s="3">
        <v>9000</v>
      </c>
      <c r="C60" s="3">
        <v>16700</v>
      </c>
    </row>
    <row r="61" spans="1:3">
      <c r="A61" s="2" t="s">
        <v>63</v>
      </c>
      <c r="B61" s="3">
        <v>1500</v>
      </c>
      <c r="C61" s="3">
        <v>2400</v>
      </c>
    </row>
    <row r="62" spans="1:3">
      <c r="A62" s="6" t="s">
        <v>64</v>
      </c>
      <c r="B62" s="7">
        <v>797200</v>
      </c>
      <c r="C62" s="7">
        <v>1313700</v>
      </c>
    </row>
    <row r="63" spans="1:3">
      <c r="A63" s="8" t="s">
        <v>65</v>
      </c>
      <c r="B63" s="9"/>
      <c r="C63" s="10" t="s">
        <v>66</v>
      </c>
    </row>
    <row r="64" spans="1:3" ht="16.5" customHeight="1">
      <c r="A64" s="500" t="s">
        <v>67</v>
      </c>
      <c r="B64" s="500"/>
      <c r="C64" s="500"/>
    </row>
    <row r="65" spans="1:3" ht="67.5" customHeight="1">
      <c r="A65" s="500" t="s">
        <v>68</v>
      </c>
      <c r="B65" s="500"/>
      <c r="C65" s="500"/>
    </row>
    <row r="66" spans="1:3" ht="70.900000000000006" customHeight="1">
      <c r="A66" s="500" t="s">
        <v>69</v>
      </c>
      <c r="B66" s="501"/>
      <c r="C66" s="501"/>
    </row>
    <row r="67" spans="1:3" ht="49.5" customHeight="1">
      <c r="A67" s="500" t="s">
        <v>70</v>
      </c>
      <c r="B67" s="500"/>
      <c r="C67" s="500"/>
    </row>
    <row r="68" spans="1:3" ht="22.9" customHeight="1">
      <c r="A68" s="500" t="s">
        <v>71</v>
      </c>
      <c r="B68" s="500"/>
      <c r="C68" s="500"/>
    </row>
    <row r="69" spans="1:3" ht="22.15" customHeight="1">
      <c r="A69" s="502" t="s">
        <v>72</v>
      </c>
      <c r="B69" s="503"/>
      <c r="C69" s="503"/>
    </row>
    <row r="70" spans="1:3">
      <c r="A70" s="11"/>
      <c r="B70" s="11"/>
      <c r="C70" s="11"/>
    </row>
    <row r="71" spans="1:3" ht="28.9" customHeight="1"/>
  </sheetData>
  <mergeCells count="10">
    <mergeCell ref="A66:C66"/>
    <mergeCell ref="A67:C67"/>
    <mergeCell ref="A68:C68"/>
    <mergeCell ref="A69:C69"/>
    <mergeCell ref="A1:C1"/>
    <mergeCell ref="A2:C2"/>
    <mergeCell ref="A3:C3"/>
    <mergeCell ref="A4:C4"/>
    <mergeCell ref="A64:C64"/>
    <mergeCell ref="A65:C65"/>
  </mergeCells>
  <printOptions horizontalCentered="1"/>
  <pageMargins left="0.7" right="0.7" top="0.75" bottom="0.75" header="0.3" footer="0.3"/>
  <pageSetup orientation="portrait" r:id="rId1"/>
  <headerFooter>
    <oddFooter>&amp;CPage &amp;P of &amp;N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15830-8D53-4E1E-9C68-E4518F6B493B}">
  <sheetPr codeName="Sheet23"/>
  <dimension ref="A1:I72"/>
  <sheetViews>
    <sheetView workbookViewId="0">
      <selection activeCell="I1" sqref="I1"/>
    </sheetView>
  </sheetViews>
  <sheetFormatPr defaultColWidth="8.7265625" defaultRowHeight="14.5"/>
  <cols>
    <col min="1" max="1" width="21.26953125" customWidth="1"/>
    <col min="2" max="7" width="11.453125" customWidth="1"/>
  </cols>
  <sheetData>
    <row r="1" spans="1:9" ht="13.15" customHeight="1">
      <c r="A1" s="510" t="s">
        <v>73</v>
      </c>
      <c r="B1" s="511"/>
      <c r="C1" s="511"/>
      <c r="D1" s="511"/>
      <c r="E1" s="511"/>
      <c r="F1" s="511"/>
      <c r="G1" s="512"/>
      <c r="I1" t="s">
        <v>128</v>
      </c>
    </row>
    <row r="2" spans="1:9" ht="13.15" customHeight="1">
      <c r="A2" s="510" t="s">
        <v>1</v>
      </c>
      <c r="B2" s="511"/>
      <c r="C2" s="511"/>
      <c r="D2" s="511"/>
      <c r="E2" s="511"/>
      <c r="F2" s="511"/>
      <c r="G2" s="512"/>
    </row>
    <row r="3" spans="1:9" ht="13.15" customHeight="1">
      <c r="A3" s="510" t="s">
        <v>2</v>
      </c>
      <c r="B3" s="511"/>
      <c r="C3" s="511"/>
      <c r="D3" s="511"/>
      <c r="E3" s="511"/>
      <c r="F3" s="511"/>
      <c r="G3" s="512"/>
    </row>
    <row r="4" spans="1:9" ht="13.15" customHeight="1">
      <c r="A4" s="510" t="s">
        <v>74</v>
      </c>
      <c r="B4" s="511"/>
      <c r="C4" s="511"/>
      <c r="D4" s="511"/>
      <c r="E4" s="511"/>
      <c r="F4" s="511"/>
      <c r="G4" s="512"/>
    </row>
    <row r="5" spans="1:9" ht="24" customHeight="1">
      <c r="A5" s="12" t="s">
        <v>4</v>
      </c>
      <c r="B5" s="13" t="s">
        <v>75</v>
      </c>
      <c r="C5" s="13" t="s">
        <v>76</v>
      </c>
      <c r="D5" s="13" t="s">
        <v>77</v>
      </c>
      <c r="E5" s="13" t="s">
        <v>78</v>
      </c>
      <c r="F5" s="12" t="s">
        <v>79</v>
      </c>
      <c r="G5" s="12" t="s">
        <v>80</v>
      </c>
    </row>
    <row r="6" spans="1:9">
      <c r="A6" s="14" t="s">
        <v>7</v>
      </c>
      <c r="B6" s="15">
        <v>5.850467891169596E-5</v>
      </c>
      <c r="C6" s="15">
        <v>4.3234957715743316E-2</v>
      </c>
      <c r="D6" s="15">
        <v>2.6473367207542422E-2</v>
      </c>
      <c r="E6" s="15">
        <v>0.93016589001705408</v>
      </c>
      <c r="F6" s="15">
        <v>5.850467891169596E-5</v>
      </c>
      <c r="G6" s="15">
        <f>SUM(B6:F6)</f>
        <v>0.99999122429816323</v>
      </c>
    </row>
    <row r="7" spans="1:9">
      <c r="A7" s="14" t="s">
        <v>8</v>
      </c>
      <c r="B7" s="15">
        <v>4.4843049327354259E-3</v>
      </c>
      <c r="C7" s="15">
        <v>0.18671015083571138</v>
      </c>
      <c r="D7" s="15">
        <v>9.4578067672238073E-2</v>
      </c>
      <c r="E7" s="15">
        <v>0.70118222584590295</v>
      </c>
      <c r="F7" s="15">
        <v>1.3452914798206279E-2</v>
      </c>
      <c r="G7" s="15">
        <f t="shared" ref="G7:G62" si="0">SUM(B7:F7)</f>
        <v>1.0004076640847941</v>
      </c>
    </row>
    <row r="8" spans="1:9">
      <c r="A8" s="14" t="s">
        <v>9</v>
      </c>
      <c r="B8" s="16" t="s">
        <v>81</v>
      </c>
      <c r="C8" s="16" t="s">
        <v>81</v>
      </c>
      <c r="D8" s="16" t="s">
        <v>81</v>
      </c>
      <c r="E8" s="16" t="s">
        <v>81</v>
      </c>
      <c r="F8" s="16" t="s">
        <v>81</v>
      </c>
      <c r="G8" s="16" t="s">
        <v>81</v>
      </c>
    </row>
    <row r="9" spans="1:9">
      <c r="A9" s="14" t="s">
        <v>11</v>
      </c>
      <c r="B9" s="15">
        <v>3.3217777872012609E-3</v>
      </c>
      <c r="C9" s="15">
        <v>1.0318713977263493E-2</v>
      </c>
      <c r="D9" s="15">
        <v>1.0778108777621113E-2</v>
      </c>
      <c r="E9" s="15">
        <v>0.47201048833667281</v>
      </c>
      <c r="F9" s="15">
        <v>0.50356737731508483</v>
      </c>
      <c r="G9" s="15">
        <f t="shared" si="0"/>
        <v>0.99999646619384353</v>
      </c>
    </row>
    <row r="10" spans="1:9">
      <c r="A10" s="14" t="s">
        <v>12</v>
      </c>
      <c r="B10" s="15">
        <v>0</v>
      </c>
      <c r="C10" s="15">
        <v>3.1196373229516173E-2</v>
      </c>
      <c r="D10" s="15">
        <v>0</v>
      </c>
      <c r="E10" s="15">
        <v>0.9480316574033758</v>
      </c>
      <c r="F10" s="15">
        <v>2.0797582153010783E-2</v>
      </c>
      <c r="G10" s="15">
        <f t="shared" si="0"/>
        <v>1.0000256127859029</v>
      </c>
    </row>
    <row r="11" spans="1:9">
      <c r="A11" s="14" t="s">
        <v>13</v>
      </c>
      <c r="B11" s="15">
        <v>1.2774655084312723E-3</v>
      </c>
      <c r="C11" s="15">
        <v>0.389330660752572</v>
      </c>
      <c r="D11" s="15">
        <v>0.22987135790632621</v>
      </c>
      <c r="E11" s="15">
        <v>0.35810518940730868</v>
      </c>
      <c r="F11" s="15">
        <v>2.141400945061081E-2</v>
      </c>
      <c r="G11" s="15">
        <f t="shared" si="0"/>
        <v>0.99999868302524897</v>
      </c>
    </row>
    <row r="12" spans="1:9">
      <c r="A12" s="14" t="s">
        <v>14</v>
      </c>
      <c r="B12" s="15">
        <v>3.4709942761339675E-3</v>
      </c>
      <c r="C12" s="15">
        <v>8.4810143162141277E-2</v>
      </c>
      <c r="D12" s="15">
        <v>0</v>
      </c>
      <c r="E12" s="15">
        <v>0.89191454805034909</v>
      </c>
      <c r="F12" s="15">
        <v>1.9909099244240114E-2</v>
      </c>
      <c r="G12" s="15">
        <f t="shared" si="0"/>
        <v>1.0001047847328643</v>
      </c>
    </row>
    <row r="13" spans="1:9">
      <c r="A13" s="14" t="s">
        <v>15</v>
      </c>
      <c r="B13" s="15">
        <v>0.24811831007224175</v>
      </c>
      <c r="C13" s="15">
        <v>0.21247021445591738</v>
      </c>
      <c r="D13" s="15">
        <v>5.2952078369075985E-3</v>
      </c>
      <c r="E13" s="15">
        <v>0.53320851772003475</v>
      </c>
      <c r="F13" s="15">
        <v>8.5101554521729264E-4</v>
      </c>
      <c r="G13" s="15">
        <f t="shared" si="0"/>
        <v>0.99994326563031877</v>
      </c>
    </row>
    <row r="14" spans="1:9">
      <c r="A14" s="14" t="s">
        <v>16</v>
      </c>
      <c r="B14" s="15">
        <v>2.1077036568658446E-4</v>
      </c>
      <c r="C14" s="15">
        <v>0.10496364211191907</v>
      </c>
      <c r="D14" s="15">
        <v>3.3512488144166928E-2</v>
      </c>
      <c r="E14" s="15">
        <v>0.86141848456107073</v>
      </c>
      <c r="F14" s="15">
        <v>0</v>
      </c>
      <c r="G14" s="15">
        <f t="shared" si="0"/>
        <v>1.0001053851828434</v>
      </c>
    </row>
    <row r="15" spans="1:9">
      <c r="A15" s="14" t="s">
        <v>17</v>
      </c>
      <c r="B15" s="15">
        <v>0</v>
      </c>
      <c r="C15" s="15">
        <v>2.1910604732690624E-2</v>
      </c>
      <c r="D15" s="15">
        <v>0</v>
      </c>
      <c r="E15" s="15">
        <v>0.67703768624014027</v>
      </c>
      <c r="F15" s="15">
        <v>0.30127081507449605</v>
      </c>
      <c r="G15" s="15">
        <f t="shared" si="0"/>
        <v>1.0002191060473269</v>
      </c>
    </row>
    <row r="16" spans="1:9">
      <c r="A16" s="14" t="s">
        <v>18</v>
      </c>
      <c r="B16" s="15">
        <v>0</v>
      </c>
      <c r="C16" s="15">
        <v>4.2403483069558219E-2</v>
      </c>
      <c r="D16" s="15">
        <v>0</v>
      </c>
      <c r="E16" s="15">
        <v>0.94971421496812003</v>
      </c>
      <c r="F16" s="15">
        <v>7.8823019623217704E-3</v>
      </c>
      <c r="G16" s="15">
        <f t="shared" si="0"/>
        <v>1</v>
      </c>
    </row>
    <row r="17" spans="1:7">
      <c r="A17" s="14" t="s">
        <v>19</v>
      </c>
      <c r="B17" s="16">
        <v>1.3370741697326521E-4</v>
      </c>
      <c r="C17" s="16">
        <v>3.0329299083435658E-2</v>
      </c>
      <c r="D17" s="16">
        <v>0</v>
      </c>
      <c r="E17" s="16">
        <v>0.81372105512979653</v>
      </c>
      <c r="F17" s="16">
        <v>0.1557914253433495</v>
      </c>
      <c r="G17" s="15">
        <f t="shared" si="0"/>
        <v>0.99997548697355487</v>
      </c>
    </row>
    <row r="18" spans="1:7">
      <c r="A18" s="14" t="s">
        <v>20</v>
      </c>
      <c r="B18" s="17">
        <v>6.8446269678302538E-3</v>
      </c>
      <c r="C18" s="17">
        <v>0</v>
      </c>
      <c r="D18" s="17">
        <v>0</v>
      </c>
      <c r="E18" s="17">
        <v>0.99247091033538681</v>
      </c>
      <c r="F18" s="17">
        <v>0</v>
      </c>
      <c r="G18" s="15">
        <f t="shared" si="0"/>
        <v>0.99931553730321709</v>
      </c>
    </row>
    <row r="19" spans="1:7">
      <c r="A19" s="14" t="s">
        <v>21</v>
      </c>
      <c r="B19" s="15">
        <v>2.1448788254024412E-2</v>
      </c>
      <c r="C19" s="15">
        <v>8.1814965505041578E-3</v>
      </c>
      <c r="D19" s="15">
        <v>0</v>
      </c>
      <c r="E19" s="15">
        <v>9.2871041924641792E-3</v>
      </c>
      <c r="F19" s="15">
        <v>0.96077304086325854</v>
      </c>
      <c r="G19" s="15">
        <f t="shared" si="0"/>
        <v>0.99969042986025125</v>
      </c>
    </row>
    <row r="20" spans="1:7">
      <c r="A20" s="14" t="s">
        <v>22</v>
      </c>
      <c r="B20" s="15">
        <v>7.6976596154130833E-3</v>
      </c>
      <c r="C20" s="15">
        <v>9.9921543084689063E-2</v>
      </c>
      <c r="D20" s="15">
        <v>0.12301452193092831</v>
      </c>
      <c r="E20" s="15">
        <v>0.76310452533566231</v>
      </c>
      <c r="F20" s="15">
        <v>6.2173404586028744E-3</v>
      </c>
      <c r="G20" s="15">
        <f t="shared" si="0"/>
        <v>0.99995559042529558</v>
      </c>
    </row>
    <row r="21" spans="1:7">
      <c r="A21" s="14" t="s">
        <v>23</v>
      </c>
      <c r="B21" s="15">
        <v>8.2640015132580638E-2</v>
      </c>
      <c r="C21" s="15">
        <v>0.39786593401822734</v>
      </c>
      <c r="D21" s="15">
        <v>4.0761838608546805E-2</v>
      </c>
      <c r="E21" s="15">
        <v>0.47512582058589137</v>
      </c>
      <c r="F21" s="15">
        <v>3.6125935320621555E-3</v>
      </c>
      <c r="G21" s="15">
        <f t="shared" si="0"/>
        <v>1.0000062018773084</v>
      </c>
    </row>
    <row r="22" spans="1:7">
      <c r="A22" s="14" t="s">
        <v>24</v>
      </c>
      <c r="B22" s="15">
        <v>1.4716486880251946E-4</v>
      </c>
      <c r="C22" s="15">
        <v>0.35076746479080512</v>
      </c>
      <c r="D22" s="15">
        <v>0</v>
      </c>
      <c r="E22" s="15">
        <v>0.64903386263631146</v>
      </c>
      <c r="F22" s="15">
        <v>0</v>
      </c>
      <c r="G22" s="15">
        <f t="shared" si="0"/>
        <v>0.99994849229591909</v>
      </c>
    </row>
    <row r="23" spans="1:7">
      <c r="A23" s="14" t="s">
        <v>25</v>
      </c>
      <c r="B23" s="15">
        <v>0</v>
      </c>
      <c r="C23" s="15">
        <v>0.25383191029729452</v>
      </c>
      <c r="D23" s="15">
        <v>7.7152556321366111E-2</v>
      </c>
      <c r="E23" s="15">
        <v>0.58706665980866168</v>
      </c>
      <c r="F23" s="15">
        <v>8.1910297294517029E-2</v>
      </c>
      <c r="G23" s="15">
        <f t="shared" si="0"/>
        <v>0.99996142372183938</v>
      </c>
    </row>
    <row r="24" spans="1:7">
      <c r="A24" s="14" t="s">
        <v>26</v>
      </c>
      <c r="B24" s="15">
        <v>1.442418117506546E-2</v>
      </c>
      <c r="C24" s="15">
        <v>0.43529790068445956</v>
      </c>
      <c r="D24" s="15">
        <v>0</v>
      </c>
      <c r="E24" s="15">
        <v>0.55014010749230557</v>
      </c>
      <c r="F24" s="15">
        <v>1.8374753089255363E-4</v>
      </c>
      <c r="G24" s="15">
        <f t="shared" si="0"/>
        <v>1.000045936882723</v>
      </c>
    </row>
    <row r="25" spans="1:7">
      <c r="A25" s="14" t="s">
        <v>27</v>
      </c>
      <c r="B25" s="15">
        <v>1.4810335145542398E-3</v>
      </c>
      <c r="C25" s="15">
        <v>2.9126992452900048E-2</v>
      </c>
      <c r="D25" s="15">
        <v>8.0222648705021316E-3</v>
      </c>
      <c r="E25" s="15">
        <v>0.9613141704052478</v>
      </c>
      <c r="F25" s="15">
        <v>0</v>
      </c>
      <c r="G25" s="15">
        <f t="shared" si="0"/>
        <v>0.99994446124320424</v>
      </c>
    </row>
    <row r="26" spans="1:7">
      <c r="A26" s="14" t="s">
        <v>28</v>
      </c>
      <c r="B26" s="15">
        <v>7.6577105487515384E-4</v>
      </c>
      <c r="C26" s="15">
        <v>2.629147288404695E-2</v>
      </c>
      <c r="D26" s="15">
        <v>0</v>
      </c>
      <c r="E26" s="15">
        <v>0.97268239390242039</v>
      </c>
      <c r="F26" s="15">
        <v>3.0630842195006152E-4</v>
      </c>
      <c r="G26" s="15">
        <f t="shared" si="0"/>
        <v>1.0000459462632925</v>
      </c>
    </row>
    <row r="27" spans="1:7">
      <c r="A27" s="14" t="s">
        <v>29</v>
      </c>
      <c r="B27" s="15">
        <v>6.0172494484188E-3</v>
      </c>
      <c r="C27" s="15">
        <v>0.25005014374540346</v>
      </c>
      <c r="D27" s="15">
        <v>0</v>
      </c>
      <c r="E27" s="15">
        <v>0.73655590470459753</v>
      </c>
      <c r="F27" s="15">
        <v>7.5772770831940449E-3</v>
      </c>
      <c r="G27" s="15">
        <f t="shared" si="0"/>
        <v>1.0002005749816139</v>
      </c>
    </row>
    <row r="28" spans="1:7">
      <c r="A28" s="14" t="s">
        <v>30</v>
      </c>
      <c r="B28" s="15">
        <v>7.0939197640338264E-3</v>
      </c>
      <c r="C28" s="15">
        <v>0.25276756211846846</v>
      </c>
      <c r="D28" s="15">
        <v>0</v>
      </c>
      <c r="E28" s="15">
        <v>0.7345318324092569</v>
      </c>
      <c r="F28" s="15">
        <v>5.6004629716056523E-3</v>
      </c>
      <c r="G28" s="15">
        <f t="shared" si="0"/>
        <v>0.9999937772633648</v>
      </c>
    </row>
    <row r="29" spans="1:7">
      <c r="A29" s="14" t="s">
        <v>31</v>
      </c>
      <c r="B29" s="15">
        <v>8.6166413193801184E-5</v>
      </c>
      <c r="C29" s="15">
        <v>1.3398877251636084E-2</v>
      </c>
      <c r="D29" s="15">
        <v>0.20830730389601437</v>
      </c>
      <c r="E29" s="15">
        <v>0.58606085933763874</v>
      </c>
      <c r="F29" s="15">
        <v>0.19215110142217665</v>
      </c>
      <c r="G29" s="15">
        <f t="shared" si="0"/>
        <v>1.0000043083206596</v>
      </c>
    </row>
    <row r="30" spans="1:7">
      <c r="A30" s="14" t="s">
        <v>32</v>
      </c>
      <c r="B30" s="15">
        <v>5.6813276002003144E-2</v>
      </c>
      <c r="C30" s="15">
        <v>0.19522008668773422</v>
      </c>
      <c r="D30" s="15">
        <v>0.14894057918458273</v>
      </c>
      <c r="E30" s="15">
        <v>0.59567597437358621</v>
      </c>
      <c r="F30" s="15">
        <v>3.324181042670397E-3</v>
      </c>
      <c r="G30" s="15">
        <f t="shared" si="0"/>
        <v>0.99997409729057674</v>
      </c>
    </row>
    <row r="31" spans="1:7">
      <c r="A31" s="14" t="s">
        <v>33</v>
      </c>
      <c r="B31" s="15">
        <v>6.7459226087001635E-4</v>
      </c>
      <c r="C31" s="15">
        <v>0.13595628642149563</v>
      </c>
      <c r="D31" s="15">
        <v>0</v>
      </c>
      <c r="E31" s="15">
        <v>0.86093540000726476</v>
      </c>
      <c r="F31" s="15">
        <v>2.3870187692323656E-3</v>
      </c>
      <c r="G31" s="15">
        <f t="shared" si="0"/>
        <v>0.99995329745886286</v>
      </c>
    </row>
    <row r="32" spans="1:7">
      <c r="A32" s="14" t="s">
        <v>34</v>
      </c>
      <c r="B32" s="15">
        <v>6.6244761143472906E-4</v>
      </c>
      <c r="C32" s="15">
        <v>3.6213802758431855E-3</v>
      </c>
      <c r="D32" s="15">
        <v>5.7942084413490968E-2</v>
      </c>
      <c r="E32" s="15">
        <v>0.86259511643620856</v>
      </c>
      <c r="F32" s="15">
        <v>7.5165722310793923E-2</v>
      </c>
      <c r="G32" s="15">
        <f t="shared" si="0"/>
        <v>0.99998675104777135</v>
      </c>
    </row>
    <row r="33" spans="1:7">
      <c r="A33" s="14" t="s">
        <v>35</v>
      </c>
      <c r="B33" s="15">
        <v>4.824984647776121E-3</v>
      </c>
      <c r="C33" s="15">
        <v>9.2332660759715759E-2</v>
      </c>
      <c r="D33" s="15">
        <v>2.0528116501447494E-2</v>
      </c>
      <c r="E33" s="15">
        <v>0.88003333625756641</v>
      </c>
      <c r="F33" s="15">
        <v>2.2809018334941662E-3</v>
      </c>
      <c r="G33" s="15">
        <f t="shared" si="0"/>
        <v>1</v>
      </c>
    </row>
    <row r="34" spans="1:7">
      <c r="A34" s="14" t="s">
        <v>36</v>
      </c>
      <c r="B34" s="15">
        <v>8.3949630221866883E-3</v>
      </c>
      <c r="C34" s="15">
        <v>9.5142914251449134E-2</v>
      </c>
      <c r="D34" s="15">
        <v>0.36737957225664603</v>
      </c>
      <c r="E34" s="15">
        <v>0.52688386967819312</v>
      </c>
      <c r="F34" s="15">
        <v>2.7983210073955628E-3</v>
      </c>
      <c r="G34" s="15">
        <f t="shared" si="0"/>
        <v>1.0005996402158706</v>
      </c>
    </row>
    <row r="35" spans="1:7">
      <c r="A35" s="14" t="s">
        <v>37</v>
      </c>
      <c r="B35" s="15">
        <v>4.3682428743038113E-3</v>
      </c>
      <c r="C35" s="15">
        <v>0.14865676531615157</v>
      </c>
      <c r="D35" s="15">
        <v>7.3441083324232825E-2</v>
      </c>
      <c r="E35" s="15">
        <v>0.77031232936551264</v>
      </c>
      <c r="F35" s="15">
        <v>3.4126897455498523E-3</v>
      </c>
      <c r="G35" s="15">
        <f t="shared" si="0"/>
        <v>1.0001911106257506</v>
      </c>
    </row>
    <row r="36" spans="1:7">
      <c r="A36" s="14" t="s">
        <v>38</v>
      </c>
      <c r="B36" s="15">
        <v>8.6464646464646466E-2</v>
      </c>
      <c r="C36" s="15">
        <v>8.274747474747475E-2</v>
      </c>
      <c r="D36" s="15">
        <v>6.787878787878788E-3</v>
      </c>
      <c r="E36" s="15">
        <v>0.81195959595959599</v>
      </c>
      <c r="F36" s="15">
        <v>1.195959595959596E-2</v>
      </c>
      <c r="G36" s="15">
        <f t="shared" si="0"/>
        <v>0.99991919191919187</v>
      </c>
    </row>
    <row r="37" spans="1:7">
      <c r="A37" s="14" t="s">
        <v>39</v>
      </c>
      <c r="B37" s="15">
        <v>2.0383797792725895E-3</v>
      </c>
      <c r="C37" s="15">
        <v>5.5618648263009232E-2</v>
      </c>
      <c r="D37" s="15">
        <v>0</v>
      </c>
      <c r="E37" s="15">
        <v>0.88669520398357649</v>
      </c>
      <c r="F37" s="15">
        <v>5.5618648263009232E-2</v>
      </c>
      <c r="G37" s="15">
        <f t="shared" si="0"/>
        <v>0.99997088028886749</v>
      </c>
    </row>
    <row r="38" spans="1:7">
      <c r="A38" s="14" t="s">
        <v>40</v>
      </c>
      <c r="B38" s="15">
        <v>3.884070505890173E-3</v>
      </c>
      <c r="C38" s="15">
        <v>8.1805732407563128E-2</v>
      </c>
      <c r="D38" s="15">
        <v>0</v>
      </c>
      <c r="E38" s="15">
        <v>0.91347732423579919</v>
      </c>
      <c r="F38" s="15">
        <v>8.4088124354323335E-4</v>
      </c>
      <c r="G38" s="15">
        <f t="shared" si="0"/>
        <v>1.0000080083927958</v>
      </c>
    </row>
    <row r="39" spans="1:7">
      <c r="A39" s="14" t="s">
        <v>41</v>
      </c>
      <c r="B39" s="15">
        <v>0</v>
      </c>
      <c r="C39" s="15">
        <v>9.9047919107584148E-2</v>
      </c>
      <c r="D39" s="15">
        <v>6.6852422538816736E-2</v>
      </c>
      <c r="E39" s="15">
        <v>0.83186468045723505</v>
      </c>
      <c r="F39" s="15">
        <v>2.2645150491793593E-3</v>
      </c>
      <c r="G39" s="15">
        <f t="shared" si="0"/>
        <v>1.0000295371528154</v>
      </c>
    </row>
    <row r="40" spans="1:7">
      <c r="A40" s="14" t="s">
        <v>42</v>
      </c>
      <c r="B40" s="15">
        <v>7.4220682830282034E-2</v>
      </c>
      <c r="C40" s="15">
        <v>0.105535236658443</v>
      </c>
      <c r="D40" s="15">
        <v>0.3407231066805535</v>
      </c>
      <c r="E40" s="15">
        <v>0.46999512115791187</v>
      </c>
      <c r="F40" s="15">
        <v>9.5327730161970641E-3</v>
      </c>
      <c r="G40" s="15">
        <f t="shared" si="0"/>
        <v>1.0000069203433875</v>
      </c>
    </row>
    <row r="41" spans="1:7">
      <c r="A41" s="14" t="s">
        <v>43</v>
      </c>
      <c r="B41" s="15">
        <v>0</v>
      </c>
      <c r="C41" s="15">
        <v>8.4295396377297147E-2</v>
      </c>
      <c r="D41" s="15">
        <v>0</v>
      </c>
      <c r="E41" s="15">
        <v>0.91571558816744836</v>
      </c>
      <c r="F41" s="15">
        <v>0</v>
      </c>
      <c r="G41" s="15">
        <f t="shared" si="0"/>
        <v>1.0000109845447456</v>
      </c>
    </row>
    <row r="42" spans="1:7">
      <c r="A42" s="14" t="s">
        <v>44</v>
      </c>
      <c r="B42" s="15">
        <v>1.1724245740190715E-3</v>
      </c>
      <c r="C42" s="15">
        <v>0.17508206972018131</v>
      </c>
      <c r="D42" s="15">
        <v>0.35798030326715646</v>
      </c>
      <c r="E42" s="15">
        <v>0.46076285758949503</v>
      </c>
      <c r="F42" s="15">
        <v>5.4713146787556659E-3</v>
      </c>
      <c r="G42" s="15">
        <f t="shared" si="0"/>
        <v>1.0004689698296076</v>
      </c>
    </row>
    <row r="43" spans="1:7">
      <c r="A43" s="14" t="s">
        <v>45</v>
      </c>
      <c r="B43" s="15">
        <v>8.0775444264943458E-3</v>
      </c>
      <c r="C43" s="15">
        <v>7.6736672051696292E-2</v>
      </c>
      <c r="D43" s="15">
        <v>1.0096930533117932E-2</v>
      </c>
      <c r="E43" s="15">
        <v>0.90468497576736673</v>
      </c>
      <c r="F43" s="15">
        <v>0</v>
      </c>
      <c r="G43" s="15">
        <f t="shared" si="0"/>
        <v>0.99959612277867527</v>
      </c>
    </row>
    <row r="44" spans="1:7">
      <c r="A44" s="14" t="s">
        <v>46</v>
      </c>
      <c r="B44" s="15">
        <v>2.278442798269523E-4</v>
      </c>
      <c r="C44" s="15">
        <v>0.12084290991321982</v>
      </c>
      <c r="D44" s="15">
        <v>3.4290564113956319E-2</v>
      </c>
      <c r="E44" s="15">
        <v>0.83362525881686167</v>
      </c>
      <c r="F44" s="15">
        <v>1.0993486501650447E-2</v>
      </c>
      <c r="G44" s="15">
        <f t="shared" si="0"/>
        <v>0.99998006362551517</v>
      </c>
    </row>
    <row r="45" spans="1:7">
      <c r="A45" s="14" t="s">
        <v>47</v>
      </c>
      <c r="B45" s="18">
        <v>3.0428123700465548E-4</v>
      </c>
      <c r="C45" s="18">
        <v>0.11985299835350041</v>
      </c>
      <c r="D45" s="18">
        <v>0</v>
      </c>
      <c r="E45" s="18">
        <v>0.86098066461783962</v>
      </c>
      <c r="F45" s="18">
        <v>1.8899245720622491E-2</v>
      </c>
      <c r="G45" s="15">
        <f t="shared" si="0"/>
        <v>1.0000371899289671</v>
      </c>
    </row>
    <row r="46" spans="1:7">
      <c r="A46" s="14" t="s">
        <v>48</v>
      </c>
      <c r="B46" s="15">
        <v>8.5280481439405573E-2</v>
      </c>
      <c r="C46" s="15">
        <v>0.32216217875894254</v>
      </c>
      <c r="D46" s="15">
        <v>0.232813411526298</v>
      </c>
      <c r="E46" s="15">
        <v>0.35939083177254444</v>
      </c>
      <c r="F46" s="15">
        <v>2.3028032791918695E-4</v>
      </c>
      <c r="G46" s="15">
        <f t="shared" si="0"/>
        <v>0.99987718382510982</v>
      </c>
    </row>
    <row r="47" spans="1:7">
      <c r="A47" s="14" t="s">
        <v>49</v>
      </c>
      <c r="B47" s="15">
        <v>4.9323493061593766E-4</v>
      </c>
      <c r="C47" s="15">
        <v>9.911203620062542E-2</v>
      </c>
      <c r="D47" s="15">
        <v>4.1023053800656989E-2</v>
      </c>
      <c r="E47" s="15">
        <v>0.85097117957838275</v>
      </c>
      <c r="F47" s="15">
        <v>8.3849938204709398E-3</v>
      </c>
      <c r="G47" s="15">
        <f t="shared" si="0"/>
        <v>0.99998449833075209</v>
      </c>
    </row>
    <row r="48" spans="1:7">
      <c r="A48" s="14" t="s">
        <v>50</v>
      </c>
      <c r="B48" s="19">
        <v>0</v>
      </c>
      <c r="C48" s="17">
        <v>4.0212459411220779E-2</v>
      </c>
      <c r="D48" s="17">
        <v>0</v>
      </c>
      <c r="E48" s="17">
        <v>8.1715158161839024E-2</v>
      </c>
      <c r="F48" s="17">
        <v>0.87800787045997031</v>
      </c>
      <c r="G48" s="15">
        <f t="shared" si="0"/>
        <v>0.99993548803303012</v>
      </c>
    </row>
    <row r="49" spans="1:7">
      <c r="A49" s="14" t="s">
        <v>51</v>
      </c>
      <c r="B49" s="15">
        <v>1.1174016686531585E-3</v>
      </c>
      <c r="C49" s="15">
        <v>0.22459773539928485</v>
      </c>
      <c r="D49" s="15">
        <v>1.1174016686531585E-3</v>
      </c>
      <c r="E49" s="15">
        <v>0.77361442193087004</v>
      </c>
      <c r="F49" s="15">
        <v>0</v>
      </c>
      <c r="G49" s="15">
        <f t="shared" si="0"/>
        <v>1.0004469606674613</v>
      </c>
    </row>
    <row r="50" spans="1:7">
      <c r="A50" s="14" t="s">
        <v>52</v>
      </c>
      <c r="B50" s="15">
        <v>2.1657991437874051E-3</v>
      </c>
      <c r="C50" s="15">
        <v>9.0963564039071004E-3</v>
      </c>
      <c r="D50" s="15">
        <v>1.133434885248742E-2</v>
      </c>
      <c r="E50" s="15">
        <v>0.97735296028646301</v>
      </c>
      <c r="F50" s="15">
        <v>0</v>
      </c>
      <c r="G50" s="15">
        <f t="shared" si="0"/>
        <v>0.99994946468664492</v>
      </c>
    </row>
    <row r="51" spans="1:7">
      <c r="A51" s="14" t="s">
        <v>53</v>
      </c>
      <c r="B51" s="15">
        <v>6.7991470161016167E-3</v>
      </c>
      <c r="C51" s="15">
        <v>0.23549772846679237</v>
      </c>
      <c r="D51" s="15">
        <v>2.3178910282164601E-2</v>
      </c>
      <c r="E51" s="15">
        <v>0.73059925209382826</v>
      </c>
      <c r="F51" s="15">
        <v>3.7086256451463362E-3</v>
      </c>
      <c r="G51" s="15">
        <f t="shared" si="0"/>
        <v>0.99978366350403314</v>
      </c>
    </row>
    <row r="52" spans="1:7">
      <c r="A52" s="14" t="s">
        <v>54</v>
      </c>
      <c r="B52" s="15">
        <v>1.6704669790439916E-5</v>
      </c>
      <c r="C52" s="15">
        <v>2.9567265529078655E-2</v>
      </c>
      <c r="D52" s="15">
        <v>4.2964410701011466E-2</v>
      </c>
      <c r="E52" s="15">
        <v>0.92730962940690065</v>
      </c>
      <c r="F52" s="15">
        <v>1.3363735832351933E-4</v>
      </c>
      <c r="G52" s="15">
        <f t="shared" si="0"/>
        <v>0.99999164766510473</v>
      </c>
    </row>
    <row r="53" spans="1:7">
      <c r="A53" s="14" t="s">
        <v>55</v>
      </c>
      <c r="B53" s="15">
        <v>0</v>
      </c>
      <c r="C53" s="15">
        <v>1.3407557134939524E-2</v>
      </c>
      <c r="D53" s="15">
        <v>1.6317282300394483E-2</v>
      </c>
      <c r="E53" s="15">
        <v>0.96689270694095786</v>
      </c>
      <c r="F53" s="15">
        <v>3.3824536237081473E-3</v>
      </c>
      <c r="G53" s="15">
        <f t="shared" si="0"/>
        <v>1</v>
      </c>
    </row>
    <row r="54" spans="1:7">
      <c r="A54" s="14" t="s">
        <v>56</v>
      </c>
      <c r="B54" s="15">
        <v>1.090372650888333E-2</v>
      </c>
      <c r="C54" s="15">
        <v>0.3265505740491309</v>
      </c>
      <c r="D54" s="15">
        <v>0</v>
      </c>
      <c r="E54" s="15">
        <v>0.66216086203578994</v>
      </c>
      <c r="F54" s="15">
        <v>3.2069783849656856E-4</v>
      </c>
      <c r="G54" s="15">
        <f t="shared" si="0"/>
        <v>0.99993586043230065</v>
      </c>
    </row>
    <row r="55" spans="1:7">
      <c r="A55" s="14" t="s">
        <v>57</v>
      </c>
      <c r="B55" s="15">
        <v>0</v>
      </c>
      <c r="C55" s="15">
        <v>0.21515783204288266</v>
      </c>
      <c r="D55" s="15">
        <v>0</v>
      </c>
      <c r="E55" s="15">
        <v>0.76831447290053601</v>
      </c>
      <c r="F55" s="15">
        <v>1.6751042287075638E-2</v>
      </c>
      <c r="G55" s="15">
        <f t="shared" si="0"/>
        <v>1.0002233472304942</v>
      </c>
    </row>
    <row r="56" spans="1:7">
      <c r="A56" s="14" t="s">
        <v>58</v>
      </c>
      <c r="B56" s="16" t="s">
        <v>81</v>
      </c>
      <c r="C56" s="16" t="s">
        <v>81</v>
      </c>
      <c r="D56" s="16" t="s">
        <v>81</v>
      </c>
      <c r="E56" s="16" t="s">
        <v>81</v>
      </c>
      <c r="F56" s="16" t="s">
        <v>81</v>
      </c>
      <c r="G56" s="16" t="s">
        <v>81</v>
      </c>
    </row>
    <row r="57" spans="1:7">
      <c r="A57" s="14" t="s">
        <v>59</v>
      </c>
      <c r="B57" s="15">
        <v>0</v>
      </c>
      <c r="C57" s="15">
        <v>0.11600928074245941</v>
      </c>
      <c r="D57" s="15">
        <v>0</v>
      </c>
      <c r="E57" s="15">
        <v>0.88125515514386943</v>
      </c>
      <c r="F57" s="15">
        <v>2.7889699206627072E-3</v>
      </c>
      <c r="G57" s="15">
        <f t="shared" si="0"/>
        <v>1.0000534058069916</v>
      </c>
    </row>
    <row r="58" spans="1:7">
      <c r="A58" s="14" t="s">
        <v>60</v>
      </c>
      <c r="B58" s="15">
        <v>7.9756900965856066E-5</v>
      </c>
      <c r="C58" s="15">
        <v>0.18810665092797155</v>
      </c>
      <c r="D58" s="15">
        <v>0</v>
      </c>
      <c r="E58" s="15">
        <v>0.28728435727901358</v>
      </c>
      <c r="F58" s="15">
        <v>0.52456113765243539</v>
      </c>
      <c r="G58" s="15">
        <f t="shared" si="0"/>
        <v>1.0000319027603863</v>
      </c>
    </row>
    <row r="59" spans="1:7">
      <c r="A59" s="14" t="s">
        <v>61</v>
      </c>
      <c r="B59" s="15">
        <v>3.7653437758867385E-4</v>
      </c>
      <c r="C59" s="15">
        <v>0.17192559680698849</v>
      </c>
      <c r="D59" s="15">
        <v>9.7296483168913317E-2</v>
      </c>
      <c r="E59" s="15">
        <v>0.73040138564650947</v>
      </c>
      <c r="F59" s="15">
        <v>7.5306875517734768E-5</v>
      </c>
      <c r="G59" s="15">
        <f t="shared" si="0"/>
        <v>1.0000753068755177</v>
      </c>
    </row>
    <row r="60" spans="1:7">
      <c r="A60" s="14" t="s">
        <v>62</v>
      </c>
      <c r="B60" s="15">
        <v>3.58506462078979E-4</v>
      </c>
      <c r="C60" s="15">
        <v>0.19640179014226733</v>
      </c>
      <c r="D60" s="15">
        <v>0</v>
      </c>
      <c r="E60" s="15">
        <v>0.79522708396818864</v>
      </c>
      <c r="F60" s="15">
        <v>7.9468932427507015E-3</v>
      </c>
      <c r="G60" s="15">
        <f t="shared" si="0"/>
        <v>0.99993427381528566</v>
      </c>
    </row>
    <row r="61" spans="1:7">
      <c r="A61" s="14" t="s">
        <v>63</v>
      </c>
      <c r="B61" s="15">
        <v>1.5279154278163199E-2</v>
      </c>
      <c r="C61" s="15">
        <v>0.1887182028410968</v>
      </c>
      <c r="D61" s="15">
        <v>0.11521308225966304</v>
      </c>
      <c r="E61" s="15">
        <v>0.67599933927981504</v>
      </c>
      <c r="F61" s="15">
        <v>4.9554013875123884E-3</v>
      </c>
      <c r="G61" s="15">
        <f t="shared" si="0"/>
        <v>1.0001651800462505</v>
      </c>
    </row>
    <row r="62" spans="1:7">
      <c r="A62" s="6" t="s">
        <v>64</v>
      </c>
      <c r="B62" s="20">
        <v>1.26853436229457E-2</v>
      </c>
      <c r="C62" s="20">
        <v>0.14382307227782562</v>
      </c>
      <c r="D62" s="20">
        <v>6.6816228528087399E-2</v>
      </c>
      <c r="E62" s="20">
        <v>0.73173749913377495</v>
      </c>
      <c r="F62" s="20">
        <v>4.4938617953972401E-2</v>
      </c>
      <c r="G62" s="20">
        <f t="shared" si="0"/>
        <v>1.000000761516606</v>
      </c>
    </row>
    <row r="63" spans="1:7">
      <c r="A63" s="21" t="s">
        <v>65</v>
      </c>
      <c r="B63" s="22"/>
      <c r="C63" s="22"/>
      <c r="D63" s="22"/>
      <c r="E63" s="22"/>
      <c r="F63" s="513" t="s">
        <v>66</v>
      </c>
      <c r="G63" s="513"/>
    </row>
    <row r="64" spans="1:7" ht="17.25" customHeight="1">
      <c r="A64" s="500" t="s">
        <v>82</v>
      </c>
      <c r="B64" s="500"/>
      <c r="C64" s="500"/>
      <c r="D64" s="500"/>
      <c r="E64" s="500"/>
      <c r="F64" s="500"/>
      <c r="G64" s="500"/>
    </row>
    <row r="65" spans="1:7" ht="61.5" customHeight="1">
      <c r="A65" s="500" t="s">
        <v>83</v>
      </c>
      <c r="B65" s="500"/>
      <c r="C65" s="500"/>
      <c r="D65" s="500"/>
      <c r="E65" s="500"/>
      <c r="F65" s="500"/>
      <c r="G65" s="500"/>
    </row>
    <row r="66" spans="1:7" ht="25.5" customHeight="1">
      <c r="A66" s="500" t="s">
        <v>84</v>
      </c>
      <c r="B66" s="500"/>
      <c r="C66" s="500"/>
      <c r="D66" s="500"/>
      <c r="E66" s="500"/>
      <c r="F66" s="500"/>
      <c r="G66" s="500"/>
    </row>
    <row r="67" spans="1:7" ht="43.5" customHeight="1">
      <c r="A67" s="500" t="s">
        <v>70</v>
      </c>
      <c r="B67" s="500"/>
      <c r="C67" s="500"/>
      <c r="D67" s="500"/>
      <c r="E67" s="500"/>
      <c r="F67" s="500"/>
      <c r="G67" s="500"/>
    </row>
    <row r="68" spans="1:7" ht="44.25" customHeight="1">
      <c r="A68" s="500" t="s">
        <v>85</v>
      </c>
      <c r="B68" s="500"/>
      <c r="C68" s="500"/>
      <c r="D68" s="500"/>
      <c r="E68" s="500"/>
      <c r="F68" s="500"/>
      <c r="G68" s="500"/>
    </row>
    <row r="69" spans="1:7" ht="25.5" customHeight="1">
      <c r="A69" s="500" t="s">
        <v>86</v>
      </c>
      <c r="B69" s="500"/>
      <c r="C69" s="500"/>
      <c r="D69" s="500"/>
      <c r="E69" s="500"/>
      <c r="F69" s="500"/>
      <c r="G69" s="500"/>
    </row>
    <row r="70" spans="1:7" ht="18.649999999999999" customHeight="1">
      <c r="A70" s="500" t="s">
        <v>87</v>
      </c>
      <c r="B70" s="500"/>
      <c r="C70" s="500"/>
      <c r="D70" s="500"/>
      <c r="E70" s="500"/>
      <c r="F70" s="500"/>
      <c r="G70" s="500"/>
    </row>
    <row r="71" spans="1:7" ht="27" customHeight="1">
      <c r="A71" s="500" t="s">
        <v>88</v>
      </c>
      <c r="B71" s="500"/>
      <c r="C71" s="500"/>
      <c r="D71" s="500"/>
      <c r="E71" s="500"/>
      <c r="F71" s="500"/>
      <c r="G71" s="500"/>
    </row>
    <row r="72" spans="1:7" ht="35.65" customHeight="1">
      <c r="A72" s="500"/>
      <c r="B72" s="500"/>
      <c r="C72" s="500"/>
      <c r="D72" s="500"/>
      <c r="E72" s="500"/>
      <c r="F72" s="500"/>
      <c r="G72" s="500"/>
    </row>
  </sheetData>
  <mergeCells count="14">
    <mergeCell ref="A64:G64"/>
    <mergeCell ref="A1:G1"/>
    <mergeCell ref="A2:G2"/>
    <mergeCell ref="A3:G3"/>
    <mergeCell ref="A4:G4"/>
    <mergeCell ref="F63:G63"/>
    <mergeCell ref="A71:G71"/>
    <mergeCell ref="A72:G72"/>
    <mergeCell ref="A65:G65"/>
    <mergeCell ref="A66:G66"/>
    <mergeCell ref="A67:G67"/>
    <mergeCell ref="A68:G68"/>
    <mergeCell ref="A69:G69"/>
    <mergeCell ref="A70:G70"/>
  </mergeCells>
  <printOptions horizontalCentered="1"/>
  <pageMargins left="0.7" right="0.7" top="0.75" bottom="0.75" header="0.3" footer="0.3"/>
  <pageSetup orientation="portrait" r:id="rId1"/>
  <headerFooter>
    <oddFooter>&amp;CPage &amp;P of &amp;N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5A20-4E45-4F08-BCA7-4B47D3EEF066}">
  <sheetPr codeName="Sheet24"/>
  <dimension ref="A1:H72"/>
  <sheetViews>
    <sheetView workbookViewId="0">
      <selection activeCell="H1" sqref="H1"/>
    </sheetView>
  </sheetViews>
  <sheetFormatPr defaultColWidth="8.7265625" defaultRowHeight="14.5"/>
  <cols>
    <col min="1" max="1" width="20.7265625" customWidth="1"/>
    <col min="2" max="3" width="12.7265625" customWidth="1"/>
    <col min="4" max="4" width="16.7265625" customWidth="1"/>
    <col min="5" max="6" width="12.7265625" customWidth="1"/>
  </cols>
  <sheetData>
    <row r="1" spans="1:8" ht="13.15" customHeight="1">
      <c r="A1" s="510" t="s">
        <v>97</v>
      </c>
      <c r="B1" s="511"/>
      <c r="C1" s="511"/>
      <c r="D1" s="511"/>
      <c r="E1" s="511"/>
      <c r="F1" s="512"/>
      <c r="H1" t="s">
        <v>128</v>
      </c>
    </row>
    <row r="2" spans="1:8" ht="13.15" customHeight="1">
      <c r="A2" s="510" t="s">
        <v>1</v>
      </c>
      <c r="B2" s="511"/>
      <c r="C2" s="511"/>
      <c r="D2" s="511"/>
      <c r="E2" s="511"/>
      <c r="F2" s="512"/>
    </row>
    <row r="3" spans="1:8" ht="13.15" customHeight="1">
      <c r="A3" s="510" t="s">
        <v>2</v>
      </c>
      <c r="B3" s="511"/>
      <c r="C3" s="511"/>
      <c r="D3" s="511"/>
      <c r="E3" s="511"/>
      <c r="F3" s="512"/>
    </row>
    <row r="4" spans="1:8" ht="13.15" customHeight="1">
      <c r="A4" s="510" t="s">
        <v>98</v>
      </c>
      <c r="B4" s="511"/>
      <c r="C4" s="511"/>
      <c r="D4" s="511"/>
      <c r="E4" s="511"/>
      <c r="F4" s="512"/>
    </row>
    <row r="5" spans="1:8" ht="38.65" customHeight="1">
      <c r="A5" s="12" t="s">
        <v>4</v>
      </c>
      <c r="B5" s="13" t="s">
        <v>99</v>
      </c>
      <c r="C5" s="13" t="s">
        <v>100</v>
      </c>
      <c r="D5" s="13" t="s">
        <v>101</v>
      </c>
      <c r="E5" s="12" t="s">
        <v>79</v>
      </c>
      <c r="F5" s="12" t="s">
        <v>80</v>
      </c>
    </row>
    <row r="6" spans="1:8">
      <c r="A6" s="14" t="s">
        <v>7</v>
      </c>
      <c r="B6" s="15">
        <v>0.86361821603936473</v>
      </c>
      <c r="C6" s="15">
        <v>0.13636622887749336</v>
      </c>
      <c r="D6" s="15">
        <v>0</v>
      </c>
      <c r="E6" s="15">
        <v>0</v>
      </c>
      <c r="F6" s="15">
        <f>SUM(B6:E6)</f>
        <v>0.99998444491685812</v>
      </c>
    </row>
    <row r="7" spans="1:8">
      <c r="A7" s="14" t="s">
        <v>8</v>
      </c>
      <c r="B7" s="15">
        <v>0.6770528288625981</v>
      </c>
      <c r="C7" s="15">
        <v>9.4881105774862362E-2</v>
      </c>
      <c r="D7" s="15">
        <v>0.22783179102729295</v>
      </c>
      <c r="E7" s="15">
        <v>0</v>
      </c>
      <c r="F7" s="15">
        <f t="shared" ref="F7:F62" si="0">SUM(B7:E7)</f>
        <v>0.99976572566475341</v>
      </c>
    </row>
    <row r="8" spans="1:8">
      <c r="A8" s="14" t="s">
        <v>9</v>
      </c>
      <c r="B8" s="19" t="s">
        <v>81</v>
      </c>
      <c r="C8" s="19" t="s">
        <v>81</v>
      </c>
      <c r="D8" s="19" t="s">
        <v>81</v>
      </c>
      <c r="E8" s="19" t="s">
        <v>81</v>
      </c>
      <c r="F8" s="19" t="s">
        <v>81</v>
      </c>
    </row>
    <row r="9" spans="1:8">
      <c r="A9" s="14" t="s">
        <v>11</v>
      </c>
      <c r="B9" s="15">
        <v>0.59582174164085877</v>
      </c>
      <c r="C9" s="15">
        <v>6.6768148653613982E-2</v>
      </c>
      <c r="D9" s="15">
        <v>0.33741010970552726</v>
      </c>
      <c r="E9" s="15">
        <v>0</v>
      </c>
      <c r="F9" s="15">
        <f t="shared" si="0"/>
        <v>1</v>
      </c>
    </row>
    <row r="10" spans="1:8">
      <c r="A10" s="14" t="s">
        <v>12</v>
      </c>
      <c r="B10" s="15">
        <v>0.30789654773431746</v>
      </c>
      <c r="C10" s="15">
        <v>5.5233815030661777E-2</v>
      </c>
      <c r="D10" s="15">
        <v>0</v>
      </c>
      <c r="E10" s="15">
        <v>0.63692444476922994</v>
      </c>
      <c r="F10" s="15">
        <f t="shared" si="0"/>
        <v>1.0000548075342093</v>
      </c>
    </row>
    <row r="11" spans="1:8">
      <c r="A11" s="14" t="s">
        <v>13</v>
      </c>
      <c r="B11" s="15">
        <v>0.76949065823574547</v>
      </c>
      <c r="C11" s="15">
        <v>0.15004895129804594</v>
      </c>
      <c r="D11" s="15">
        <v>1.5295256743351636E-2</v>
      </c>
      <c r="E11" s="15">
        <v>6.5174848423681847E-2</v>
      </c>
      <c r="F11" s="15">
        <f t="shared" si="0"/>
        <v>1.0000097147008249</v>
      </c>
    </row>
    <row r="12" spans="1:8">
      <c r="A12" s="14" t="s">
        <v>14</v>
      </c>
      <c r="B12" s="15">
        <v>0.87097197324122255</v>
      </c>
      <c r="C12" s="15">
        <v>0.12909361199772637</v>
      </c>
      <c r="D12" s="15">
        <v>0</v>
      </c>
      <c r="E12" s="15">
        <v>0</v>
      </c>
      <c r="F12" s="15">
        <f t="shared" si="0"/>
        <v>1.0000655852389488</v>
      </c>
    </row>
    <row r="13" spans="1:8">
      <c r="A13" s="14" t="s">
        <v>15</v>
      </c>
      <c r="B13" s="15">
        <v>0.89499169894853348</v>
      </c>
      <c r="C13" s="15">
        <v>6.1427780852241286E-2</v>
      </c>
      <c r="D13" s="15">
        <v>0</v>
      </c>
      <c r="E13" s="15">
        <v>4.3580520199225238E-2</v>
      </c>
      <c r="F13" s="15">
        <f t="shared" si="0"/>
        <v>1</v>
      </c>
    </row>
    <row r="14" spans="1:8">
      <c r="A14" s="14" t="s">
        <v>16</v>
      </c>
      <c r="B14" s="15">
        <v>0.89004346644933441</v>
      </c>
      <c r="C14" s="15">
        <v>0.1100244498777506</v>
      </c>
      <c r="D14" s="15">
        <v>0</v>
      </c>
      <c r="E14" s="15">
        <v>0</v>
      </c>
      <c r="F14" s="15">
        <f t="shared" si="0"/>
        <v>1.0000679163270849</v>
      </c>
    </row>
    <row r="15" spans="1:8">
      <c r="A15" s="14" t="s">
        <v>17</v>
      </c>
      <c r="B15" s="15">
        <v>0.90038044244046778</v>
      </c>
      <c r="C15" s="15">
        <v>0.1000422713822742</v>
      </c>
      <c r="D15" s="15">
        <v>0</v>
      </c>
      <c r="E15" s="15">
        <v>0</v>
      </c>
      <c r="F15" s="15">
        <f t="shared" si="0"/>
        <v>1.0004227138227419</v>
      </c>
    </row>
    <row r="16" spans="1:8">
      <c r="A16" s="14" t="s">
        <v>18</v>
      </c>
      <c r="B16" s="15">
        <v>0.60371801678090209</v>
      </c>
      <c r="C16" s="15">
        <v>0.11820481716883817</v>
      </c>
      <c r="D16" s="15">
        <v>0.27806530256340289</v>
      </c>
      <c r="E16" s="15">
        <v>0</v>
      </c>
      <c r="F16" s="15">
        <f t="shared" si="0"/>
        <v>0.99998813651314311</v>
      </c>
    </row>
    <row r="17" spans="1:6">
      <c r="A17" s="14" t="s">
        <v>19</v>
      </c>
      <c r="B17" s="19">
        <v>0.7110948425267436</v>
      </c>
      <c r="C17" s="19">
        <v>0.19728978664913643</v>
      </c>
      <c r="D17" s="19">
        <v>9.1436084384151087E-2</v>
      </c>
      <c r="E17" s="19">
        <v>1.8675670830096218E-4</v>
      </c>
      <c r="F17" s="15">
        <f t="shared" si="0"/>
        <v>1.0000074702683321</v>
      </c>
    </row>
    <row r="18" spans="1:6">
      <c r="A18" s="14" t="s">
        <v>20</v>
      </c>
      <c r="B18" s="17">
        <v>0.78091106290672452</v>
      </c>
      <c r="C18" s="17">
        <v>0.17663464518128294</v>
      </c>
      <c r="D18" s="17">
        <v>4.3383947939262472E-2</v>
      </c>
      <c r="E18" s="17">
        <v>0</v>
      </c>
      <c r="F18" s="15">
        <f t="shared" si="0"/>
        <v>1.0009296560272698</v>
      </c>
    </row>
    <row r="19" spans="1:6">
      <c r="A19" s="14" t="s">
        <v>21</v>
      </c>
      <c r="B19" s="15">
        <v>0.4137580911283158</v>
      </c>
      <c r="C19" s="15">
        <v>0.5863688285315396</v>
      </c>
      <c r="D19" s="15">
        <v>0</v>
      </c>
      <c r="E19" s="15">
        <v>0</v>
      </c>
      <c r="F19" s="15">
        <f t="shared" si="0"/>
        <v>1.0001269196598555</v>
      </c>
    </row>
    <row r="20" spans="1:6">
      <c r="A20" s="14" t="s">
        <v>22</v>
      </c>
      <c r="B20" s="15">
        <v>0.8636998817585726</v>
      </c>
      <c r="C20" s="15">
        <v>0.13624637213801999</v>
      </c>
      <c r="D20" s="15">
        <v>0</v>
      </c>
      <c r="E20" s="15">
        <v>0</v>
      </c>
      <c r="F20" s="15">
        <f t="shared" si="0"/>
        <v>0.99994625389659264</v>
      </c>
    </row>
    <row r="21" spans="1:6">
      <c r="A21" s="14" t="s">
        <v>23</v>
      </c>
      <c r="B21" s="15">
        <v>0.94003801624330396</v>
      </c>
      <c r="C21" s="15">
        <v>4.2085430637078654E-2</v>
      </c>
      <c r="D21" s="15">
        <v>0</v>
      </c>
      <c r="E21" s="15">
        <v>1.7893275807287747E-2</v>
      </c>
      <c r="F21" s="15">
        <f t="shared" si="0"/>
        <v>1.0000167226876704</v>
      </c>
    </row>
    <row r="22" spans="1:6">
      <c r="A22" s="14" t="s">
        <v>24</v>
      </c>
      <c r="B22" s="15">
        <v>0.93687660804285766</v>
      </c>
      <c r="C22" s="15">
        <v>6.308814718218024E-2</v>
      </c>
      <c r="D22" s="15">
        <v>0</v>
      </c>
      <c r="E22" s="15">
        <v>0</v>
      </c>
      <c r="F22" s="15">
        <f t="shared" si="0"/>
        <v>0.99996475522503792</v>
      </c>
    </row>
    <row r="23" spans="1:6">
      <c r="A23" s="14" t="s">
        <v>25</v>
      </c>
      <c r="B23" s="15">
        <v>0.71520174792789803</v>
      </c>
      <c r="C23" s="15">
        <v>0.28475075403139621</v>
      </c>
      <c r="D23" s="15">
        <v>0</v>
      </c>
      <c r="E23" s="15">
        <v>0</v>
      </c>
      <c r="F23" s="15">
        <f t="shared" si="0"/>
        <v>0.9999525019592943</v>
      </c>
    </row>
    <row r="24" spans="1:6">
      <c r="A24" s="14" t="s">
        <v>26</v>
      </c>
      <c r="B24" s="15">
        <v>0.63108127733045039</v>
      </c>
      <c r="C24" s="15">
        <v>0.3690316750843109</v>
      </c>
      <c r="D24" s="15">
        <v>0</v>
      </c>
      <c r="E24" s="15">
        <v>0</v>
      </c>
      <c r="F24" s="15">
        <f t="shared" si="0"/>
        <v>1.0001129524147614</v>
      </c>
    </row>
    <row r="25" spans="1:6">
      <c r="A25" s="14" t="s">
        <v>27</v>
      </c>
      <c r="B25" s="15">
        <v>0.85929568885780683</v>
      </c>
      <c r="C25" s="15">
        <v>0.14077198998353149</v>
      </c>
      <c r="D25" s="15">
        <v>0</v>
      </c>
      <c r="E25" s="15">
        <v>0</v>
      </c>
      <c r="F25" s="15">
        <f t="shared" si="0"/>
        <v>1.0000676788413383</v>
      </c>
    </row>
    <row r="26" spans="1:6">
      <c r="A26" s="14" t="s">
        <v>28</v>
      </c>
      <c r="B26" s="15">
        <v>0.91320760830822079</v>
      </c>
      <c r="C26" s="15">
        <v>2.5760668805288229E-2</v>
      </c>
      <c r="D26" s="15">
        <v>6.0999319529503257E-2</v>
      </c>
      <c r="E26" s="15">
        <v>0</v>
      </c>
      <c r="F26" s="15">
        <f t="shared" si="0"/>
        <v>0.99996759664301227</v>
      </c>
    </row>
    <row r="27" spans="1:6">
      <c r="A27" s="14" t="s">
        <v>29</v>
      </c>
      <c r="B27" s="15">
        <v>0.59831521347829209</v>
      </c>
      <c r="C27" s="15">
        <v>0.4017567859457124</v>
      </c>
      <c r="D27" s="15">
        <v>0</v>
      </c>
      <c r="E27" s="15">
        <v>0</v>
      </c>
      <c r="F27" s="15">
        <f t="shared" si="0"/>
        <v>1.0000719994240046</v>
      </c>
    </row>
    <row r="28" spans="1:6">
      <c r="A28" s="14" t="s">
        <v>30</v>
      </c>
      <c r="B28" s="15">
        <v>0.89640678361890302</v>
      </c>
      <c r="C28" s="15">
        <v>0.10352510775757222</v>
      </c>
      <c r="D28" s="15">
        <v>0</v>
      </c>
      <c r="E28" s="15">
        <v>0</v>
      </c>
      <c r="F28" s="15">
        <f t="shared" si="0"/>
        <v>0.9999318913764752</v>
      </c>
    </row>
    <row r="29" spans="1:6">
      <c r="A29" s="14" t="s">
        <v>31</v>
      </c>
      <c r="B29" s="15">
        <v>0.67419875201640633</v>
      </c>
      <c r="C29" s="15">
        <v>8.7846540534457104E-2</v>
      </c>
      <c r="D29" s="15">
        <v>0.23796721229476422</v>
      </c>
      <c r="E29" s="15">
        <v>0</v>
      </c>
      <c r="F29" s="15">
        <f t="shared" si="0"/>
        <v>1.0000125048456276</v>
      </c>
    </row>
    <row r="30" spans="1:6">
      <c r="A30" s="14" t="s">
        <v>32</v>
      </c>
      <c r="B30" s="15">
        <v>0.60819772382518089</v>
      </c>
      <c r="C30" s="15">
        <v>0.39177845019974111</v>
      </c>
      <c r="D30" s="15">
        <v>0</v>
      </c>
      <c r="E30" s="15">
        <v>0</v>
      </c>
      <c r="F30" s="15">
        <f t="shared" si="0"/>
        <v>0.999976174024922</v>
      </c>
    </row>
    <row r="31" spans="1:6">
      <c r="A31" s="14" t="s">
        <v>33</v>
      </c>
      <c r="B31" s="15">
        <v>0.81606818853116159</v>
      </c>
      <c r="C31" s="15">
        <v>0.18397400734208194</v>
      </c>
      <c r="D31" s="15">
        <v>0</v>
      </c>
      <c r="E31" s="15">
        <v>0</v>
      </c>
      <c r="F31" s="15">
        <f t="shared" si="0"/>
        <v>1.0000421958732435</v>
      </c>
    </row>
    <row r="32" spans="1:6">
      <c r="A32" s="14" t="s">
        <v>34</v>
      </c>
      <c r="B32" s="15">
        <v>0.75090252707581229</v>
      </c>
      <c r="C32" s="15">
        <v>5.852175565266958E-2</v>
      </c>
      <c r="D32" s="15">
        <v>2.2800684020520616E-4</v>
      </c>
      <c r="E32" s="15">
        <v>0.19030970929127874</v>
      </c>
      <c r="F32" s="15">
        <f t="shared" si="0"/>
        <v>0.99996199885996584</v>
      </c>
    </row>
    <row r="33" spans="1:6">
      <c r="A33" s="14" t="s">
        <v>35</v>
      </c>
      <c r="B33" s="15">
        <v>0.62371057345931724</v>
      </c>
      <c r="C33" s="15">
        <v>2.3153088479721647E-2</v>
      </c>
      <c r="D33" s="15">
        <v>0.35305226260000133</v>
      </c>
      <c r="E33" s="15">
        <v>6.4673431507602364E-5</v>
      </c>
      <c r="F33" s="15">
        <f t="shared" si="0"/>
        <v>0.99998059797054784</v>
      </c>
    </row>
    <row r="34" spans="1:6">
      <c r="A34" s="14" t="s">
        <v>36</v>
      </c>
      <c r="B34" s="15">
        <v>0.60074151315027224</v>
      </c>
      <c r="C34" s="15">
        <v>9.0371915189433438E-2</v>
      </c>
      <c r="D34" s="15">
        <v>0.30935001737921447</v>
      </c>
      <c r="E34" s="15">
        <v>0</v>
      </c>
      <c r="F34" s="15">
        <f t="shared" si="0"/>
        <v>1.0004634457189201</v>
      </c>
    </row>
    <row r="35" spans="1:6">
      <c r="A35" s="14" t="s">
        <v>37</v>
      </c>
      <c r="B35" s="15">
        <v>0.72904452956043664</v>
      </c>
      <c r="C35" s="15">
        <v>0.270981526355559</v>
      </c>
      <c r="D35" s="15">
        <v>0</v>
      </c>
      <c r="E35" s="15">
        <v>0</v>
      </c>
      <c r="F35" s="15">
        <f t="shared" si="0"/>
        <v>1.0000260559159957</v>
      </c>
    </row>
    <row r="36" spans="1:6">
      <c r="A36" s="14" t="s">
        <v>38</v>
      </c>
      <c r="B36" s="15">
        <v>0.77739920499716075</v>
      </c>
      <c r="C36" s="15">
        <v>7.7228847245883026E-2</v>
      </c>
      <c r="D36" s="15">
        <v>0.13429869392390686</v>
      </c>
      <c r="E36" s="15">
        <v>1.1073253833049404E-2</v>
      </c>
      <c r="F36" s="15">
        <f t="shared" si="0"/>
        <v>1</v>
      </c>
    </row>
    <row r="37" spans="1:6">
      <c r="A37" s="14" t="s">
        <v>39</v>
      </c>
      <c r="B37" s="15">
        <v>0.29220524872698783</v>
      </c>
      <c r="C37" s="15">
        <v>0.59890325107716413</v>
      </c>
      <c r="D37" s="15">
        <v>0.10889150019584802</v>
      </c>
      <c r="E37" s="15">
        <v>0</v>
      </c>
      <c r="F37" s="15">
        <f t="shared" si="0"/>
        <v>1</v>
      </c>
    </row>
    <row r="38" spans="1:6">
      <c r="A38" s="14" t="s">
        <v>40</v>
      </c>
      <c r="B38" s="15">
        <v>0.85760170649928591</v>
      </c>
      <c r="C38" s="15">
        <v>7.4598047088101707E-2</v>
      </c>
      <c r="D38" s="15">
        <v>6.7794116745637206E-2</v>
      </c>
      <c r="E38" s="15">
        <v>0</v>
      </c>
      <c r="F38" s="15">
        <f t="shared" si="0"/>
        <v>0.99999387033302478</v>
      </c>
    </row>
    <row r="39" spans="1:6">
      <c r="A39" s="14" t="s">
        <v>41</v>
      </c>
      <c r="B39" s="15">
        <v>0.90125046872197856</v>
      </c>
      <c r="C39" s="15">
        <v>9.8798441397525152E-2</v>
      </c>
      <c r="D39" s="15">
        <v>0</v>
      </c>
      <c r="E39" s="15">
        <v>0</v>
      </c>
      <c r="F39" s="15">
        <f t="shared" si="0"/>
        <v>1.0000489101195038</v>
      </c>
    </row>
    <row r="40" spans="1:6">
      <c r="A40" s="14" t="s">
        <v>42</v>
      </c>
      <c r="B40" s="15">
        <v>0.82566792873844264</v>
      </c>
      <c r="C40" s="15">
        <v>0.12803698384627255</v>
      </c>
      <c r="D40" s="15">
        <v>4.2906484042111261E-2</v>
      </c>
      <c r="E40" s="15">
        <v>3.3826688663905146E-3</v>
      </c>
      <c r="F40" s="15">
        <f t="shared" si="0"/>
        <v>0.99999406549321701</v>
      </c>
    </row>
    <row r="41" spans="1:6">
      <c r="A41" s="14" t="s">
        <v>43</v>
      </c>
      <c r="B41" s="15">
        <v>0.9190501251248564</v>
      </c>
      <c r="C41" s="15">
        <v>0</v>
      </c>
      <c r="D41" s="15">
        <v>7.3392261949513284E-3</v>
      </c>
      <c r="E41" s="15">
        <v>7.3607068569853329E-2</v>
      </c>
      <c r="F41" s="15">
        <f t="shared" si="0"/>
        <v>0.99999641988966104</v>
      </c>
    </row>
    <row r="42" spans="1:6">
      <c r="A42" s="14" t="s">
        <v>44</v>
      </c>
      <c r="B42" s="15">
        <v>0.87130400576935685</v>
      </c>
      <c r="C42" s="15">
        <v>0.12784370287812233</v>
      </c>
      <c r="D42" s="15">
        <v>0</v>
      </c>
      <c r="E42" s="15">
        <v>6.5560873270831971E-4</v>
      </c>
      <c r="F42" s="15">
        <f t="shared" si="0"/>
        <v>0.99980331738018746</v>
      </c>
    </row>
    <row r="43" spans="1:6">
      <c r="A43" s="14" t="s">
        <v>45</v>
      </c>
      <c r="B43" s="15">
        <v>0.67562067562067563</v>
      </c>
      <c r="C43" s="15">
        <v>0.32153032153032157</v>
      </c>
      <c r="D43" s="15">
        <v>0</v>
      </c>
      <c r="E43" s="15">
        <v>0</v>
      </c>
      <c r="F43" s="15">
        <f t="shared" si="0"/>
        <v>0.9971509971509972</v>
      </c>
    </row>
    <row r="44" spans="1:6">
      <c r="A44" s="14" t="s">
        <v>46</v>
      </c>
      <c r="B44" s="15">
        <v>0.94450091933718849</v>
      </c>
      <c r="C44" s="15">
        <v>5.5493525755328552E-2</v>
      </c>
      <c r="D44" s="15">
        <v>0</v>
      </c>
      <c r="E44" s="15">
        <v>0</v>
      </c>
      <c r="F44" s="15">
        <f t="shared" si="0"/>
        <v>0.999994445092517</v>
      </c>
    </row>
    <row r="45" spans="1:6">
      <c r="A45" s="14" t="s">
        <v>47</v>
      </c>
      <c r="B45" s="18">
        <v>0.81388457739523068</v>
      </c>
      <c r="C45" s="18">
        <v>8.9120925638493012E-2</v>
      </c>
      <c r="D45" s="18">
        <v>0</v>
      </c>
      <c r="E45" s="18">
        <v>9.6966276280513616E-2</v>
      </c>
      <c r="F45" s="15">
        <f t="shared" si="0"/>
        <v>0.99997177931423731</v>
      </c>
    </row>
    <row r="46" spans="1:6">
      <c r="A46" s="14" t="s">
        <v>48</v>
      </c>
      <c r="B46" s="15">
        <v>0.87904727457836007</v>
      </c>
      <c r="C46" s="15">
        <v>0.12096612144837841</v>
      </c>
      <c r="D46" s="15">
        <v>0</v>
      </c>
      <c r="E46" s="15">
        <v>0</v>
      </c>
      <c r="F46" s="15">
        <f t="shared" si="0"/>
        <v>1.0000133960267386</v>
      </c>
    </row>
    <row r="47" spans="1:6">
      <c r="A47" s="14" t="s">
        <v>49</v>
      </c>
      <c r="B47" s="15">
        <v>0.92376045473800361</v>
      </c>
      <c r="C47" s="15">
        <v>7.6249396605227129E-2</v>
      </c>
      <c r="D47" s="15">
        <v>0</v>
      </c>
      <c r="E47" s="15">
        <v>0</v>
      </c>
      <c r="F47" s="15">
        <f t="shared" si="0"/>
        <v>1.0000098513432307</v>
      </c>
    </row>
    <row r="48" spans="1:6">
      <c r="A48" s="14" t="s">
        <v>50</v>
      </c>
      <c r="B48" s="19">
        <v>0.80505086708389628</v>
      </c>
      <c r="C48" s="17">
        <v>0.19492156268092967</v>
      </c>
      <c r="D48" s="17">
        <v>0</v>
      </c>
      <c r="E48" s="17">
        <v>0</v>
      </c>
      <c r="F48" s="15">
        <f t="shared" si="0"/>
        <v>0.99997242976482592</v>
      </c>
    </row>
    <row r="49" spans="1:6">
      <c r="A49" s="14" t="s">
        <v>51</v>
      </c>
      <c r="B49" s="15">
        <v>0.81684708224461855</v>
      </c>
      <c r="C49" s="15">
        <v>0.18103770063456512</v>
      </c>
      <c r="D49" s="15">
        <v>0</v>
      </c>
      <c r="E49" s="15">
        <v>1.8663680477790218E-3</v>
      </c>
      <c r="F49" s="15">
        <f t="shared" si="0"/>
        <v>0.99975115092696276</v>
      </c>
    </row>
    <row r="50" spans="1:6">
      <c r="A50" s="14" t="s">
        <v>52</v>
      </c>
      <c r="B50" s="15">
        <v>0.82094709476432326</v>
      </c>
      <c r="C50" s="15">
        <v>9.2691113719381768E-2</v>
      </c>
      <c r="D50" s="15">
        <v>8.6219189802880555E-2</v>
      </c>
      <c r="E50" s="15">
        <v>0</v>
      </c>
      <c r="F50" s="15">
        <f t="shared" si="0"/>
        <v>0.9998573982865856</v>
      </c>
    </row>
    <row r="51" spans="1:6">
      <c r="A51" s="14" t="s">
        <v>53</v>
      </c>
      <c r="B51" s="15">
        <v>0.63373323923782643</v>
      </c>
      <c r="C51" s="15">
        <v>0.11479651846624324</v>
      </c>
      <c r="D51" s="15">
        <v>0.25170548106327922</v>
      </c>
      <c r="E51" s="15">
        <v>0</v>
      </c>
      <c r="F51" s="15">
        <f t="shared" si="0"/>
        <v>1.000235238767349</v>
      </c>
    </row>
    <row r="52" spans="1:6">
      <c r="A52" s="14" t="s">
        <v>54</v>
      </c>
      <c r="B52" s="15">
        <v>0.90395086020229931</v>
      </c>
      <c r="C52" s="15">
        <v>9.605611723963095E-2</v>
      </c>
      <c r="D52" s="15">
        <v>0</v>
      </c>
      <c r="E52" s="15">
        <v>0</v>
      </c>
      <c r="F52" s="15">
        <f t="shared" si="0"/>
        <v>1.0000069774419302</v>
      </c>
    </row>
    <row r="53" spans="1:6">
      <c r="A53" s="14" t="s">
        <v>55</v>
      </c>
      <c r="B53" s="15">
        <v>0.85370672056941466</v>
      </c>
      <c r="C53" s="15">
        <v>4.8944802173670303E-2</v>
      </c>
      <c r="D53" s="15">
        <v>9.6057216316270178E-2</v>
      </c>
      <c r="E53" s="15">
        <v>1.2883978343463957E-3</v>
      </c>
      <c r="F53" s="15">
        <f t="shared" si="0"/>
        <v>0.99999713689370151</v>
      </c>
    </row>
    <row r="54" spans="1:6">
      <c r="A54" s="14" t="s">
        <v>56</v>
      </c>
      <c r="B54" s="15">
        <v>0.91675071766622707</v>
      </c>
      <c r="C54" s="15">
        <v>8.3171696795717273E-2</v>
      </c>
      <c r="D54" s="15">
        <v>0</v>
      </c>
      <c r="E54" s="15">
        <v>0</v>
      </c>
      <c r="F54" s="15">
        <f t="shared" si="0"/>
        <v>0.9999224144619443</v>
      </c>
    </row>
    <row r="55" spans="1:6">
      <c r="A55" s="14" t="s">
        <v>57</v>
      </c>
      <c r="B55" s="15">
        <v>0.58290546662639686</v>
      </c>
      <c r="C55" s="15">
        <v>0.24614919963757173</v>
      </c>
      <c r="D55" s="15">
        <v>0.1706433101781939</v>
      </c>
      <c r="E55" s="15">
        <v>5.0337259639585228E-4</v>
      </c>
      <c r="F55" s="15">
        <f t="shared" si="0"/>
        <v>1.0002013490385584</v>
      </c>
    </row>
    <row r="56" spans="1:6">
      <c r="A56" s="14" t="s">
        <v>58</v>
      </c>
      <c r="B56" s="19" t="s">
        <v>81</v>
      </c>
      <c r="C56" s="19" t="s">
        <v>81</v>
      </c>
      <c r="D56" s="19" t="s">
        <v>81</v>
      </c>
      <c r="E56" s="19" t="s">
        <v>81</v>
      </c>
      <c r="F56" s="15" t="s">
        <v>81</v>
      </c>
    </row>
    <row r="57" spans="1:6">
      <c r="A57" s="14" t="s">
        <v>59</v>
      </c>
      <c r="B57" s="15">
        <v>0.71549702704966089</v>
      </c>
      <c r="C57" s="15">
        <v>0.28452390922033333</v>
      </c>
      <c r="D57" s="15">
        <v>0</v>
      </c>
      <c r="E57" s="15">
        <v>0</v>
      </c>
      <c r="F57" s="15">
        <f t="shared" si="0"/>
        <v>1.0000209362699941</v>
      </c>
    </row>
    <row r="58" spans="1:6">
      <c r="A58" s="14" t="s">
        <v>60</v>
      </c>
      <c r="B58" s="15">
        <v>0.87108974585557242</v>
      </c>
      <c r="C58" s="15">
        <v>9.6567813085433524E-2</v>
      </c>
      <c r="D58" s="15">
        <v>0</v>
      </c>
      <c r="E58" s="15">
        <v>3.2307094128874905E-2</v>
      </c>
      <c r="F58" s="15">
        <f t="shared" si="0"/>
        <v>0.9999646530698808</v>
      </c>
    </row>
    <row r="59" spans="1:6">
      <c r="A59" s="14" t="s">
        <v>61</v>
      </c>
      <c r="B59" s="15">
        <v>0.62588586348377473</v>
      </c>
      <c r="C59" s="15">
        <v>0.37411413651622527</v>
      </c>
      <c r="D59" s="15">
        <v>0</v>
      </c>
      <c r="E59" s="15">
        <v>0</v>
      </c>
      <c r="F59" s="15">
        <f t="shared" si="0"/>
        <v>1</v>
      </c>
    </row>
    <row r="60" spans="1:6">
      <c r="A60" s="14" t="s">
        <v>62</v>
      </c>
      <c r="B60" s="15">
        <v>0.87798822994824288</v>
      </c>
      <c r="C60" s="15">
        <v>1.0417936583581776E-2</v>
      </c>
      <c r="D60" s="15">
        <v>0.11160491637943455</v>
      </c>
      <c r="E60" s="15">
        <v>0</v>
      </c>
      <c r="F60" s="15">
        <f t="shared" si="0"/>
        <v>1.0000110829112592</v>
      </c>
    </row>
    <row r="61" spans="1:6">
      <c r="A61" s="14" t="s">
        <v>63</v>
      </c>
      <c r="B61" s="15">
        <v>0.78436550904529256</v>
      </c>
      <c r="C61" s="15">
        <v>0.14129143008054934</v>
      </c>
      <c r="D61" s="15">
        <v>0</v>
      </c>
      <c r="E61" s="15">
        <v>7.3946916677670671E-2</v>
      </c>
      <c r="F61" s="15">
        <f t="shared" si="0"/>
        <v>0.99960385580351252</v>
      </c>
    </row>
    <row r="62" spans="1:6">
      <c r="A62" s="6" t="s">
        <v>64</v>
      </c>
      <c r="B62" s="20">
        <v>0.78922230383926395</v>
      </c>
      <c r="C62" s="20">
        <v>0.11366642950632445</v>
      </c>
      <c r="D62" s="20">
        <v>6.6320464396230475E-2</v>
      </c>
      <c r="E62" s="20">
        <v>3.0791554617391484E-2</v>
      </c>
      <c r="F62" s="20">
        <f t="shared" si="0"/>
        <v>1.0000007523592105</v>
      </c>
    </row>
    <row r="63" spans="1:6">
      <c r="A63" s="21" t="s">
        <v>65</v>
      </c>
      <c r="B63" s="22"/>
      <c r="C63" s="22"/>
      <c r="D63" s="22"/>
      <c r="E63" s="513" t="s">
        <v>66</v>
      </c>
      <c r="F63" s="513"/>
    </row>
    <row r="64" spans="1:6" ht="12.65" customHeight="1">
      <c r="A64" s="500" t="s">
        <v>82</v>
      </c>
      <c r="B64" s="500"/>
      <c r="C64" s="500"/>
      <c r="D64" s="500"/>
      <c r="E64" s="500"/>
      <c r="F64" s="500"/>
    </row>
    <row r="65" spans="1:7" ht="66.75" customHeight="1">
      <c r="A65" s="500" t="s">
        <v>83</v>
      </c>
      <c r="B65" s="500"/>
      <c r="C65" s="500"/>
      <c r="D65" s="500"/>
      <c r="E65" s="500"/>
      <c r="F65" s="500"/>
    </row>
    <row r="66" spans="1:7" ht="25.9" customHeight="1">
      <c r="A66" s="500" t="s">
        <v>84</v>
      </c>
      <c r="B66" s="500"/>
      <c r="C66" s="500"/>
      <c r="D66" s="500"/>
      <c r="E66" s="500"/>
      <c r="F66" s="500"/>
    </row>
    <row r="67" spans="1:7" ht="34.15" customHeight="1">
      <c r="A67" s="500" t="s">
        <v>70</v>
      </c>
      <c r="B67" s="500"/>
      <c r="C67" s="500"/>
      <c r="D67" s="500"/>
      <c r="E67" s="500"/>
      <c r="F67" s="500"/>
    </row>
    <row r="68" spans="1:7" ht="45.65" customHeight="1">
      <c r="A68" s="500" t="s">
        <v>102</v>
      </c>
      <c r="B68" s="500"/>
      <c r="C68" s="500"/>
      <c r="D68" s="500"/>
      <c r="E68" s="500"/>
      <c r="F68" s="500"/>
    </row>
    <row r="69" spans="1:7" ht="15" customHeight="1">
      <c r="A69" s="500" t="s">
        <v>103</v>
      </c>
      <c r="B69" s="500"/>
      <c r="C69" s="500"/>
      <c r="D69" s="500"/>
      <c r="E69" s="500"/>
      <c r="F69" s="500"/>
    </row>
    <row r="70" spans="1:7" ht="21.65" customHeight="1"/>
    <row r="71" spans="1:7" ht="23.65" customHeight="1"/>
    <row r="72" spans="1:7" ht="25.9" customHeight="1">
      <c r="G72" s="30"/>
    </row>
  </sheetData>
  <mergeCells count="11">
    <mergeCell ref="A64:F64"/>
    <mergeCell ref="A1:F1"/>
    <mergeCell ref="A2:F2"/>
    <mergeCell ref="A3:F3"/>
    <mergeCell ref="A4:F4"/>
    <mergeCell ref="E63:F63"/>
    <mergeCell ref="A65:F65"/>
    <mergeCell ref="A66:F66"/>
    <mergeCell ref="A67:F67"/>
    <mergeCell ref="A68:F68"/>
    <mergeCell ref="A69:F69"/>
  </mergeCells>
  <printOptions horizontalCentered="1"/>
  <pageMargins left="0.7" right="0.7" top="0.75" bottom="0.75" header="0.3" footer="0.3"/>
  <pageSetup orientation="portrait" r:id="rId1"/>
  <headerFoot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4</vt:i4>
      </vt:variant>
    </vt:vector>
  </HeadingPairs>
  <TitlesOfParts>
    <vt:vector size="36" baseType="lpstr">
      <vt:lpstr>Sources</vt:lpstr>
      <vt:lpstr>Rules Summary</vt:lpstr>
      <vt:lpstr>Weights</vt:lpstr>
      <vt:lpstr>InitialIncome</vt:lpstr>
      <vt:lpstr>IncomeContinue</vt:lpstr>
      <vt:lpstr>IncomeRedeter</vt:lpstr>
      <vt:lpstr>CenterRates</vt:lpstr>
      <vt:lpstr>FamilyRates</vt:lpstr>
      <vt:lpstr>InHomeRates</vt:lpstr>
      <vt:lpstr>BLS Data</vt:lpstr>
      <vt:lpstr>MaxAge</vt:lpstr>
      <vt:lpstr>Activities</vt:lpstr>
      <vt:lpstr>SpecialAct</vt:lpstr>
      <vt:lpstr>WorkHours</vt:lpstr>
      <vt:lpstr>UnitsChild</vt:lpstr>
      <vt:lpstr>UnitsTeenPar</vt:lpstr>
      <vt:lpstr>UnitsNonParCar</vt:lpstr>
      <vt:lpstr>UnitsNonParNonCar</vt:lpstr>
      <vt:lpstr>IncomeBenefits</vt:lpstr>
      <vt:lpstr>DisregardsAssets</vt:lpstr>
      <vt:lpstr>Copay Exempt</vt:lpstr>
      <vt:lpstr>TANF</vt:lpstr>
      <vt:lpstr>CopayCalcs</vt:lpstr>
      <vt:lpstr>OtherCopayCalcs</vt:lpstr>
      <vt:lpstr>Copay1P1C</vt:lpstr>
      <vt:lpstr>Copay1P2C</vt:lpstr>
      <vt:lpstr>Copay2P2C</vt:lpstr>
      <vt:lpstr>NoTradHours</vt:lpstr>
      <vt:lpstr>GA data</vt:lpstr>
      <vt:lpstr>1. Children Served</vt:lpstr>
      <vt:lpstr>3. Care by Type</vt:lpstr>
      <vt:lpstr>18. Head of Household</vt:lpstr>
      <vt:lpstr>'1. Children Served'!Print_Titles</vt:lpstr>
      <vt:lpstr>'18. Head of Household'!Print_Titles</vt:lpstr>
      <vt:lpstr>'3. Care by Type'!Print_Titles</vt:lpstr>
      <vt:lpstr>Weights!Print_Titles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Randolph</dc:creator>
  <cp:lastModifiedBy>Raymond Packer</cp:lastModifiedBy>
  <dcterms:created xsi:type="dcterms:W3CDTF">2024-06-25T13:48:14Z</dcterms:created>
  <dcterms:modified xsi:type="dcterms:W3CDTF">2024-11-02T11:26:32Z</dcterms:modified>
</cp:coreProperties>
</file>