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"/>
    </mc:Choice>
  </mc:AlternateContent>
  <xr:revisionPtr revIDLastSave="0" documentId="13_ncr:1_{A4305103-38F2-4D0B-9DBA-E9086E0B68A3}" xr6:coauthVersionLast="47" xr6:coauthVersionMax="47" xr10:uidLastSave="{00000000-0000-0000-0000-000000000000}"/>
  <bookViews>
    <workbookView xWindow="336" yWindow="60" windowWidth="13248" windowHeight="11088" activeTab="1" xr2:uid="{DE27476D-EB77-44EE-A7D1-31A557342AD7}"/>
  </bookViews>
  <sheets>
    <sheet name="Child Care Client Fee" sheetId="2" r:id="rId1"/>
    <sheet name="2021" sheetId="1" r:id="rId2"/>
  </sheets>
  <externalReferences>
    <externalReference r:id="rId3"/>
  </externalReferenc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3" i="1" l="1"/>
  <c r="M36" i="1"/>
  <c r="L36" i="1" s="1"/>
  <c r="M35" i="1"/>
  <c r="M34" i="1"/>
  <c r="M33" i="1"/>
  <c r="L33" i="1" s="1"/>
  <c r="M32" i="1"/>
  <c r="M31" i="1"/>
  <c r="M30" i="1"/>
  <c r="M29" i="1"/>
  <c r="L29" i="1" s="1"/>
  <c r="M28" i="1"/>
  <c r="J36" i="1"/>
  <c r="I36" i="1" s="1"/>
  <c r="J35" i="1"/>
  <c r="J34" i="1"/>
  <c r="J33" i="1"/>
  <c r="J32" i="1"/>
  <c r="J31" i="1"/>
  <c r="J30" i="1"/>
  <c r="J29" i="1"/>
  <c r="I29" i="1" s="1"/>
  <c r="J28" i="1"/>
  <c r="G36" i="1"/>
  <c r="G35" i="1"/>
  <c r="G34" i="1"/>
  <c r="G33" i="1"/>
  <c r="G32" i="1"/>
  <c r="G31" i="1"/>
  <c r="G30" i="1"/>
  <c r="G29" i="1"/>
  <c r="G28" i="1"/>
  <c r="M27" i="1"/>
  <c r="J27" i="1"/>
  <c r="G27" i="1"/>
  <c r="C3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D36" i="1"/>
  <c r="B28" i="1"/>
  <c r="B29" i="1"/>
  <c r="F29" i="1" s="1"/>
  <c r="B30" i="1"/>
  <c r="B31" i="1"/>
  <c r="B32" i="1"/>
  <c r="B33" i="1"/>
  <c r="F33" i="1" s="1"/>
  <c r="B34" i="1"/>
  <c r="B35" i="1"/>
  <c r="B36" i="1"/>
  <c r="F36" i="1" s="1"/>
  <c r="B27" i="1"/>
  <c r="D46" i="2"/>
  <c r="M27" i="2"/>
  <c r="L27" i="2"/>
  <c r="L28" i="2" s="1"/>
  <c r="L29" i="2" s="1"/>
  <c r="L30" i="2" s="1"/>
  <c r="L32" i="2" s="1"/>
  <c r="L33" i="2" s="1"/>
  <c r="K27" i="2"/>
  <c r="D28" i="2"/>
  <c r="D29" i="2" s="1"/>
  <c r="D30" i="2" s="1"/>
  <c r="D32" i="2" s="1"/>
  <c r="D33" i="2" s="1"/>
  <c r="E28" i="2"/>
  <c r="E29" i="2" s="1"/>
  <c r="E30" i="2" s="1"/>
  <c r="E32" i="2" s="1"/>
  <c r="E33" i="2" s="1"/>
  <c r="F28" i="2"/>
  <c r="G28" i="2"/>
  <c r="H28" i="2"/>
  <c r="H31" i="2" s="1"/>
  <c r="I28" i="2"/>
  <c r="I31" i="2" s="1"/>
  <c r="F31" i="2"/>
  <c r="J29" i="2"/>
  <c r="J30" i="2" s="1"/>
  <c r="J32" i="2" s="1"/>
  <c r="J33" i="2" s="1"/>
  <c r="J28" i="2"/>
  <c r="J31" i="2" s="1"/>
  <c r="G31" i="2"/>
  <c r="F29" i="2"/>
  <c r="F30" i="2" s="1"/>
  <c r="F32" i="2" s="1"/>
  <c r="F33" i="2" s="1"/>
  <c r="C28" i="2"/>
  <c r="C29" i="2" s="1"/>
  <c r="C30" i="2" s="1"/>
  <c r="M28" i="2"/>
  <c r="M29" i="2" s="1"/>
  <c r="M30" i="2" s="1"/>
  <c r="M32" i="2" s="1"/>
  <c r="M33" i="2" s="1"/>
  <c r="K28" i="2"/>
  <c r="K40" i="2"/>
  <c r="K41" i="2" s="1"/>
  <c r="I40" i="2"/>
  <c r="I41" i="2" s="1"/>
  <c r="E40" i="2"/>
  <c r="E41" i="2" s="1"/>
  <c r="K39" i="2"/>
  <c r="G39" i="2"/>
  <c r="E39" i="2"/>
  <c r="K56" i="2"/>
  <c r="K57" i="2" s="1"/>
  <c r="G5" i="1"/>
  <c r="G6" i="1"/>
  <c r="G7" i="1"/>
  <c r="G8" i="1"/>
  <c r="G9" i="1"/>
  <c r="G10" i="1"/>
  <c r="G11" i="1"/>
  <c r="G12" i="1"/>
  <c r="G13" i="1"/>
  <c r="G4" i="1"/>
  <c r="I52" i="2"/>
  <c r="I53" i="2" s="1"/>
  <c r="I54" i="2" s="1"/>
  <c r="I56" i="2" s="1"/>
  <c r="I57" i="2" s="1"/>
  <c r="H52" i="2"/>
  <c r="H53" i="2" s="1"/>
  <c r="H54" i="2" s="1"/>
  <c r="H56" i="2" s="1"/>
  <c r="H57" i="2" s="1"/>
  <c r="G52" i="2"/>
  <c r="G53" i="2" s="1"/>
  <c r="G54" i="2" s="1"/>
  <c r="G56" i="2" s="1"/>
  <c r="G57" i="2" s="1"/>
  <c r="F52" i="2"/>
  <c r="F53" i="2" s="1"/>
  <c r="F54" i="2" s="1"/>
  <c r="F56" i="2" s="1"/>
  <c r="F57" i="2" s="1"/>
  <c r="E52" i="2"/>
  <c r="E53" i="2" s="1"/>
  <c r="E54" i="2" s="1"/>
  <c r="E56" i="2" s="1"/>
  <c r="E57" i="2" s="1"/>
  <c r="D52" i="2"/>
  <c r="D53" i="2" s="1"/>
  <c r="D54" i="2" s="1"/>
  <c r="D56" i="2" s="1"/>
  <c r="D57" i="2" s="1"/>
  <c r="C52" i="2"/>
  <c r="C53" i="2" s="1"/>
  <c r="C54" i="2" s="1"/>
  <c r="I44" i="2"/>
  <c r="I45" i="2" s="1"/>
  <c r="I46" i="2" s="1"/>
  <c r="I48" i="2" s="1"/>
  <c r="H44" i="2"/>
  <c r="H45" i="2" s="1"/>
  <c r="H46" i="2" s="1"/>
  <c r="H48" i="2" s="1"/>
  <c r="G44" i="2"/>
  <c r="G45" i="2" s="1"/>
  <c r="G46" i="2" s="1"/>
  <c r="G48" i="2" s="1"/>
  <c r="F44" i="2"/>
  <c r="F45" i="2" s="1"/>
  <c r="F46" i="2" s="1"/>
  <c r="F48" i="2" s="1"/>
  <c r="E44" i="2"/>
  <c r="E45" i="2" s="1"/>
  <c r="E46" i="2" s="1"/>
  <c r="E48" i="2" s="1"/>
  <c r="D44" i="2"/>
  <c r="D45" i="2" s="1"/>
  <c r="D48" i="2" s="1"/>
  <c r="C44" i="2"/>
  <c r="C45" i="2" s="1"/>
  <c r="C46" i="2" s="1"/>
  <c r="C36" i="2"/>
  <c r="C37" i="2" s="1"/>
  <c r="C38" i="2" s="1"/>
  <c r="D36" i="2"/>
  <c r="D37" i="2" s="1"/>
  <c r="D38" i="2" s="1"/>
  <c r="D40" i="2" s="1"/>
  <c r="D41" i="2" s="1"/>
  <c r="E36" i="2"/>
  <c r="E37" i="2" s="1"/>
  <c r="E38" i="2" s="1"/>
  <c r="F36" i="2"/>
  <c r="F37" i="2" s="1"/>
  <c r="F38" i="2" s="1"/>
  <c r="F40" i="2" s="1"/>
  <c r="F41" i="2" s="1"/>
  <c r="G36" i="2"/>
  <c r="G37" i="2" s="1"/>
  <c r="G38" i="2" s="1"/>
  <c r="G40" i="2" s="1"/>
  <c r="G41" i="2" s="1"/>
  <c r="H36" i="2"/>
  <c r="H37" i="2" s="1"/>
  <c r="H38" i="2" s="1"/>
  <c r="H40" i="2" s="1"/>
  <c r="H41" i="2" s="1"/>
  <c r="I36" i="2"/>
  <c r="I37" i="2" s="1"/>
  <c r="I38" i="2" s="1"/>
  <c r="M52" i="2"/>
  <c r="M53" i="2" s="1"/>
  <c r="M54" i="2" s="1"/>
  <c r="M56" i="2" s="1"/>
  <c r="M57" i="2" s="1"/>
  <c r="L52" i="2"/>
  <c r="L53" i="2" s="1"/>
  <c r="L54" i="2" s="1"/>
  <c r="L56" i="2" s="1"/>
  <c r="L57" i="2" s="1"/>
  <c r="K52" i="2"/>
  <c r="K53" i="2" s="1"/>
  <c r="K54" i="2" s="1"/>
  <c r="J52" i="2"/>
  <c r="J53" i="2" s="1"/>
  <c r="J54" i="2" s="1"/>
  <c r="J56" i="2" s="1"/>
  <c r="J57" i="2" s="1"/>
  <c r="M44" i="2"/>
  <c r="M45" i="2" s="1"/>
  <c r="M46" i="2" s="1"/>
  <c r="M48" i="2" s="1"/>
  <c r="L44" i="2"/>
  <c r="L45" i="2" s="1"/>
  <c r="L46" i="2" s="1"/>
  <c r="L48" i="2" s="1"/>
  <c r="K44" i="2"/>
  <c r="K45" i="2" s="1"/>
  <c r="K46" i="2" s="1"/>
  <c r="K48" i="2" s="1"/>
  <c r="J44" i="2"/>
  <c r="J45" i="2" s="1"/>
  <c r="J46" i="2" s="1"/>
  <c r="J48" i="2" s="1"/>
  <c r="M36" i="2"/>
  <c r="M37" i="2" s="1"/>
  <c r="M38" i="2" s="1"/>
  <c r="M40" i="2" s="1"/>
  <c r="M41" i="2" s="1"/>
  <c r="L36" i="2"/>
  <c r="L37" i="2" s="1"/>
  <c r="L38" i="2" s="1"/>
  <c r="L40" i="2" s="1"/>
  <c r="L41" i="2" s="1"/>
  <c r="K36" i="2"/>
  <c r="K37" i="2" s="1"/>
  <c r="K38" i="2" s="1"/>
  <c r="J36" i="2"/>
  <c r="J37" i="2" s="1"/>
  <c r="J38" i="2" s="1"/>
  <c r="J40" i="2" s="1"/>
  <c r="J41" i="2" s="1"/>
  <c r="L30" i="1" l="1"/>
  <c r="L34" i="1"/>
  <c r="I28" i="1"/>
  <c r="I30" i="1"/>
  <c r="F28" i="1"/>
  <c r="L28" i="1" s="1"/>
  <c r="F31" i="1"/>
  <c r="I31" i="1" s="1"/>
  <c r="F27" i="1"/>
  <c r="I27" i="1" s="1"/>
  <c r="F35" i="1"/>
  <c r="L35" i="1" s="1"/>
  <c r="F30" i="1"/>
  <c r="F34" i="1"/>
  <c r="I34" i="1" s="1"/>
  <c r="F32" i="1"/>
  <c r="I32" i="1" s="1"/>
  <c r="K31" i="2"/>
  <c r="K29" i="2"/>
  <c r="K30" i="2" s="1"/>
  <c r="K32" i="2" s="1"/>
  <c r="K33" i="2" s="1"/>
  <c r="G29" i="2"/>
  <c r="G30" i="2" s="1"/>
  <c r="G32" i="2" s="1"/>
  <c r="G33" i="2" s="1"/>
  <c r="H29" i="2"/>
  <c r="H30" i="2" s="1"/>
  <c r="H32" i="2" s="1"/>
  <c r="H33" i="2" s="1"/>
  <c r="I29" i="2"/>
  <c r="I30" i="2" s="1"/>
  <c r="I32" i="2" s="1"/>
  <c r="I33" i="2" s="1"/>
  <c r="D31" i="2"/>
  <c r="L31" i="2"/>
  <c r="E31" i="2"/>
  <c r="M31" i="2"/>
  <c r="D39" i="2"/>
  <c r="L39" i="2"/>
  <c r="M39" i="2"/>
  <c r="F39" i="2"/>
  <c r="H39" i="2"/>
  <c r="I39" i="2"/>
  <c r="J39" i="2"/>
  <c r="K55" i="2"/>
  <c r="G55" i="2"/>
  <c r="I55" i="2"/>
  <c r="H55" i="2"/>
  <c r="D55" i="2"/>
  <c r="F55" i="2"/>
  <c r="M55" i="2"/>
  <c r="E55" i="2"/>
  <c r="L55" i="2"/>
  <c r="J55" i="2"/>
  <c r="L31" i="1" l="1"/>
  <c r="L27" i="1"/>
  <c r="I35" i="1"/>
  <c r="L32" i="1"/>
</calcChain>
</file>

<file path=xl/sharedStrings.xml><?xml version="1.0" encoding="utf-8"?>
<sst xmlns="http://schemas.openxmlformats.org/spreadsheetml/2006/main" count="80" uniqueCount="37">
  <si>
    <t>Family Size</t>
  </si>
  <si>
    <t>Monthly Income</t>
  </si>
  <si>
    <t>No Copay</t>
  </si>
  <si>
    <t>Copay</t>
  </si>
  <si>
    <t>Not Eligible</t>
  </si>
  <si>
    <t>The amount of your copay is based of a few factors:</t>
  </si>
  <si>
    <t>• Your Monthly income determines whether you have no copay, have a copay or are not eligible.</t>
  </si>
  <si>
    <t>• The amount due as your copay is the percentage multiplied by the facility rate per day.</t>
  </si>
  <si>
    <t>• Your copay percentage is based off of the Better Beginnings Star level of the facility your child attends.</t>
  </si>
  <si>
    <t>Copay Percentage</t>
  </si>
  <si>
    <t>Better Beginnings Star Level</t>
  </si>
  <si>
    <t>***</t>
  </si>
  <si>
    <t>**</t>
  </si>
  <si>
    <t>*</t>
  </si>
  <si>
    <t>Arkansas Child Care Client Fee Chart at 85% State Median Income (Effective October 1, 2020)</t>
  </si>
  <si>
    <t>Arkansas Child Care Client Fee Chart at 85% State Median Income (2018)</t>
  </si>
  <si>
    <r>
      <rPr>
        <b/>
        <sz val="10"/>
        <rFont val="Calibri"/>
        <family val="2"/>
      </rPr>
      <t>Geographic Level</t>
    </r>
    <r>
      <rPr>
        <b/>
        <vertAlign val="superscript"/>
        <sz val="6.5"/>
        <rFont val="Calibri"/>
        <family val="2"/>
      </rPr>
      <t>0</t>
    </r>
    <r>
      <rPr>
        <sz val="11"/>
        <color theme="1"/>
        <rFont val="Calibri"/>
        <family val="2"/>
        <scheme val="minor"/>
      </rPr>
      <t/>
    </r>
  </si>
  <si>
    <t>Year</t>
  </si>
  <si>
    <r>
      <rPr>
        <b/>
        <sz val="10"/>
        <rFont val="Calibri"/>
        <family val="2"/>
      </rPr>
      <t>SMI for 4- Person Family</t>
    </r>
    <r>
      <rPr>
        <b/>
        <vertAlign val="superscript"/>
        <sz val="6.5"/>
        <rFont val="Calibri"/>
        <family val="2"/>
      </rPr>
      <t>1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</si>
  <si>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</rPr>
      <t xml:space="preserve">60
</t>
    </r>
    <r>
      <rPr>
        <b/>
        <sz val="10"/>
        <rFont val="Calibri"/>
        <family val="2"/>
      </rPr>
      <t>Percent SMI for 1- Person HHld*</t>
    </r>
  </si>
  <si>
    <r>
      <rPr>
        <b/>
        <sz val="10"/>
        <rFont val="Calibri"/>
        <family val="2"/>
      </rPr>
      <t xml:space="preserve">60
</t>
    </r>
    <r>
      <rPr>
        <b/>
        <sz val="10"/>
        <rFont val="Calibri"/>
        <family val="2"/>
      </rPr>
      <t>Percent SMI for 2- Person HHld*</t>
    </r>
  </si>
  <si>
    <r>
      <rPr>
        <b/>
        <sz val="10"/>
        <rFont val="Calibri"/>
        <family val="2"/>
      </rPr>
      <t xml:space="preserve">60
</t>
    </r>
    <r>
      <rPr>
        <b/>
        <sz val="10"/>
        <rFont val="Calibri"/>
        <family val="2"/>
      </rPr>
      <t>Percent SMI for 3- Person HHld*</t>
    </r>
  </si>
  <si>
    <r>
      <rPr>
        <b/>
        <sz val="10"/>
        <rFont val="Calibri"/>
        <family val="2"/>
      </rPr>
      <t xml:space="preserve">60
</t>
    </r>
    <r>
      <rPr>
        <b/>
        <sz val="10"/>
        <rFont val="Calibri"/>
        <family val="2"/>
      </rPr>
      <t>Percent SMI for 4- Person HHld*</t>
    </r>
    <r>
      <rPr>
        <b/>
        <vertAlign val="superscript"/>
        <sz val="6.5"/>
        <rFont val="Calibri"/>
        <family val="2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</si>
  <si>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10"/>
        <rFont val="Calibri"/>
        <family val="2"/>
      </rPr>
      <t xml:space="preserve">60
</t>
    </r>
    <r>
      <rPr>
        <b/>
        <sz val="10"/>
        <rFont val="Calibri"/>
        <family val="2"/>
      </rPr>
      <t>Percent SMI for 5- Person HHld*</t>
    </r>
  </si>
  <si>
    <r>
      <rPr>
        <b/>
        <sz val="10"/>
        <rFont val="Calibri"/>
        <family val="2"/>
      </rPr>
      <t xml:space="preserve">60
</t>
    </r>
    <r>
      <rPr>
        <b/>
        <sz val="10"/>
        <rFont val="Calibri"/>
        <family val="2"/>
      </rPr>
      <t>Percent SMI for 6- Person HHld*</t>
    </r>
  </si>
  <si>
    <t>60
Percent SMI for 7- Person HHld*</t>
  </si>
  <si>
    <t>60
Percent SMI for 8- Person HHld*</t>
  </si>
  <si>
    <t>60
Percent SMI for 9- Person HHld*</t>
  </si>
  <si>
    <t>60
Percent SMI for 10- Person HHld*</t>
  </si>
  <si>
    <t>100% SMI</t>
  </si>
  <si>
    <t>85% SMI Annual</t>
  </si>
  <si>
    <t>85% SMI Monthly</t>
  </si>
  <si>
    <t>Arkansas</t>
  </si>
  <si>
    <t>Ineligible</t>
  </si>
  <si>
    <t>Annual Income</t>
  </si>
  <si>
    <t>No Co-pay</t>
  </si>
  <si>
    <t>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</si>
</sst>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"/>
    <numFmt numFmtId="166" formatCode="&quot;$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b/>
      <vertAlign val="superscript"/>
      <sz val="6.5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9E1F2"/>
        <bgColor theme="4" tint="0.79998168889431442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thin">
        <color rgb="FFEFEFE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theme="0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medium">
        <color rgb="FFEAE5DF"/>
      </left>
      <right style="dotted">
        <color rgb="FFEAE5DF"/>
      </right>
      <top style="medium">
        <color rgb="FFEAE5DF"/>
      </top>
      <bottom style="medium">
        <color rgb="FFEAE5DF"/>
      </bottom>
      <diagonal/>
    </border>
    <border>
      <left/>
      <right style="dotted">
        <color rgb="FFEAE5DF"/>
      </right>
      <top style="medium">
        <color rgb="FFEAE5DF"/>
      </top>
      <bottom style="medium">
        <color rgb="FFEAE5DF"/>
      </bottom>
      <diagonal/>
    </border>
    <border>
      <left/>
      <right style="medium">
        <color rgb="FFEAE5DF"/>
      </right>
      <top style="medium">
        <color rgb="FFEAE5DF"/>
      </top>
      <bottom style="medium">
        <color rgb="FFEAE5DF"/>
      </bottom>
      <diagonal/>
    </border>
  </borders>
  <cellStyleXfs count="1">
    <xf numFmtId="0" fontId="0" fillId="0" borderId="0"/>
  </cellStyleXfs>
  <cellXfs count="37">
    <xf numFmtId="0" fontId="0" fillId="0" borderId="0" xfId="0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164" fontId="4" fillId="2" borderId="2" xfId="0" applyNumberFormat="1" applyFont="1" applyFill="1" applyBorder="1" applyAlignment="1">
      <alignment horizontal="right" vertical="top" shrinkToFit="1"/>
    </xf>
    <xf numFmtId="164" fontId="4" fillId="2" borderId="3" xfId="0" applyNumberFormat="1" applyFont="1" applyFill="1" applyBorder="1" applyAlignment="1">
      <alignment horizontal="right" vertical="top" shrinkToFit="1"/>
    </xf>
    <xf numFmtId="164" fontId="3" fillId="2" borderId="4" xfId="0" applyNumberFormat="1" applyFont="1" applyFill="1" applyBorder="1" applyAlignment="1">
      <alignment horizontal="right" vertical="top"/>
    </xf>
    <xf numFmtId="164" fontId="3" fillId="2" borderId="5" xfId="0" applyNumberFormat="1" applyFont="1" applyFill="1" applyBorder="1" applyAlignment="1">
      <alignment horizontal="right" vertical="top"/>
    </xf>
    <xf numFmtId="164" fontId="0" fillId="2" borderId="4" xfId="0" applyNumberFormat="1" applyFill="1" applyBorder="1" applyAlignment="1">
      <alignment horizontal="right" vertical="top"/>
    </xf>
    <xf numFmtId="1" fontId="0" fillId="2" borderId="4" xfId="0" applyNumberFormat="1" applyFill="1" applyBorder="1" applyAlignment="1">
      <alignment horizontal="right" vertical="top"/>
    </xf>
    <xf numFmtId="164" fontId="0" fillId="2" borderId="5" xfId="0" applyNumberFormat="1" applyFill="1" applyBorder="1" applyAlignment="1">
      <alignment horizontal="right" vertical="top"/>
    </xf>
    <xf numFmtId="0" fontId="1" fillId="3" borderId="1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164" fontId="1" fillId="3" borderId="3" xfId="0" applyNumberFormat="1" applyFont="1" applyFill="1" applyBorder="1" applyAlignment="1">
      <alignment horizontal="center" vertical="top" wrapText="1"/>
    </xf>
    <xf numFmtId="164" fontId="2" fillId="3" borderId="3" xfId="0" applyNumberFormat="1" applyFont="1" applyFill="1" applyBorder="1" applyAlignment="1">
      <alignment horizontal="center" vertical="top" wrapText="1"/>
    </xf>
    <xf numFmtId="1" fontId="2" fillId="3" borderId="3" xfId="0" applyNumberFormat="1" applyFont="1" applyFill="1" applyBorder="1" applyAlignment="1">
      <alignment horizontal="center" vertical="top" wrapText="1"/>
    </xf>
    <xf numFmtId="165" fontId="0" fillId="0" borderId="0" xfId="0" applyNumberFormat="1"/>
    <xf numFmtId="166" fontId="0" fillId="0" borderId="0" xfId="0" applyNumberFormat="1"/>
    <xf numFmtId="0" fontId="1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164" fontId="1" fillId="0" borderId="6" xfId="0" applyNumberFormat="1" applyFont="1" applyFill="1" applyBorder="1" applyAlignment="1">
      <alignment horizontal="center" vertical="top" wrapText="1"/>
    </xf>
    <xf numFmtId="164" fontId="1" fillId="0" borderId="3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/>
    <xf numFmtId="0" fontId="3" fillId="4" borderId="2" xfId="0" applyFont="1" applyFill="1" applyBorder="1" applyAlignment="1">
      <alignment horizontal="center" vertical="top" wrapText="1"/>
    </xf>
    <xf numFmtId="3" fontId="7" fillId="5" borderId="7" xfId="0" applyNumberFormat="1" applyFont="1" applyFill="1" applyBorder="1" applyAlignment="1">
      <alignment horizontal="left" vertical="center" wrapText="1" indent="1"/>
    </xf>
    <xf numFmtId="3" fontId="7" fillId="5" borderId="8" xfId="0" applyNumberFormat="1" applyFont="1" applyFill="1" applyBorder="1" applyAlignment="1">
      <alignment horizontal="left" vertical="center" wrapText="1" indent="1"/>
    </xf>
    <xf numFmtId="3" fontId="7" fillId="5" borderId="9" xfId="0" applyNumberFormat="1" applyFont="1" applyFill="1" applyBorder="1" applyAlignment="1">
      <alignment horizontal="left" vertical="center" wrapText="1" indent="1"/>
    </xf>
    <xf numFmtId="3" fontId="8" fillId="5" borderId="0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pac/Documents/Just%20Saying%20That/Consulting/GCO/Cliff%20Model%20Working%20Group-v12.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phs"/>
      <sheetName val="Export"/>
      <sheetName val="Analysis"/>
      <sheetName val="Income Compare Graphs"/>
      <sheetName val="Output Income Compare"/>
      <sheetName val="Output Marriage Penalty"/>
      <sheetName val="State Compare Graphs"/>
      <sheetName val="Output State Compare"/>
      <sheetName val="Output"/>
      <sheetName val="Inputs"/>
      <sheetName val="Calc1"/>
      <sheetName val="FPIG"/>
      <sheetName val="FICA"/>
      <sheetName val="fTax"/>
      <sheetName val="CTC"/>
      <sheetName val="EITC"/>
      <sheetName val="TANF"/>
      <sheetName val="sTax"/>
      <sheetName val="sTax2"/>
      <sheetName val="sEITC"/>
      <sheetName val="SSI"/>
      <sheetName val="sSSI"/>
      <sheetName val="SNAP"/>
      <sheetName val="WIC"/>
      <sheetName val="NSLP"/>
      <sheetName val="Mcaid"/>
      <sheetName val="CHIP"/>
      <sheetName val="HIX"/>
      <sheetName val="CCare"/>
      <sheetName val="Sec8"/>
      <sheetName val="LIHEAP"/>
      <sheetName val="States"/>
      <sheetName val="Subdivisions"/>
      <sheetName val="Lists"/>
      <sheetName val="Codes"/>
      <sheetName val="Federal Sources"/>
      <sheetName val="State Sources"/>
      <sheetName val="Tables"/>
      <sheetName val="Defined Name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2">
          <cell r="E12">
            <v>20351</v>
          </cell>
          <cell r="F12">
            <v>26613</v>
          </cell>
          <cell r="G12">
            <v>32875</v>
          </cell>
          <cell r="H12">
            <v>39137</v>
          </cell>
          <cell r="I12">
            <v>45399</v>
          </cell>
          <cell r="J12">
            <v>51661</v>
          </cell>
          <cell r="K12">
            <v>52834.950000000004</v>
          </cell>
          <cell r="L12">
            <v>54009.06</v>
          </cell>
          <cell r="M12">
            <v>55183.17</v>
          </cell>
          <cell r="N12">
            <v>55965.909999999996</v>
          </cell>
        </row>
        <row r="64">
          <cell r="E64">
            <v>21657</v>
          </cell>
          <cell r="F64">
            <v>28321</v>
          </cell>
          <cell r="G64">
            <v>34984</v>
          </cell>
          <cell r="H64">
            <v>41648</v>
          </cell>
          <cell r="I64">
            <v>48312</v>
          </cell>
          <cell r="J64">
            <v>54975</v>
          </cell>
          <cell r="K64">
            <v>56224.800000000003</v>
          </cell>
          <cell r="L64">
            <v>57474.239999999998</v>
          </cell>
          <cell r="M64">
            <v>58723.68</v>
          </cell>
          <cell r="N64">
            <v>59556.639999999999</v>
          </cell>
        </row>
        <row r="115">
          <cell r="E115">
            <v>25655</v>
          </cell>
          <cell r="F115">
            <v>33548</v>
          </cell>
          <cell r="G115">
            <v>41442</v>
          </cell>
          <cell r="H115">
            <v>49336</v>
          </cell>
          <cell r="I115">
            <v>57230</v>
          </cell>
          <cell r="J115">
            <v>65124</v>
          </cell>
          <cell r="K115">
            <v>66603.600000000006</v>
          </cell>
          <cell r="L115">
            <v>68083.679999999993</v>
          </cell>
          <cell r="M115">
            <v>69563.759999999995</v>
          </cell>
          <cell r="N115">
            <v>70550.48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D9B6-F16D-4AF7-B462-26563BD432B8}">
  <dimension ref="A1:M67"/>
  <sheetViews>
    <sheetView workbookViewId="0">
      <selection activeCell="H6" sqref="H6"/>
    </sheetView>
  </sheetViews>
  <sheetFormatPr defaultRowHeight="14.4" x14ac:dyDescent="0.3"/>
  <cols>
    <col min="1" max="1" width="11.109375" customWidth="1"/>
    <col min="2" max="2" width="15.33203125" customWidth="1"/>
    <col min="3" max="3" width="15.21875" customWidth="1"/>
    <col min="4" max="4" width="15.5546875" customWidth="1"/>
    <col min="5" max="12" width="10" bestFit="1" customWidth="1"/>
    <col min="13" max="13" width="11.109375" customWidth="1"/>
  </cols>
  <sheetData>
    <row r="1" spans="1:4" x14ac:dyDescent="0.3">
      <c r="A1" t="s">
        <v>15</v>
      </c>
    </row>
    <row r="3" spans="1:4" x14ac:dyDescent="0.3">
      <c r="A3" s="2" t="s">
        <v>0</v>
      </c>
      <c r="B3" s="35" t="s">
        <v>1</v>
      </c>
      <c r="C3" s="35"/>
      <c r="D3" s="35"/>
    </row>
    <row r="4" spans="1:4" x14ac:dyDescent="0.3">
      <c r="A4" s="2">
        <v>1</v>
      </c>
      <c r="B4" s="1">
        <v>1203.18</v>
      </c>
      <c r="C4" s="22">
        <v>2402.5486111111113</v>
      </c>
      <c r="D4" s="1">
        <v>2402.5586111111115</v>
      </c>
    </row>
    <row r="5" spans="1:4" x14ac:dyDescent="0.3">
      <c r="A5" s="2">
        <v>2</v>
      </c>
      <c r="B5" s="1">
        <v>1573.38</v>
      </c>
      <c r="C5" s="22">
        <v>3141.8125</v>
      </c>
      <c r="D5" s="1">
        <v>3141.8225000000002</v>
      </c>
    </row>
    <row r="6" spans="1:4" x14ac:dyDescent="0.3">
      <c r="A6" s="2">
        <v>3</v>
      </c>
      <c r="B6" s="1">
        <v>1943.59</v>
      </c>
      <c r="C6" s="22">
        <v>3881.0763888888891</v>
      </c>
      <c r="D6" s="1">
        <v>3881.0863888888894</v>
      </c>
    </row>
    <row r="7" spans="1:4" x14ac:dyDescent="0.3">
      <c r="A7" s="2">
        <v>4</v>
      </c>
      <c r="B7" s="1">
        <v>2313.8000000000002</v>
      </c>
      <c r="C7" s="22">
        <v>4620.3402777777783</v>
      </c>
      <c r="D7" s="1">
        <v>4620.3502777777785</v>
      </c>
    </row>
    <row r="8" spans="1:4" x14ac:dyDescent="0.3">
      <c r="A8" s="2">
        <v>5</v>
      </c>
      <c r="B8" s="1">
        <v>2684.01</v>
      </c>
      <c r="C8" s="22">
        <v>5359.604166666667</v>
      </c>
      <c r="D8" s="1">
        <v>5359.6141666666672</v>
      </c>
    </row>
    <row r="9" spans="1:4" x14ac:dyDescent="0.3">
      <c r="A9" s="2">
        <v>6</v>
      </c>
      <c r="B9" s="1">
        <v>3054.22</v>
      </c>
      <c r="C9" s="22">
        <v>6098.8680555555557</v>
      </c>
      <c r="D9" s="1">
        <v>6098.8780555555559</v>
      </c>
    </row>
    <row r="10" spans="1:4" x14ac:dyDescent="0.3">
      <c r="A10" s="2">
        <v>7</v>
      </c>
      <c r="B10" s="1">
        <v>3123.63</v>
      </c>
      <c r="C10" s="22">
        <v>7235.4656249999998</v>
      </c>
      <c r="D10" s="1">
        <v>7235.475625</v>
      </c>
    </row>
    <row r="11" spans="1:4" x14ac:dyDescent="0.3">
      <c r="A11" s="2">
        <v>8</v>
      </c>
      <c r="B11" s="1">
        <v>3193.04</v>
      </c>
      <c r="C11" s="22">
        <v>7396.2537499999999</v>
      </c>
      <c r="D11" s="1">
        <v>7396.2637500000001</v>
      </c>
    </row>
    <row r="12" spans="1:4" x14ac:dyDescent="0.3">
      <c r="A12" s="2">
        <v>9</v>
      </c>
      <c r="B12" s="1">
        <v>3262.46</v>
      </c>
      <c r="C12" s="22">
        <v>7557.041874999999</v>
      </c>
      <c r="D12" s="1">
        <v>7557.0518749999992</v>
      </c>
    </row>
    <row r="13" spans="1:4" x14ac:dyDescent="0.3">
      <c r="A13" s="2">
        <v>10</v>
      </c>
      <c r="B13" s="1">
        <v>3331.87</v>
      </c>
      <c r="C13" s="22">
        <v>7664.2339583333332</v>
      </c>
      <c r="D13" s="1">
        <v>7664.2439583333335</v>
      </c>
    </row>
    <row r="14" spans="1:4" x14ac:dyDescent="0.3">
      <c r="B14" s="6" t="s">
        <v>2</v>
      </c>
      <c r="C14" s="6" t="s">
        <v>3</v>
      </c>
      <c r="D14" s="6" t="s">
        <v>4</v>
      </c>
    </row>
    <row r="16" spans="1:4" x14ac:dyDescent="0.3">
      <c r="B16" t="s">
        <v>5</v>
      </c>
    </row>
    <row r="17" spans="1:13" x14ac:dyDescent="0.3">
      <c r="B17" t="s">
        <v>6</v>
      </c>
    </row>
    <row r="18" spans="1:13" x14ac:dyDescent="0.3">
      <c r="B18" t="s">
        <v>8</v>
      </c>
    </row>
    <row r="19" spans="1:13" x14ac:dyDescent="0.3">
      <c r="B19" t="s">
        <v>7</v>
      </c>
    </row>
    <row r="21" spans="1:13" ht="28.8" x14ac:dyDescent="0.3">
      <c r="B21" s="3" t="s">
        <v>9</v>
      </c>
      <c r="C21" s="3" t="s">
        <v>10</v>
      </c>
    </row>
    <row r="22" spans="1:13" x14ac:dyDescent="0.3">
      <c r="B22" s="4">
        <v>0.02</v>
      </c>
      <c r="C22" s="2" t="s">
        <v>11</v>
      </c>
    </row>
    <row r="23" spans="1:13" x14ac:dyDescent="0.3">
      <c r="B23" s="4">
        <v>0.04</v>
      </c>
      <c r="C23" s="2" t="s">
        <v>12</v>
      </c>
    </row>
    <row r="24" spans="1:13" x14ac:dyDescent="0.3">
      <c r="B24" s="4">
        <v>0.06</v>
      </c>
      <c r="C24" s="2" t="s">
        <v>13</v>
      </c>
    </row>
    <row r="25" spans="1:13" x14ac:dyDescent="0.3">
      <c r="B25" s="4"/>
      <c r="C25" s="2"/>
    </row>
    <row r="26" spans="1:13" ht="69.599999999999994" thickBot="1" x14ac:dyDescent="0.35">
      <c r="A26" s="16" t="s">
        <v>16</v>
      </c>
      <c r="B26" s="17" t="s">
        <v>17</v>
      </c>
      <c r="C26" s="18" t="s">
        <v>18</v>
      </c>
      <c r="D26" s="18" t="s">
        <v>19</v>
      </c>
      <c r="E26" s="18" t="s">
        <v>20</v>
      </c>
      <c r="F26" s="18" t="s">
        <v>21</v>
      </c>
      <c r="G26" s="18" t="s">
        <v>22</v>
      </c>
      <c r="H26" s="18" t="s">
        <v>23</v>
      </c>
      <c r="I26" s="18" t="s">
        <v>24</v>
      </c>
      <c r="J26" s="19" t="s">
        <v>25</v>
      </c>
      <c r="K26" s="20" t="s">
        <v>26</v>
      </c>
      <c r="L26" s="19" t="s">
        <v>27</v>
      </c>
      <c r="M26" s="19" t="s">
        <v>28</v>
      </c>
    </row>
    <row r="27" spans="1:13" s="29" customFormat="1" ht="15" thickBot="1" x14ac:dyDescent="0.35">
      <c r="A27" s="7" t="s">
        <v>32</v>
      </c>
      <c r="B27" s="30">
        <v>2019</v>
      </c>
      <c r="C27" s="31">
        <v>62957</v>
      </c>
      <c r="D27" s="32">
        <v>19642</v>
      </c>
      <c r="E27" s="32">
        <v>25686</v>
      </c>
      <c r="F27" s="32">
        <v>31730</v>
      </c>
      <c r="G27" s="32">
        <v>37774</v>
      </c>
      <c r="H27" s="32">
        <v>43818</v>
      </c>
      <c r="I27" s="32">
        <v>49862</v>
      </c>
      <c r="J27" s="33">
        <v>49862</v>
      </c>
      <c r="K27" s="34">
        <f>G27*1.38</f>
        <v>52128.119999999995</v>
      </c>
      <c r="L27" s="34">
        <f>G27*1.41</f>
        <v>53261.34</v>
      </c>
      <c r="M27" s="34">
        <f>G27*1.43</f>
        <v>54016.82</v>
      </c>
    </row>
    <row r="28" spans="1:13" s="29" customFormat="1" x14ac:dyDescent="0.3">
      <c r="A28" s="23"/>
      <c r="B28" t="s">
        <v>29</v>
      </c>
      <c r="C28" s="21">
        <f>C27</f>
        <v>62957</v>
      </c>
      <c r="D28" s="21">
        <f t="shared" ref="D28" si="0">D27/0.6</f>
        <v>32736.666666666668</v>
      </c>
      <c r="E28" s="21">
        <f t="shared" ref="E28" si="1">E27/0.6</f>
        <v>42810</v>
      </c>
      <c r="F28" s="21">
        <f t="shared" ref="F28" si="2">F27/0.6</f>
        <v>52883.333333333336</v>
      </c>
      <c r="G28" s="21">
        <f t="shared" ref="G28" si="3">G27/0.6</f>
        <v>62956.666666666672</v>
      </c>
      <c r="H28" s="21">
        <f t="shared" ref="H28" si="4">H27/0.6</f>
        <v>73030</v>
      </c>
      <c r="I28" s="21">
        <f t="shared" ref="I28" si="5">I27/0.6</f>
        <v>83103.333333333343</v>
      </c>
      <c r="J28" s="21">
        <f t="shared" ref="J28" si="6">J27/0.6</f>
        <v>83103.333333333343</v>
      </c>
      <c r="K28" s="21">
        <f t="shared" ref="K28" si="7">K27/0.6</f>
        <v>86880.2</v>
      </c>
      <c r="L28" s="21">
        <f t="shared" ref="L28" si="8">L27/0.6</f>
        <v>88768.9</v>
      </c>
      <c r="M28" s="21">
        <f t="shared" ref="M28" si="9">M27/0.6</f>
        <v>90028.03333333334</v>
      </c>
    </row>
    <row r="29" spans="1:13" s="29" customFormat="1" x14ac:dyDescent="0.3">
      <c r="A29" s="23"/>
      <c r="B29" t="s">
        <v>30</v>
      </c>
      <c r="C29" s="22">
        <f>C28*0.85</f>
        <v>53513.45</v>
      </c>
      <c r="D29" s="22">
        <f t="shared" ref="D29" si="10">D28*0.85</f>
        <v>27826.166666666668</v>
      </c>
      <c r="E29" s="22">
        <f t="shared" ref="E29" si="11">E28*0.85</f>
        <v>36388.5</v>
      </c>
      <c r="F29" s="22">
        <f t="shared" ref="F29" si="12">F28*0.85</f>
        <v>44950.833333333336</v>
      </c>
      <c r="G29" s="22">
        <f t="shared" ref="G29" si="13">G28*0.85</f>
        <v>53513.166666666672</v>
      </c>
      <c r="H29" s="22">
        <f t="shared" ref="H29" si="14">H28*0.85</f>
        <v>62075.5</v>
      </c>
      <c r="I29" s="22">
        <f t="shared" ref="I29" si="15">I28*0.85</f>
        <v>70637.833333333343</v>
      </c>
      <c r="J29" s="22">
        <f t="shared" ref="J29" si="16">J28*0.85</f>
        <v>70637.833333333343</v>
      </c>
      <c r="K29" s="22">
        <f t="shared" ref="K29" si="17">K28*0.85</f>
        <v>73848.17</v>
      </c>
      <c r="L29" s="22">
        <f t="shared" ref="L29" si="18">L28*0.85</f>
        <v>75453.564999999988</v>
      </c>
      <c r="M29" s="22">
        <f t="shared" ref="M29" si="19">M28*0.85</f>
        <v>76523.828333333338</v>
      </c>
    </row>
    <row r="30" spans="1:13" s="29" customFormat="1" x14ac:dyDescent="0.3">
      <c r="A30" s="23"/>
      <c r="B30" t="s">
        <v>31</v>
      </c>
      <c r="C30" s="22">
        <f>C29/12</f>
        <v>4459.4541666666664</v>
      </c>
      <c r="D30" s="22">
        <f t="shared" ref="D30" si="20">D29/12</f>
        <v>2318.8472222222222</v>
      </c>
      <c r="E30" s="22">
        <f t="shared" ref="E30" si="21">E29/12</f>
        <v>3032.375</v>
      </c>
      <c r="F30" s="22">
        <f t="shared" ref="F30" si="22">F29/12</f>
        <v>3745.9027777777778</v>
      </c>
      <c r="G30" s="22">
        <f t="shared" ref="G30" si="23">G29/12</f>
        <v>4459.4305555555557</v>
      </c>
      <c r="H30" s="22">
        <f t="shared" ref="H30" si="24">H29/12</f>
        <v>5172.958333333333</v>
      </c>
      <c r="I30" s="22">
        <f t="shared" ref="I30" si="25">I29/12</f>
        <v>5886.4861111111122</v>
      </c>
      <c r="J30" s="22">
        <f t="shared" ref="J30" si="26">J29/12</f>
        <v>5886.4861111111122</v>
      </c>
      <c r="K30" s="22">
        <f t="shared" ref="K30" si="27">K29/12</f>
        <v>6154.0141666666668</v>
      </c>
      <c r="L30" s="22">
        <f t="shared" ref="L30" si="28">L29/12</f>
        <v>6287.797083333332</v>
      </c>
      <c r="M30" s="22">
        <f t="shared" ref="M30" si="29">M29/12</f>
        <v>6376.9856944444446</v>
      </c>
    </row>
    <row r="31" spans="1:13" s="29" customFormat="1" x14ac:dyDescent="0.3">
      <c r="A31" s="23"/>
      <c r="B31"/>
      <c r="C31" t="s">
        <v>2</v>
      </c>
      <c r="D31" s="21">
        <f>(D28*0.4)/12</f>
        <v>1091.2222222222224</v>
      </c>
      <c r="E31" s="21">
        <f t="shared" ref="E31:M31" si="30">(E28*0.4)/12</f>
        <v>1427</v>
      </c>
      <c r="F31" s="21">
        <f t="shared" si="30"/>
        <v>1762.7777777777781</v>
      </c>
      <c r="G31" s="21">
        <f t="shared" si="30"/>
        <v>2098.5555555555561</v>
      </c>
      <c r="H31" s="21">
        <f t="shared" si="30"/>
        <v>2434.3333333333335</v>
      </c>
      <c r="I31" s="21">
        <f t="shared" si="30"/>
        <v>2770.1111111111113</v>
      </c>
      <c r="J31" s="21">
        <f t="shared" si="30"/>
        <v>2770.1111111111113</v>
      </c>
      <c r="K31" s="21">
        <f t="shared" si="30"/>
        <v>2896.0066666666667</v>
      </c>
      <c r="L31" s="21">
        <f t="shared" si="30"/>
        <v>2958.9633333333331</v>
      </c>
      <c r="M31" s="21">
        <f t="shared" si="30"/>
        <v>3000.934444444445</v>
      </c>
    </row>
    <row r="32" spans="1:13" s="29" customFormat="1" x14ac:dyDescent="0.3">
      <c r="A32" s="23"/>
      <c r="B32"/>
      <c r="C32" t="s">
        <v>3</v>
      </c>
      <c r="D32" s="1">
        <f>D30</f>
        <v>2318.8472222222222</v>
      </c>
      <c r="E32" s="1">
        <f t="shared" ref="E32:M32" si="31">E30</f>
        <v>3032.375</v>
      </c>
      <c r="F32" s="1">
        <f t="shared" si="31"/>
        <v>3745.9027777777778</v>
      </c>
      <c r="G32" s="1">
        <f t="shared" si="31"/>
        <v>4459.4305555555557</v>
      </c>
      <c r="H32" s="1">
        <f t="shared" si="31"/>
        <v>5172.958333333333</v>
      </c>
      <c r="I32" s="1">
        <f t="shared" si="31"/>
        <v>5886.4861111111122</v>
      </c>
      <c r="J32" s="1">
        <f t="shared" si="31"/>
        <v>5886.4861111111122</v>
      </c>
      <c r="K32" s="1">
        <f t="shared" si="31"/>
        <v>6154.0141666666668</v>
      </c>
      <c r="L32" s="1">
        <f t="shared" si="31"/>
        <v>6287.797083333332</v>
      </c>
      <c r="M32" s="1">
        <f t="shared" si="31"/>
        <v>6376.9856944444446</v>
      </c>
    </row>
    <row r="33" spans="1:13" s="29" customFormat="1" x14ac:dyDescent="0.3">
      <c r="A33" s="23"/>
      <c r="B33"/>
      <c r="C33" t="s">
        <v>33</v>
      </c>
      <c r="D33" s="1">
        <f>D32+0.01</f>
        <v>2318.8572222222224</v>
      </c>
      <c r="E33" s="1">
        <f t="shared" ref="E33" si="32">E32+0.01</f>
        <v>3032.3850000000002</v>
      </c>
      <c r="F33" s="1">
        <f t="shared" ref="F33" si="33">F32+0.01</f>
        <v>3745.912777777778</v>
      </c>
      <c r="G33" s="1">
        <f t="shared" ref="G33" si="34">G32+0.01</f>
        <v>4459.4405555555559</v>
      </c>
      <c r="H33" s="1">
        <f t="shared" ref="H33" si="35">H32+0.01</f>
        <v>5172.9683333333332</v>
      </c>
      <c r="I33" s="1">
        <f t="shared" ref="I33" si="36">I32+0.01</f>
        <v>5886.4961111111124</v>
      </c>
      <c r="J33" s="1">
        <f t="shared" ref="J33" si="37">J32+0.01</f>
        <v>5886.4961111111124</v>
      </c>
      <c r="K33" s="1">
        <f t="shared" ref="K33" si="38">K32+0.01</f>
        <v>6154.024166666667</v>
      </c>
      <c r="L33" s="1">
        <f t="shared" ref="L33" si="39">L32+0.01</f>
        <v>6287.8070833333322</v>
      </c>
      <c r="M33" s="1">
        <f t="shared" ref="M33" si="40">M32+0.01</f>
        <v>6376.9956944444448</v>
      </c>
    </row>
    <row r="34" spans="1:13" s="29" customFormat="1" x14ac:dyDescent="0.3">
      <c r="A34" s="23"/>
      <c r="B34" s="24"/>
      <c r="C34" s="25"/>
      <c r="D34" s="26"/>
      <c r="E34" s="26"/>
      <c r="F34" s="26"/>
      <c r="G34" s="26"/>
      <c r="H34" s="26"/>
      <c r="I34" s="26"/>
      <c r="J34" s="27"/>
      <c r="K34" s="28"/>
      <c r="L34" s="27"/>
      <c r="M34" s="27"/>
    </row>
    <row r="35" spans="1:13" x14ac:dyDescent="0.3">
      <c r="A35" s="7" t="s">
        <v>32</v>
      </c>
      <c r="B35" s="8">
        <v>2020</v>
      </c>
      <c r="C35" s="9">
        <v>65228</v>
      </c>
      <c r="D35" s="10">
        <v>20351</v>
      </c>
      <c r="E35" s="10">
        <v>26613</v>
      </c>
      <c r="F35" s="10">
        <v>32875</v>
      </c>
      <c r="G35" s="10">
        <v>39137</v>
      </c>
      <c r="H35" s="10">
        <v>45399</v>
      </c>
      <c r="I35" s="10">
        <v>51661</v>
      </c>
      <c r="J35" s="11">
        <v>52834.950000000004</v>
      </c>
      <c r="K35" s="11">
        <v>54009.06</v>
      </c>
      <c r="L35" s="11">
        <v>55183.17</v>
      </c>
      <c r="M35" s="12">
        <v>55965.909999999996</v>
      </c>
    </row>
    <row r="36" spans="1:13" x14ac:dyDescent="0.3">
      <c r="B36" t="s">
        <v>29</v>
      </c>
      <c r="C36" s="21">
        <f>C35</f>
        <v>65228</v>
      </c>
      <c r="D36" s="21">
        <f t="shared" ref="D36:M36" si="41">D35/0.6</f>
        <v>33918.333333333336</v>
      </c>
      <c r="E36" s="21">
        <f t="shared" si="41"/>
        <v>44355</v>
      </c>
      <c r="F36" s="21">
        <f t="shared" si="41"/>
        <v>54791.666666666672</v>
      </c>
      <c r="G36" s="21">
        <f t="shared" si="41"/>
        <v>65228.333333333336</v>
      </c>
      <c r="H36" s="21">
        <f t="shared" si="41"/>
        <v>75665</v>
      </c>
      <c r="I36" s="21">
        <f t="shared" si="41"/>
        <v>86101.666666666672</v>
      </c>
      <c r="J36" s="21">
        <f t="shared" si="41"/>
        <v>88058.250000000015</v>
      </c>
      <c r="K36" s="21">
        <f t="shared" si="41"/>
        <v>90015.1</v>
      </c>
      <c r="L36" s="21">
        <f t="shared" si="41"/>
        <v>91971.95</v>
      </c>
      <c r="M36" s="21">
        <f t="shared" si="41"/>
        <v>93276.516666666663</v>
      </c>
    </row>
    <row r="37" spans="1:13" x14ac:dyDescent="0.3">
      <c r="B37" t="s">
        <v>30</v>
      </c>
      <c r="C37" s="22">
        <f>C36*0.85</f>
        <v>55443.799999999996</v>
      </c>
      <c r="D37" s="22">
        <f t="shared" ref="D37:M37" si="42">D36*0.85</f>
        <v>28830.583333333336</v>
      </c>
      <c r="E37" s="22">
        <f t="shared" si="42"/>
        <v>37701.75</v>
      </c>
      <c r="F37" s="22">
        <f t="shared" si="42"/>
        <v>46572.916666666672</v>
      </c>
      <c r="G37" s="22">
        <f t="shared" si="42"/>
        <v>55444.083333333336</v>
      </c>
      <c r="H37" s="22">
        <f t="shared" si="42"/>
        <v>64315.25</v>
      </c>
      <c r="I37" s="22">
        <f t="shared" si="42"/>
        <v>73186.416666666672</v>
      </c>
      <c r="J37" s="22">
        <f t="shared" si="42"/>
        <v>74849.512500000012</v>
      </c>
      <c r="K37" s="22">
        <f t="shared" si="42"/>
        <v>76512.835000000006</v>
      </c>
      <c r="L37" s="22">
        <f t="shared" si="42"/>
        <v>78176.157500000001</v>
      </c>
      <c r="M37" s="22">
        <f t="shared" si="42"/>
        <v>79285.039166666655</v>
      </c>
    </row>
    <row r="38" spans="1:13" x14ac:dyDescent="0.3">
      <c r="B38" t="s">
        <v>31</v>
      </c>
      <c r="C38" s="22">
        <f>C37/12</f>
        <v>4620.3166666666666</v>
      </c>
      <c r="D38" s="22">
        <f t="shared" ref="D38:M38" si="43">D37/12</f>
        <v>2402.5486111111113</v>
      </c>
      <c r="E38" s="22">
        <f t="shared" si="43"/>
        <v>3141.8125</v>
      </c>
      <c r="F38" s="22">
        <f t="shared" si="43"/>
        <v>3881.0763888888891</v>
      </c>
      <c r="G38" s="22">
        <f t="shared" si="43"/>
        <v>4620.3402777777783</v>
      </c>
      <c r="H38" s="22">
        <f t="shared" si="43"/>
        <v>5359.604166666667</v>
      </c>
      <c r="I38" s="22">
        <f t="shared" si="43"/>
        <v>6098.8680555555557</v>
      </c>
      <c r="J38" s="22">
        <f t="shared" si="43"/>
        <v>6237.4593750000013</v>
      </c>
      <c r="K38" s="22">
        <f t="shared" si="43"/>
        <v>6376.0695833333339</v>
      </c>
      <c r="L38" s="22">
        <f t="shared" si="43"/>
        <v>6514.6797916666665</v>
      </c>
      <c r="M38" s="22">
        <f t="shared" si="43"/>
        <v>6607.0865972222209</v>
      </c>
    </row>
    <row r="39" spans="1:13" x14ac:dyDescent="0.3">
      <c r="C39" t="s">
        <v>2</v>
      </c>
      <c r="D39" s="21">
        <f>(D36*0.4)/12</f>
        <v>1130.6111111111113</v>
      </c>
      <c r="E39" s="21">
        <f t="shared" ref="E39:M39" si="44">(E36*0.4)/12</f>
        <v>1478.5</v>
      </c>
      <c r="F39" s="21">
        <f t="shared" si="44"/>
        <v>1826.3888888888894</v>
      </c>
      <c r="G39" s="21">
        <f t="shared" si="44"/>
        <v>2174.2777777777778</v>
      </c>
      <c r="H39" s="21">
        <f t="shared" si="44"/>
        <v>2522.1666666666665</v>
      </c>
      <c r="I39" s="21">
        <f t="shared" si="44"/>
        <v>2870.0555555555561</v>
      </c>
      <c r="J39" s="21">
        <f t="shared" si="44"/>
        <v>2935.275000000001</v>
      </c>
      <c r="K39" s="21">
        <f t="shared" si="44"/>
        <v>3000.5033333333336</v>
      </c>
      <c r="L39" s="21">
        <f t="shared" si="44"/>
        <v>3065.7316666666666</v>
      </c>
      <c r="M39" s="21">
        <f t="shared" si="44"/>
        <v>3109.2172222222221</v>
      </c>
    </row>
    <row r="40" spans="1:13" x14ac:dyDescent="0.3">
      <c r="C40" t="s">
        <v>3</v>
      </c>
      <c r="D40" s="1">
        <f>D38</f>
        <v>2402.5486111111113</v>
      </c>
      <c r="E40" s="1">
        <f t="shared" ref="E40:M40" si="45">E38</f>
        <v>3141.8125</v>
      </c>
      <c r="F40" s="1">
        <f t="shared" si="45"/>
        <v>3881.0763888888891</v>
      </c>
      <c r="G40" s="1">
        <f t="shared" si="45"/>
        <v>4620.3402777777783</v>
      </c>
      <c r="H40" s="1">
        <f t="shared" si="45"/>
        <v>5359.604166666667</v>
      </c>
      <c r="I40" s="1">
        <f t="shared" si="45"/>
        <v>6098.8680555555557</v>
      </c>
      <c r="J40" s="1">
        <f t="shared" si="45"/>
        <v>6237.4593750000013</v>
      </c>
      <c r="K40" s="1">
        <f t="shared" si="45"/>
        <v>6376.0695833333339</v>
      </c>
      <c r="L40" s="1">
        <f t="shared" si="45"/>
        <v>6514.6797916666665</v>
      </c>
      <c r="M40" s="1">
        <f t="shared" si="45"/>
        <v>6607.0865972222209</v>
      </c>
    </row>
    <row r="41" spans="1:13" x14ac:dyDescent="0.3">
      <c r="C41" t="s">
        <v>33</v>
      </c>
      <c r="D41" s="1">
        <f>D40+0.01</f>
        <v>2402.5586111111115</v>
      </c>
      <c r="E41" s="1">
        <f t="shared" ref="E41" si="46">E40+0.01</f>
        <v>3141.8225000000002</v>
      </c>
      <c r="F41" s="1">
        <f t="shared" ref="F41" si="47">F40+0.01</f>
        <v>3881.0863888888894</v>
      </c>
      <c r="G41" s="1">
        <f t="shared" ref="G41" si="48">G40+0.01</f>
        <v>4620.3502777777785</v>
      </c>
      <c r="H41" s="1">
        <f t="shared" ref="H41" si="49">H40+0.01</f>
        <v>5359.6141666666672</v>
      </c>
      <c r="I41" s="1">
        <f t="shared" ref="I41" si="50">I40+0.01</f>
        <v>6098.8780555555559</v>
      </c>
      <c r="J41" s="1">
        <f t="shared" ref="J41" si="51">J40+0.01</f>
        <v>6237.4693750000015</v>
      </c>
      <c r="K41" s="1">
        <f t="shared" ref="K41" si="52">K40+0.01</f>
        <v>6376.0795833333341</v>
      </c>
      <c r="L41" s="1">
        <f t="shared" ref="L41" si="53">L40+0.01</f>
        <v>6514.6897916666667</v>
      </c>
      <c r="M41" s="1">
        <f t="shared" ref="M41" si="54">M40+0.01</f>
        <v>6607.0965972222211</v>
      </c>
    </row>
    <row r="43" spans="1:13" x14ac:dyDescent="0.3">
      <c r="A43" s="7" t="s">
        <v>32</v>
      </c>
      <c r="B43" s="8">
        <v>2021</v>
      </c>
      <c r="C43" s="9">
        <v>69414</v>
      </c>
      <c r="D43" s="10">
        <v>21657</v>
      </c>
      <c r="E43" s="10">
        <v>28321</v>
      </c>
      <c r="F43" s="10">
        <v>34984</v>
      </c>
      <c r="G43" s="10">
        <v>41648</v>
      </c>
      <c r="H43" s="10">
        <v>48312</v>
      </c>
      <c r="I43" s="10">
        <v>54975</v>
      </c>
      <c r="J43" s="11">
        <v>56224.800000000003</v>
      </c>
      <c r="K43" s="11">
        <v>57474.239999999998</v>
      </c>
      <c r="L43" s="11">
        <v>58723.68</v>
      </c>
      <c r="M43" s="12">
        <v>59556.639999999999</v>
      </c>
    </row>
    <row r="44" spans="1:13" x14ac:dyDescent="0.3">
      <c r="B44" t="s">
        <v>29</v>
      </c>
      <c r="C44" s="21">
        <f>C43</f>
        <v>69414</v>
      </c>
      <c r="D44" s="21">
        <f t="shared" ref="D44" si="55">D43/0.6</f>
        <v>36095</v>
      </c>
      <c r="E44" s="21">
        <f t="shared" ref="E44" si="56">E43/0.6</f>
        <v>47201.666666666672</v>
      </c>
      <c r="F44" s="21">
        <f t="shared" ref="F44" si="57">F43/0.6</f>
        <v>58306.666666666672</v>
      </c>
      <c r="G44" s="21">
        <f t="shared" ref="G44" si="58">G43/0.6</f>
        <v>69413.333333333343</v>
      </c>
      <c r="H44" s="21">
        <f t="shared" ref="H44" si="59">H43/0.6</f>
        <v>80520</v>
      </c>
      <c r="I44" s="21">
        <f t="shared" ref="I44" si="60">I43/0.6</f>
        <v>91625</v>
      </c>
      <c r="J44" s="21">
        <f t="shared" ref="J44" si="61">J43/0.6</f>
        <v>93708.000000000015</v>
      </c>
      <c r="K44" s="21">
        <f t="shared" ref="K44" si="62">K43/0.6</f>
        <v>95790.399999999994</v>
      </c>
      <c r="L44" s="21">
        <f t="shared" ref="L44" si="63">L43/0.6</f>
        <v>97872.8</v>
      </c>
      <c r="M44" s="21">
        <f t="shared" ref="M44" si="64">M43/0.6</f>
        <v>99261.066666666666</v>
      </c>
    </row>
    <row r="45" spans="1:13" x14ac:dyDescent="0.3">
      <c r="B45" t="s">
        <v>30</v>
      </c>
      <c r="C45" s="22">
        <f>C44*0.85</f>
        <v>59001.9</v>
      </c>
      <c r="D45" s="22">
        <f t="shared" ref="D45" si="65">D44*0.85</f>
        <v>30680.75</v>
      </c>
      <c r="E45" s="22">
        <f t="shared" ref="E45" si="66">E44*0.85</f>
        <v>40121.416666666672</v>
      </c>
      <c r="F45" s="22">
        <f t="shared" ref="F45" si="67">F44*0.85</f>
        <v>49560.666666666672</v>
      </c>
      <c r="G45" s="22">
        <f t="shared" ref="G45" si="68">G44*0.85</f>
        <v>59001.333333333343</v>
      </c>
      <c r="H45" s="22">
        <f t="shared" ref="H45" si="69">H44*0.85</f>
        <v>68442</v>
      </c>
      <c r="I45" s="22">
        <f t="shared" ref="I45" si="70">I44*0.85</f>
        <v>77881.25</v>
      </c>
      <c r="J45" s="22">
        <f t="shared" ref="J45" si="71">J44*0.85</f>
        <v>79651.800000000017</v>
      </c>
      <c r="K45" s="22">
        <f t="shared" ref="K45" si="72">K44*0.85</f>
        <v>81421.84</v>
      </c>
      <c r="L45" s="22">
        <f t="shared" ref="L45" si="73">L44*0.85</f>
        <v>83191.88</v>
      </c>
      <c r="M45" s="22">
        <f t="shared" ref="M45" si="74">M44*0.85</f>
        <v>84371.906666666662</v>
      </c>
    </row>
    <row r="46" spans="1:13" x14ac:dyDescent="0.3">
      <c r="B46" t="s">
        <v>31</v>
      </c>
      <c r="C46" s="22">
        <f>C45/12</f>
        <v>4916.8249999999998</v>
      </c>
      <c r="D46" s="22">
        <f>D45/12</f>
        <v>2556.7291666666665</v>
      </c>
      <c r="E46" s="22">
        <f t="shared" ref="E46" si="75">E45/12</f>
        <v>3343.4513888888891</v>
      </c>
      <c r="F46" s="22">
        <f t="shared" ref="F46" si="76">F45/12</f>
        <v>4130.0555555555557</v>
      </c>
      <c r="G46" s="22">
        <f t="shared" ref="G46" si="77">G45/12</f>
        <v>4916.7777777777783</v>
      </c>
      <c r="H46" s="22">
        <f t="shared" ref="H46" si="78">H45/12</f>
        <v>5703.5</v>
      </c>
      <c r="I46" s="22">
        <f t="shared" ref="I46" si="79">I45/12</f>
        <v>6490.104166666667</v>
      </c>
      <c r="J46" s="22">
        <f t="shared" ref="J46" si="80">J45/12</f>
        <v>6637.6500000000015</v>
      </c>
      <c r="K46" s="22">
        <f t="shared" ref="K46" si="81">K45/12</f>
        <v>6785.1533333333327</v>
      </c>
      <c r="L46" s="22">
        <f t="shared" ref="L46" si="82">L45/12</f>
        <v>6932.6566666666668</v>
      </c>
      <c r="M46" s="22">
        <f t="shared" ref="M46" si="83">M45/12</f>
        <v>7030.9922222222222</v>
      </c>
    </row>
    <row r="47" spans="1:13" x14ac:dyDescent="0.3">
      <c r="C47" t="s">
        <v>2</v>
      </c>
      <c r="D47" s="1">
        <v>1203.18</v>
      </c>
      <c r="E47" s="1">
        <v>1573.38</v>
      </c>
      <c r="F47" s="1">
        <v>1943.59</v>
      </c>
      <c r="G47" s="1">
        <v>2313.8000000000002</v>
      </c>
      <c r="H47" s="1">
        <v>2684.01</v>
      </c>
      <c r="I47" s="1">
        <v>3054.22</v>
      </c>
      <c r="J47" s="1">
        <v>3123.63</v>
      </c>
      <c r="K47" s="1">
        <v>3193.04</v>
      </c>
      <c r="L47" s="1">
        <v>3262.46</v>
      </c>
      <c r="M47" s="1">
        <v>3331.87</v>
      </c>
    </row>
    <row r="48" spans="1:13" x14ac:dyDescent="0.3">
      <c r="C48" t="s">
        <v>3</v>
      </c>
      <c r="D48" s="22">
        <f>D46</f>
        <v>2556.7291666666665</v>
      </c>
      <c r="E48" s="22">
        <f t="shared" ref="E48:M48" si="84">E46</f>
        <v>3343.4513888888891</v>
      </c>
      <c r="F48" s="22">
        <f t="shared" si="84"/>
        <v>4130.0555555555557</v>
      </c>
      <c r="G48" s="22">
        <f t="shared" si="84"/>
        <v>4916.7777777777783</v>
      </c>
      <c r="H48" s="22">
        <f t="shared" si="84"/>
        <v>5703.5</v>
      </c>
      <c r="I48" s="22">
        <f t="shared" si="84"/>
        <v>6490.104166666667</v>
      </c>
      <c r="J48" s="22">
        <f t="shared" si="84"/>
        <v>6637.6500000000015</v>
      </c>
      <c r="K48" s="22">
        <f t="shared" si="84"/>
        <v>6785.1533333333327</v>
      </c>
      <c r="L48" s="22">
        <f t="shared" si="84"/>
        <v>6932.6566666666668</v>
      </c>
      <c r="M48" s="22">
        <f t="shared" si="84"/>
        <v>7030.9922222222222</v>
      </c>
    </row>
    <row r="49" spans="1:13" x14ac:dyDescent="0.3">
      <c r="C49" t="s">
        <v>33</v>
      </c>
      <c r="D49" s="1">
        <v>2556.75</v>
      </c>
      <c r="E49" s="1">
        <v>3343.44</v>
      </c>
      <c r="F49" s="1">
        <v>4130.13</v>
      </c>
      <c r="G49" s="1">
        <v>4916.83</v>
      </c>
      <c r="H49" s="1">
        <v>5703.52</v>
      </c>
      <c r="I49" s="1">
        <v>6490.21</v>
      </c>
      <c r="J49" s="1">
        <v>6637.71</v>
      </c>
      <c r="K49" s="1">
        <v>6785.22</v>
      </c>
      <c r="L49" s="1">
        <v>6932.72</v>
      </c>
      <c r="M49" s="1">
        <v>7080.23</v>
      </c>
    </row>
    <row r="50" spans="1:13" x14ac:dyDescent="0.3"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7" t="s">
        <v>32</v>
      </c>
      <c r="B51" s="8">
        <v>2022</v>
      </c>
      <c r="C51" s="10">
        <v>71485</v>
      </c>
      <c r="D51" s="10">
        <v>22303</v>
      </c>
      <c r="E51" s="10">
        <v>29166</v>
      </c>
      <c r="F51" s="10">
        <v>36028</v>
      </c>
      <c r="G51" s="10">
        <v>42891</v>
      </c>
      <c r="H51" s="10">
        <v>49754</v>
      </c>
      <c r="I51" s="10">
        <v>56616</v>
      </c>
      <c r="J51" s="13">
        <v>57902.850000000006</v>
      </c>
      <c r="K51" s="14">
        <v>59189.579999999994</v>
      </c>
      <c r="L51" s="13">
        <v>60476.31</v>
      </c>
      <c r="M51" s="15">
        <v>61334.13</v>
      </c>
    </row>
    <row r="52" spans="1:13" x14ac:dyDescent="0.3">
      <c r="B52" t="s">
        <v>29</v>
      </c>
      <c r="C52" s="21">
        <f>C51</f>
        <v>71485</v>
      </c>
      <c r="D52" s="21">
        <f t="shared" ref="D52" si="85">D51/0.6</f>
        <v>37171.666666666672</v>
      </c>
      <c r="E52" s="21">
        <f t="shared" ref="E52" si="86">E51/0.6</f>
        <v>48610</v>
      </c>
      <c r="F52" s="21">
        <f t="shared" ref="F52" si="87">F51/0.6</f>
        <v>60046.666666666672</v>
      </c>
      <c r="G52" s="21">
        <f t="shared" ref="G52" si="88">G51/0.6</f>
        <v>71485</v>
      </c>
      <c r="H52" s="21">
        <f t="shared" ref="H52" si="89">H51/0.6</f>
        <v>82923.333333333343</v>
      </c>
      <c r="I52" s="21">
        <f t="shared" ref="I52" si="90">I51/0.6</f>
        <v>94360</v>
      </c>
      <c r="J52" s="21">
        <f t="shared" ref="J52" si="91">J51/0.6</f>
        <v>96504.750000000015</v>
      </c>
      <c r="K52" s="21">
        <f t="shared" ref="K52" si="92">K51/0.6</f>
        <v>98649.299999999988</v>
      </c>
      <c r="L52" s="21">
        <f t="shared" ref="L52" si="93">L51/0.6</f>
        <v>100793.85</v>
      </c>
      <c r="M52" s="21">
        <f t="shared" ref="M52" si="94">M51/0.6</f>
        <v>102223.55</v>
      </c>
    </row>
    <row r="53" spans="1:13" x14ac:dyDescent="0.3">
      <c r="B53" t="s">
        <v>30</v>
      </c>
      <c r="C53" s="22">
        <f>C52*0.85</f>
        <v>60762.25</v>
      </c>
      <c r="D53" s="22">
        <f t="shared" ref="D53" si="95">D52*0.85</f>
        <v>31595.916666666672</v>
      </c>
      <c r="E53" s="22">
        <f t="shared" ref="E53" si="96">E52*0.85</f>
        <v>41318.5</v>
      </c>
      <c r="F53" s="22">
        <f t="shared" ref="F53" si="97">F52*0.85</f>
        <v>51039.666666666672</v>
      </c>
      <c r="G53" s="22">
        <f t="shared" ref="G53" si="98">G52*0.85</f>
        <v>60762.25</v>
      </c>
      <c r="H53" s="22">
        <f t="shared" ref="H53" si="99">H52*0.85</f>
        <v>70484.833333333343</v>
      </c>
      <c r="I53" s="22">
        <f t="shared" ref="I53" si="100">I52*0.85</f>
        <v>80206</v>
      </c>
      <c r="J53" s="22">
        <f t="shared" ref="J53" si="101">J52*0.85</f>
        <v>82029.037500000006</v>
      </c>
      <c r="K53" s="22">
        <f t="shared" ref="K53" si="102">K52*0.85</f>
        <v>83851.904999999984</v>
      </c>
      <c r="L53" s="22">
        <f t="shared" ref="L53" si="103">L52*0.85</f>
        <v>85674.772500000006</v>
      </c>
      <c r="M53" s="22">
        <f t="shared" ref="M53" si="104">M52*0.85</f>
        <v>86890.017500000002</v>
      </c>
    </row>
    <row r="54" spans="1:13" x14ac:dyDescent="0.3">
      <c r="B54" t="s">
        <v>31</v>
      </c>
      <c r="C54" s="22">
        <f>C53/12</f>
        <v>5063.520833333333</v>
      </c>
      <c r="D54" s="22">
        <f t="shared" ref="D54" si="105">D53/12</f>
        <v>2632.9930555555561</v>
      </c>
      <c r="E54" s="22">
        <f t="shared" ref="E54" si="106">E53/12</f>
        <v>3443.2083333333335</v>
      </c>
      <c r="F54" s="22">
        <f t="shared" ref="F54" si="107">F53/12</f>
        <v>4253.3055555555557</v>
      </c>
      <c r="G54" s="22">
        <f t="shared" ref="G54" si="108">G53/12</f>
        <v>5063.520833333333</v>
      </c>
      <c r="H54" s="22">
        <f t="shared" ref="H54" si="109">H53/12</f>
        <v>5873.7361111111122</v>
      </c>
      <c r="I54" s="22">
        <f t="shared" ref="I54" si="110">I53/12</f>
        <v>6683.833333333333</v>
      </c>
      <c r="J54" s="22">
        <f t="shared" ref="J54" si="111">J53/12</f>
        <v>6835.7531250000002</v>
      </c>
      <c r="K54" s="22">
        <f t="shared" ref="K54" si="112">K53/12</f>
        <v>6987.6587499999987</v>
      </c>
      <c r="L54" s="22">
        <f t="shared" ref="L54" si="113">L53/12</f>
        <v>7139.5643750000008</v>
      </c>
      <c r="M54" s="22">
        <f t="shared" ref="M54" si="114">M53/12</f>
        <v>7240.8347916666671</v>
      </c>
    </row>
    <row r="55" spans="1:13" x14ac:dyDescent="0.3">
      <c r="C55" t="s">
        <v>2</v>
      </c>
      <c r="D55" s="21">
        <f>(D52*0.4)/12</f>
        <v>1239.0555555555559</v>
      </c>
      <c r="E55" s="21">
        <f t="shared" ref="E55:M55" si="115">(E52*0.4)/12</f>
        <v>1620.3333333333333</v>
      </c>
      <c r="F55" s="21">
        <f t="shared" si="115"/>
        <v>2001.5555555555559</v>
      </c>
      <c r="G55" s="21">
        <f t="shared" si="115"/>
        <v>2382.8333333333335</v>
      </c>
      <c r="H55" s="21">
        <f t="shared" si="115"/>
        <v>2764.1111111111113</v>
      </c>
      <c r="I55" s="21">
        <f t="shared" si="115"/>
        <v>3145.3333333333335</v>
      </c>
      <c r="J55" s="21">
        <f t="shared" si="115"/>
        <v>3216.8250000000007</v>
      </c>
      <c r="K55" s="21">
        <f t="shared" si="115"/>
        <v>3288.31</v>
      </c>
      <c r="L55" s="21">
        <f t="shared" si="115"/>
        <v>3359.7950000000005</v>
      </c>
      <c r="M55" s="21">
        <f t="shared" si="115"/>
        <v>3407.4516666666673</v>
      </c>
    </row>
    <row r="56" spans="1:13" x14ac:dyDescent="0.3">
      <c r="B56" s="1"/>
      <c r="C56" t="s">
        <v>3</v>
      </c>
      <c r="D56" s="1">
        <f>D54</f>
        <v>2632.9930555555561</v>
      </c>
      <c r="E56" s="1">
        <f t="shared" ref="E56:M56" si="116">E54</f>
        <v>3443.2083333333335</v>
      </c>
      <c r="F56" s="1">
        <f t="shared" si="116"/>
        <v>4253.3055555555557</v>
      </c>
      <c r="G56" s="1">
        <f t="shared" si="116"/>
        <v>5063.520833333333</v>
      </c>
      <c r="H56" s="1">
        <f t="shared" si="116"/>
        <v>5873.7361111111122</v>
      </c>
      <c r="I56" s="1">
        <f t="shared" si="116"/>
        <v>6683.833333333333</v>
      </c>
      <c r="J56" s="1">
        <f t="shared" si="116"/>
        <v>6835.7531250000002</v>
      </c>
      <c r="K56" s="1">
        <f t="shared" si="116"/>
        <v>6987.6587499999987</v>
      </c>
      <c r="L56" s="1">
        <f t="shared" si="116"/>
        <v>7139.5643750000008</v>
      </c>
      <c r="M56" s="1">
        <f t="shared" si="116"/>
        <v>7240.8347916666671</v>
      </c>
    </row>
    <row r="57" spans="1:13" x14ac:dyDescent="0.3">
      <c r="B57" s="1"/>
      <c r="C57" t="s">
        <v>33</v>
      </c>
      <c r="D57" s="1">
        <f>D56+0.01</f>
        <v>2633.0030555555563</v>
      </c>
      <c r="E57" s="1">
        <f t="shared" ref="E57:M57" si="117">E56+0.01</f>
        <v>3443.2183333333337</v>
      </c>
      <c r="F57" s="1">
        <f t="shared" si="117"/>
        <v>4253.3155555555559</v>
      </c>
      <c r="G57" s="1">
        <f t="shared" si="117"/>
        <v>5063.5308333333332</v>
      </c>
      <c r="H57" s="1">
        <f t="shared" si="117"/>
        <v>5873.7461111111124</v>
      </c>
      <c r="I57" s="1">
        <f t="shared" si="117"/>
        <v>6683.8433333333332</v>
      </c>
      <c r="J57" s="1">
        <f t="shared" si="117"/>
        <v>6835.7631250000004</v>
      </c>
      <c r="K57" s="1">
        <f t="shared" si="117"/>
        <v>6987.6687499999989</v>
      </c>
      <c r="L57" s="1">
        <f t="shared" si="117"/>
        <v>7139.5743750000011</v>
      </c>
      <c r="M57" s="1">
        <f t="shared" si="117"/>
        <v>7240.8447916666673</v>
      </c>
    </row>
    <row r="58" spans="1:13" x14ac:dyDescent="0.3">
      <c r="B58" s="1"/>
    </row>
    <row r="59" spans="1:13" x14ac:dyDescent="0.3">
      <c r="B59" s="1"/>
    </row>
    <row r="60" spans="1:13" x14ac:dyDescent="0.3">
      <c r="B60" s="1"/>
    </row>
    <row r="61" spans="1:13" x14ac:dyDescent="0.3">
      <c r="B61" s="1"/>
    </row>
    <row r="62" spans="1:13" x14ac:dyDescent="0.3">
      <c r="B62" s="1"/>
    </row>
    <row r="63" spans="1:13" x14ac:dyDescent="0.3">
      <c r="B63" s="1"/>
    </row>
    <row r="64" spans="1:13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4A35-2DE2-42FA-BC92-54BCD8E16E50}">
  <dimension ref="A1:M38"/>
  <sheetViews>
    <sheetView tabSelected="1" workbookViewId="0">
      <selection activeCell="A38" sqref="A38:H78"/>
    </sheetView>
  </sheetViews>
  <sheetFormatPr defaultRowHeight="14.4" x14ac:dyDescent="0.3"/>
  <cols>
    <col min="1" max="1" width="11.109375" customWidth="1"/>
    <col min="2" max="2" width="13.5546875" customWidth="1"/>
    <col min="3" max="3" width="15.21875" customWidth="1"/>
    <col min="4" max="4" width="15.5546875" customWidth="1"/>
  </cols>
  <sheetData>
    <row r="1" spans="1:7" x14ac:dyDescent="0.3">
      <c r="A1" t="s">
        <v>14</v>
      </c>
    </row>
    <row r="3" spans="1:7" x14ac:dyDescent="0.3">
      <c r="A3" s="2" t="s">
        <v>0</v>
      </c>
      <c r="B3" s="35" t="s">
        <v>1</v>
      </c>
      <c r="C3" s="35"/>
      <c r="D3" s="35"/>
    </row>
    <row r="4" spans="1:7" x14ac:dyDescent="0.3">
      <c r="A4" s="2">
        <v>1</v>
      </c>
      <c r="B4" s="1">
        <v>1203.18</v>
      </c>
      <c r="C4" s="1">
        <v>2556.7399999999998</v>
      </c>
      <c r="D4" s="1">
        <v>2556.75</v>
      </c>
      <c r="G4">
        <f>B4/C4</f>
        <v>0.47059145630764182</v>
      </c>
    </row>
    <row r="5" spans="1:7" x14ac:dyDescent="0.3">
      <c r="A5" s="2">
        <v>2</v>
      </c>
      <c r="B5" s="1">
        <v>1573.38</v>
      </c>
      <c r="C5" s="1">
        <v>3343.43</v>
      </c>
      <c r="D5" s="1">
        <v>3343.44</v>
      </c>
      <c r="G5">
        <f t="shared" ref="G5:G13" si="0">B5/C5</f>
        <v>0.47058858716946372</v>
      </c>
    </row>
    <row r="6" spans="1:7" x14ac:dyDescent="0.3">
      <c r="A6" s="2">
        <v>3</v>
      </c>
      <c r="B6" s="1">
        <v>1943.59</v>
      </c>
      <c r="C6" s="1">
        <v>4130.12</v>
      </c>
      <c r="D6" s="1">
        <v>4130.13</v>
      </c>
      <c r="G6">
        <f t="shared" si="0"/>
        <v>0.4705892322741228</v>
      </c>
    </row>
    <row r="7" spans="1:7" x14ac:dyDescent="0.3">
      <c r="A7" s="2">
        <v>4</v>
      </c>
      <c r="B7" s="1">
        <v>2313.8000000000002</v>
      </c>
      <c r="C7" s="1">
        <v>4916.82</v>
      </c>
      <c r="D7" s="1">
        <v>4916.83</v>
      </c>
      <c r="G7">
        <f t="shared" si="0"/>
        <v>0.47058871384350054</v>
      </c>
    </row>
    <row r="8" spans="1:7" x14ac:dyDescent="0.3">
      <c r="A8" s="2">
        <v>5</v>
      </c>
      <c r="B8" s="1">
        <v>2684.01</v>
      </c>
      <c r="C8" s="1">
        <v>5703.51</v>
      </c>
      <c r="D8" s="1">
        <v>5703.52</v>
      </c>
      <c r="G8">
        <f t="shared" si="0"/>
        <v>0.47058916351509861</v>
      </c>
    </row>
    <row r="9" spans="1:7" x14ac:dyDescent="0.3">
      <c r="A9" s="2">
        <v>6</v>
      </c>
      <c r="B9" s="1">
        <v>3054.22</v>
      </c>
      <c r="C9" s="1">
        <v>6490.2</v>
      </c>
      <c r="D9" s="1">
        <v>6490.21</v>
      </c>
      <c r="G9">
        <f t="shared" si="0"/>
        <v>0.47058950417552614</v>
      </c>
    </row>
    <row r="10" spans="1:7" x14ac:dyDescent="0.3">
      <c r="A10" s="2">
        <v>7</v>
      </c>
      <c r="B10" s="1">
        <v>3123.63</v>
      </c>
      <c r="C10" s="1">
        <v>6637.7</v>
      </c>
      <c r="D10" s="1">
        <v>6637.71</v>
      </c>
      <c r="G10">
        <f t="shared" si="0"/>
        <v>0.47058921011796256</v>
      </c>
    </row>
    <row r="11" spans="1:7" x14ac:dyDescent="0.3">
      <c r="A11" s="2">
        <v>8</v>
      </c>
      <c r="B11" s="1">
        <v>3193.04</v>
      </c>
      <c r="C11" s="1">
        <v>6785.21</v>
      </c>
      <c r="D11" s="1">
        <v>6785.22</v>
      </c>
      <c r="G11">
        <f t="shared" si="0"/>
        <v>0.47058823529411764</v>
      </c>
    </row>
    <row r="12" spans="1:7" x14ac:dyDescent="0.3">
      <c r="A12" s="2">
        <v>9</v>
      </c>
      <c r="B12" s="1">
        <v>3262.46</v>
      </c>
      <c r="C12" s="1">
        <v>6932.71</v>
      </c>
      <c r="D12" s="1">
        <v>6932.72</v>
      </c>
      <c r="G12">
        <f t="shared" si="0"/>
        <v>0.47058942318371894</v>
      </c>
    </row>
    <row r="13" spans="1:7" x14ac:dyDescent="0.3">
      <c r="A13" s="2">
        <v>10</v>
      </c>
      <c r="B13" s="1">
        <v>3331.87</v>
      </c>
      <c r="C13" s="1">
        <v>7080.22</v>
      </c>
      <c r="D13" s="1">
        <v>7080.23</v>
      </c>
      <c r="G13">
        <f t="shared" si="0"/>
        <v>0.47058848453861601</v>
      </c>
    </row>
    <row r="14" spans="1:7" x14ac:dyDescent="0.3">
      <c r="B14" s="6" t="s">
        <v>2</v>
      </c>
      <c r="C14" s="6" t="s">
        <v>3</v>
      </c>
      <c r="D14" s="6" t="s">
        <v>4</v>
      </c>
    </row>
    <row r="16" spans="1:7" x14ac:dyDescent="0.3">
      <c r="B16" t="s">
        <v>5</v>
      </c>
    </row>
    <row r="17" spans="1:13" x14ac:dyDescent="0.3">
      <c r="B17" t="s">
        <v>6</v>
      </c>
    </row>
    <row r="18" spans="1:13" x14ac:dyDescent="0.3">
      <c r="B18" t="s">
        <v>8</v>
      </c>
    </row>
    <row r="19" spans="1:13" x14ac:dyDescent="0.3">
      <c r="B19" t="s">
        <v>7</v>
      </c>
    </row>
    <row r="21" spans="1:13" ht="28.8" x14ac:dyDescent="0.3">
      <c r="B21" s="3" t="s">
        <v>9</v>
      </c>
      <c r="C21" s="3" t="s">
        <v>10</v>
      </c>
    </row>
    <row r="22" spans="1:13" x14ac:dyDescent="0.3">
      <c r="B22" s="4">
        <v>0.02</v>
      </c>
      <c r="C22" s="2" t="s">
        <v>11</v>
      </c>
    </row>
    <row r="23" spans="1:13" x14ac:dyDescent="0.3">
      <c r="B23" s="4">
        <v>0.04</v>
      </c>
      <c r="C23" s="2" t="s">
        <v>12</v>
      </c>
    </row>
    <row r="24" spans="1:13" x14ac:dyDescent="0.3">
      <c r="B24" s="4">
        <v>0.06</v>
      </c>
      <c r="C24" s="2" t="s">
        <v>13</v>
      </c>
    </row>
    <row r="26" spans="1:13" x14ac:dyDescent="0.3">
      <c r="A26" s="5" t="s">
        <v>0</v>
      </c>
      <c r="B26" s="35" t="s">
        <v>34</v>
      </c>
      <c r="C26" s="35"/>
      <c r="D26" s="35"/>
      <c r="G26">
        <v>2021</v>
      </c>
      <c r="J26">
        <v>2020</v>
      </c>
      <c r="M26">
        <v>2022</v>
      </c>
    </row>
    <row r="27" spans="1:13" x14ac:dyDescent="0.3">
      <c r="A27" s="5">
        <v>1</v>
      </c>
      <c r="B27" s="1">
        <f>B4*12</f>
        <v>14438.16</v>
      </c>
      <c r="C27" s="1">
        <f t="shared" ref="C27:D27" si="1">C4*12</f>
        <v>30680.879999999997</v>
      </c>
      <c r="D27" s="1">
        <f t="shared" si="1"/>
        <v>30681</v>
      </c>
      <c r="F27">
        <f>B27/C27</f>
        <v>0.47059145630764182</v>
      </c>
      <c r="G27" s="36">
        <f>([1]LIHEAP!$E$64/0.6)*0.85</f>
        <v>30680.75</v>
      </c>
      <c r="H27" s="36"/>
      <c r="I27" s="36">
        <f>J27*F27</f>
        <v>13567.42619703216</v>
      </c>
      <c r="J27" s="36">
        <f>([1]LIHEAP!$E$12/0.6)*0.85</f>
        <v>28830.583333333336</v>
      </c>
      <c r="K27" s="36"/>
      <c r="L27" s="36">
        <f>M27*F27</f>
        <v>17103.450399727782</v>
      </c>
      <c r="M27" s="36">
        <f>([1]LIHEAP!$E$115/0.6)*0.85</f>
        <v>36344.583333333336</v>
      </c>
    </row>
    <row r="28" spans="1:13" x14ac:dyDescent="0.3">
      <c r="A28" s="5">
        <v>2</v>
      </c>
      <c r="B28" s="1">
        <f t="shared" ref="B28:D36" si="2">B5*12</f>
        <v>18880.560000000001</v>
      </c>
      <c r="C28" s="1">
        <f t="shared" si="2"/>
        <v>40121.159999999996</v>
      </c>
      <c r="D28" s="1">
        <f t="shared" si="2"/>
        <v>40121.279999999999</v>
      </c>
      <c r="F28">
        <f t="shared" ref="F28:F35" si="3">B28/C28</f>
        <v>0.47058858716946378</v>
      </c>
      <c r="G28" s="36">
        <f>([1]LIHEAP!$F$64/0.6)*0.85</f>
        <v>40121.416666666672</v>
      </c>
      <c r="H28" s="36"/>
      <c r="I28" s="36">
        <f t="shared" ref="I28:I36" si="4">J28*F28</f>
        <v>17742.013266316331</v>
      </c>
      <c r="J28" s="36">
        <f>([1]LIHEAP!$F$12/0.6)*0.85</f>
        <v>37701.75</v>
      </c>
      <c r="K28" s="36"/>
      <c r="L28" s="36">
        <f t="shared" ref="L28:L36" si="5">M28*F28</f>
        <v>22365.350056678326</v>
      </c>
      <c r="M28" s="36">
        <f>([1]LIHEAP!$F$115/0.6)*0.85</f>
        <v>47526.333333333336</v>
      </c>
    </row>
    <row r="29" spans="1:13" x14ac:dyDescent="0.3">
      <c r="A29" s="5">
        <v>3</v>
      </c>
      <c r="B29" s="1">
        <f t="shared" si="2"/>
        <v>23323.079999999998</v>
      </c>
      <c r="C29" s="1">
        <f t="shared" si="2"/>
        <v>49561.440000000002</v>
      </c>
      <c r="D29" s="1">
        <f t="shared" si="2"/>
        <v>49561.56</v>
      </c>
      <c r="F29">
        <f t="shared" si="3"/>
        <v>0.47058923227412275</v>
      </c>
      <c r="G29" s="36">
        <f>([1]LIHEAP!$G$64/0.6)*0.85</f>
        <v>49560.666666666672</v>
      </c>
      <c r="H29" s="36"/>
      <c r="I29" s="36">
        <f t="shared" si="4"/>
        <v>21916.713098933364</v>
      </c>
      <c r="J29" s="36">
        <f>([1]LIHEAP!$G$12/0.6)*0.85</f>
        <v>46572.916666666672</v>
      </c>
      <c r="K29" s="36"/>
      <c r="L29" s="36">
        <f t="shared" si="5"/>
        <v>27628.05853219761</v>
      </c>
      <c r="M29" s="36">
        <f>([1]LIHEAP!$G$115/0.6)*0.85</f>
        <v>58709.5</v>
      </c>
    </row>
    <row r="30" spans="1:13" x14ac:dyDescent="0.3">
      <c r="A30" s="5">
        <v>4</v>
      </c>
      <c r="B30" s="1">
        <f t="shared" si="2"/>
        <v>27765.600000000002</v>
      </c>
      <c r="C30" s="1">
        <f t="shared" si="2"/>
        <v>59001.84</v>
      </c>
      <c r="D30" s="1">
        <f t="shared" si="2"/>
        <v>59001.96</v>
      </c>
      <c r="F30">
        <f t="shared" si="3"/>
        <v>0.47058871384350054</v>
      </c>
      <c r="G30" s="36">
        <f>([1]LIHEAP!$H$64/0.6)*0.85</f>
        <v>59001.333333333343</v>
      </c>
      <c r="H30" s="36"/>
      <c r="I30" s="36">
        <f t="shared" si="4"/>
        <v>26091.359866065199</v>
      </c>
      <c r="J30" s="36">
        <f>([1]LIHEAP!$H$12/0.6)*0.85</f>
        <v>55444.083333333336</v>
      </c>
      <c r="K30" s="36"/>
      <c r="L30" s="36">
        <f t="shared" si="5"/>
        <v>32890.700113759172</v>
      </c>
      <c r="M30" s="36">
        <f>([1]LIHEAP!$H$115/0.6)*0.85</f>
        <v>69892.666666666672</v>
      </c>
    </row>
    <row r="31" spans="1:13" x14ac:dyDescent="0.3">
      <c r="A31" s="5">
        <v>5</v>
      </c>
      <c r="B31" s="1">
        <f t="shared" si="2"/>
        <v>32208.120000000003</v>
      </c>
      <c r="C31" s="1">
        <f t="shared" si="2"/>
        <v>68442.12</v>
      </c>
      <c r="D31" s="1">
        <f t="shared" si="2"/>
        <v>68442.240000000005</v>
      </c>
      <c r="F31">
        <f t="shared" si="3"/>
        <v>0.47058916351509866</v>
      </c>
      <c r="G31" s="36">
        <f>([1]LIHEAP!$I$64/0.6)*0.85</f>
        <v>68442</v>
      </c>
      <c r="H31" s="36"/>
      <c r="I31" s="36">
        <f t="shared" si="4"/>
        <v>30266.059698764449</v>
      </c>
      <c r="J31" s="36">
        <f>([1]LIHEAP!$I$12/0.6)*0.85</f>
        <v>64315.25</v>
      </c>
      <c r="K31" s="36"/>
      <c r="L31" s="36">
        <f t="shared" si="5"/>
        <v>38153.408589622893</v>
      </c>
      <c r="M31" s="36">
        <f>([1]LIHEAP!$I$115/0.6)*0.85</f>
        <v>81075.833333333343</v>
      </c>
    </row>
    <row r="32" spans="1:13" x14ac:dyDescent="0.3">
      <c r="A32" s="5">
        <v>6</v>
      </c>
      <c r="B32" s="1">
        <f t="shared" si="2"/>
        <v>36650.639999999999</v>
      </c>
      <c r="C32" s="1">
        <f t="shared" si="2"/>
        <v>77882.399999999994</v>
      </c>
      <c r="D32" s="1">
        <f t="shared" si="2"/>
        <v>77882.52</v>
      </c>
      <c r="F32">
        <f t="shared" si="3"/>
        <v>0.4705895041755262</v>
      </c>
      <c r="G32" s="36">
        <f>([1]LIHEAP!$J$64/0.6)*0.85</f>
        <v>77881.25</v>
      </c>
      <c r="H32" s="36"/>
      <c r="I32" s="36">
        <f t="shared" si="4"/>
        <v>34440.759531550138</v>
      </c>
      <c r="J32" s="36">
        <f>([1]LIHEAP!$J$12/0.6)*0.85</f>
        <v>73186.416666666672</v>
      </c>
      <c r="K32" s="36"/>
      <c r="L32" s="36">
        <f t="shared" si="5"/>
        <v>43416.117065729872</v>
      </c>
      <c r="M32" s="36">
        <f>([1]LIHEAP!$J$115/0.6)*0.85</f>
        <v>92259</v>
      </c>
    </row>
    <row r="33" spans="1:13" x14ac:dyDescent="0.3">
      <c r="A33" s="5">
        <v>7</v>
      </c>
      <c r="B33" s="1">
        <f t="shared" si="2"/>
        <v>37483.56</v>
      </c>
      <c r="C33" s="1">
        <f t="shared" si="2"/>
        <v>79652.399999999994</v>
      </c>
      <c r="D33" s="1">
        <f t="shared" si="2"/>
        <v>79652.52</v>
      </c>
      <c r="F33">
        <f t="shared" si="3"/>
        <v>0.47058921011796256</v>
      </c>
      <c r="G33" s="36">
        <f>([1]LIHEAP!$K$64/0.6)*0.85</f>
        <v>79651.800000000017</v>
      </c>
      <c r="H33" s="36"/>
      <c r="I33" s="36">
        <f t="shared" si="4"/>
        <v>35223.372965089569</v>
      </c>
      <c r="J33" s="36">
        <f>([1]LIHEAP!$K$12/0.6)*0.85</f>
        <v>74849.512500000012</v>
      </c>
      <c r="K33" s="36"/>
      <c r="L33" s="36">
        <f t="shared" si="5"/>
        <v>44402.491979601371</v>
      </c>
      <c r="M33" s="36">
        <f>([1]LIHEAP!$K$115/0.6)*0.85</f>
        <v>94355.1</v>
      </c>
    </row>
    <row r="34" spans="1:13" x14ac:dyDescent="0.3">
      <c r="A34" s="5">
        <v>8</v>
      </c>
      <c r="B34" s="1">
        <f t="shared" si="2"/>
        <v>38316.479999999996</v>
      </c>
      <c r="C34" s="1">
        <f t="shared" si="2"/>
        <v>81422.52</v>
      </c>
      <c r="D34" s="1">
        <f t="shared" si="2"/>
        <v>81422.64</v>
      </c>
      <c r="F34">
        <f t="shared" si="3"/>
        <v>0.47058823529411759</v>
      </c>
      <c r="G34" s="36">
        <f>([1]LIHEAP!$L$64/0.6)*0.85</f>
        <v>81421.84</v>
      </c>
      <c r="H34" s="36"/>
      <c r="I34" s="36">
        <f t="shared" si="4"/>
        <v>36006.04</v>
      </c>
      <c r="J34" s="36">
        <f>([1]LIHEAP!$L$12/0.6)*0.85</f>
        <v>76512.835000000006</v>
      </c>
      <c r="K34" s="36"/>
      <c r="L34" s="36">
        <f t="shared" si="5"/>
        <v>45389.119999999988</v>
      </c>
      <c r="M34" s="36">
        <f>([1]LIHEAP!$L$115/0.6)*0.85</f>
        <v>96451.87999999999</v>
      </c>
    </row>
    <row r="35" spans="1:13" x14ac:dyDescent="0.3">
      <c r="A35" s="5">
        <v>9</v>
      </c>
      <c r="B35" s="1">
        <f t="shared" si="2"/>
        <v>39149.520000000004</v>
      </c>
      <c r="C35" s="1">
        <f t="shared" si="2"/>
        <v>83192.52</v>
      </c>
      <c r="D35" s="1">
        <f t="shared" si="2"/>
        <v>83192.639999999999</v>
      </c>
      <c r="F35">
        <f t="shared" si="3"/>
        <v>0.47058942318371894</v>
      </c>
      <c r="G35" s="36">
        <f>([1]LIHEAP!$M$64/0.6)*0.85</f>
        <v>83191.88</v>
      </c>
      <c r="H35" s="36"/>
      <c r="I35" s="36">
        <f t="shared" si="4"/>
        <v>36788.872864644567</v>
      </c>
      <c r="J35" s="36">
        <f>([1]LIHEAP!$M$12/0.6)*0.85</f>
        <v>78176.157500000001</v>
      </c>
      <c r="K35" s="36"/>
      <c r="L35" s="36">
        <f t="shared" si="5"/>
        <v>46375.957064928429</v>
      </c>
      <c r="M35" s="36">
        <f>([1]LIHEAP!$M$115/0.6)*0.85</f>
        <v>98548.659999999989</v>
      </c>
    </row>
    <row r="36" spans="1:13" x14ac:dyDescent="0.3">
      <c r="A36" s="5">
        <v>10</v>
      </c>
      <c r="B36" s="1">
        <f t="shared" si="2"/>
        <v>39982.44</v>
      </c>
      <c r="C36" s="1">
        <f>C13*12</f>
        <v>84962.64</v>
      </c>
      <c r="D36" s="1">
        <f t="shared" si="2"/>
        <v>84962.76</v>
      </c>
      <c r="F36">
        <f>B36/C36</f>
        <v>0.47058848453861607</v>
      </c>
      <c r="G36" s="36">
        <f>([1]LIHEAP!$N$64/0.6)*0.85</f>
        <v>84371.906666666662</v>
      </c>
      <c r="H36" s="36"/>
      <c r="I36" s="36">
        <f t="shared" si="4"/>
        <v>37310.62642802648</v>
      </c>
      <c r="J36" s="36">
        <f>([1]LIHEAP!$N$12/0.6)*0.85</f>
        <v>79285.039166666655</v>
      </c>
      <c r="K36" s="36"/>
      <c r="L36" s="36">
        <f t="shared" si="5"/>
        <v>47033.678244451919</v>
      </c>
      <c r="M36" s="36">
        <f>([1]LIHEAP!$N$115/0.6)*0.85</f>
        <v>99946.513333333336</v>
      </c>
    </row>
    <row r="37" spans="1:13" x14ac:dyDescent="0.3">
      <c r="B37" s="6" t="s">
        <v>2</v>
      </c>
      <c r="C37" s="6" t="s">
        <v>3</v>
      </c>
      <c r="D37" s="6" t="s">
        <v>4</v>
      </c>
      <c r="I37" t="s">
        <v>35</v>
      </c>
      <c r="J37" t="s">
        <v>36</v>
      </c>
      <c r="L37" t="s">
        <v>35</v>
      </c>
      <c r="M37" t="s">
        <v>36</v>
      </c>
    </row>
    <row r="38" spans="1:13" x14ac:dyDescent="0.3">
      <c r="A38" s="5"/>
    </row>
  </sheetData>
  <mergeCells count="2">
    <mergeCell ref="B3:D3"/>
    <mergeCell ref="B26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Child Care Client Fee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Packer</dc:creator>
  <cp:lastModifiedBy>Raymond Packer</cp:lastModifiedBy>
  <dcterms:created xsi:type="dcterms:W3CDTF">2022-03-24T19:08:48Z</dcterms:created>
  <dcterms:modified xsi:type="dcterms:W3CDTF">2022-04-05T18:05:55Z</dcterms:modified>
</cp:coreProperties>
</file>