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D\Documents\1-Randolph Consulting\Welfare Program Sources\Section 8 Housing\"/>
    </mc:Choice>
  </mc:AlternateContent>
  <bookViews>
    <workbookView xWindow="0" yWindow="0" windowWidth="29010" windowHeight="12120"/>
  </bookViews>
  <sheets>
    <sheet name="hudPicture2017_751049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10" i="1"/>
  <c r="D10" i="1"/>
  <c r="F10" i="1"/>
  <c r="BK10" i="1"/>
  <c r="BL10" i="1"/>
  <c r="BM10" i="1"/>
  <c r="BN10" i="1"/>
  <c r="BO10" i="1"/>
  <c r="BP10" i="1"/>
  <c r="BQ10" i="1"/>
  <c r="BR10" i="1"/>
  <c r="B11" i="1"/>
  <c r="D11" i="1"/>
  <c r="F11" i="1"/>
  <c r="BK11" i="1"/>
  <c r="BL11" i="1"/>
  <c r="BM11" i="1"/>
  <c r="BN11" i="1"/>
  <c r="BO11" i="1"/>
  <c r="BP11" i="1"/>
  <c r="BQ11" i="1"/>
  <c r="BR11" i="1"/>
  <c r="B12" i="1"/>
  <c r="D12" i="1"/>
  <c r="F12" i="1"/>
  <c r="BK12" i="1"/>
  <c r="BL12" i="1"/>
  <c r="BM12" i="1"/>
  <c r="BN12" i="1"/>
  <c r="BO12" i="1"/>
  <c r="BP12" i="1"/>
  <c r="BQ12" i="1"/>
  <c r="BR12" i="1"/>
  <c r="B13" i="1"/>
  <c r="D13" i="1"/>
  <c r="F13" i="1"/>
  <c r="BK13" i="1"/>
  <c r="BL13" i="1"/>
  <c r="BM13" i="1"/>
  <c r="BN13" i="1"/>
  <c r="BO13" i="1"/>
  <c r="BP13" i="1"/>
  <c r="BQ13" i="1"/>
  <c r="BR13" i="1"/>
  <c r="B14" i="1"/>
  <c r="D14" i="1"/>
  <c r="F14" i="1"/>
  <c r="BK14" i="1"/>
  <c r="BL14" i="1"/>
  <c r="BM14" i="1"/>
  <c r="BN14" i="1"/>
  <c r="BO14" i="1"/>
  <c r="BP14" i="1"/>
  <c r="BQ14" i="1"/>
  <c r="BR14" i="1"/>
  <c r="B15" i="1"/>
  <c r="D15" i="1"/>
  <c r="F15" i="1"/>
  <c r="BK15" i="1"/>
  <c r="BL15" i="1"/>
  <c r="BM15" i="1"/>
  <c r="BN15" i="1"/>
  <c r="BO15" i="1"/>
  <c r="BP15" i="1"/>
  <c r="BQ15" i="1"/>
  <c r="BR15" i="1"/>
  <c r="B16" i="1"/>
  <c r="D16" i="1"/>
  <c r="F16" i="1"/>
  <c r="BK16" i="1"/>
  <c r="BL16" i="1"/>
  <c r="BM16" i="1"/>
  <c r="BN16" i="1"/>
  <c r="BO16" i="1"/>
  <c r="BP16" i="1"/>
  <c r="BQ16" i="1"/>
  <c r="BR16" i="1"/>
  <c r="B17" i="1"/>
  <c r="D17" i="1"/>
  <c r="F17" i="1"/>
  <c r="BK17" i="1"/>
  <c r="BL17" i="1"/>
  <c r="BM17" i="1"/>
  <c r="BN17" i="1"/>
  <c r="BO17" i="1"/>
  <c r="BP17" i="1"/>
  <c r="BQ17" i="1"/>
  <c r="BR17" i="1"/>
  <c r="B18" i="1"/>
  <c r="D18" i="1"/>
  <c r="F18" i="1"/>
  <c r="BK18" i="1"/>
  <c r="BL18" i="1"/>
  <c r="BM18" i="1"/>
  <c r="BN18" i="1"/>
  <c r="BO18" i="1"/>
  <c r="BP18" i="1"/>
  <c r="BQ18" i="1"/>
  <c r="BR18" i="1"/>
  <c r="B19" i="1"/>
  <c r="D19" i="1"/>
  <c r="F19" i="1"/>
  <c r="BK19" i="1"/>
  <c r="BL19" i="1"/>
  <c r="BM19" i="1"/>
  <c r="BN19" i="1"/>
  <c r="BO19" i="1"/>
  <c r="BP19" i="1"/>
  <c r="BQ19" i="1"/>
  <c r="BR19" i="1"/>
  <c r="B20" i="1"/>
  <c r="D20" i="1"/>
  <c r="F20" i="1"/>
  <c r="BK20" i="1"/>
  <c r="BL20" i="1"/>
  <c r="BM20" i="1"/>
  <c r="BN20" i="1"/>
  <c r="BO20" i="1"/>
  <c r="BP20" i="1"/>
  <c r="BQ20" i="1"/>
  <c r="BR20" i="1"/>
  <c r="B21" i="1"/>
  <c r="D21" i="1"/>
  <c r="F21" i="1"/>
  <c r="BK21" i="1"/>
  <c r="BL21" i="1"/>
  <c r="BM21" i="1"/>
  <c r="BN21" i="1"/>
  <c r="BO21" i="1"/>
  <c r="BP21" i="1"/>
  <c r="BQ21" i="1"/>
  <c r="BR21" i="1"/>
  <c r="B22" i="1"/>
  <c r="D22" i="1"/>
  <c r="F22" i="1"/>
  <c r="BK22" i="1"/>
  <c r="BL22" i="1"/>
  <c r="BM22" i="1"/>
  <c r="BN22" i="1"/>
  <c r="BO22" i="1"/>
  <c r="BP22" i="1"/>
  <c r="BQ22" i="1"/>
  <c r="BR22" i="1"/>
  <c r="B23" i="1"/>
  <c r="D23" i="1"/>
  <c r="F23" i="1"/>
  <c r="BK23" i="1"/>
  <c r="BL23" i="1"/>
  <c r="BM23" i="1"/>
  <c r="BN23" i="1"/>
  <c r="BO23" i="1"/>
  <c r="BP23" i="1"/>
  <c r="BQ23" i="1"/>
  <c r="BR23" i="1"/>
  <c r="B24" i="1"/>
  <c r="D24" i="1"/>
  <c r="F24" i="1"/>
  <c r="BK24" i="1"/>
  <c r="BL24" i="1"/>
  <c r="BM24" i="1"/>
  <c r="BN24" i="1"/>
  <c r="BO24" i="1"/>
  <c r="BP24" i="1"/>
  <c r="BQ24" i="1"/>
  <c r="BR24" i="1"/>
  <c r="B25" i="1"/>
  <c r="D25" i="1"/>
  <c r="F25" i="1"/>
  <c r="BK25" i="1"/>
  <c r="BL25" i="1"/>
  <c r="BM25" i="1"/>
  <c r="BN25" i="1"/>
  <c r="BO25" i="1"/>
  <c r="BP25" i="1"/>
  <c r="BQ25" i="1"/>
  <c r="BR25" i="1"/>
  <c r="B26" i="1"/>
  <c r="D26" i="1"/>
  <c r="F26" i="1"/>
  <c r="BK26" i="1"/>
  <c r="BL26" i="1"/>
  <c r="BM26" i="1"/>
  <c r="BN26" i="1"/>
  <c r="BO26" i="1"/>
  <c r="BP26" i="1"/>
  <c r="BQ26" i="1"/>
  <c r="BR26" i="1"/>
  <c r="B27" i="1"/>
  <c r="D27" i="1"/>
  <c r="F27" i="1"/>
  <c r="BK27" i="1"/>
  <c r="BL27" i="1"/>
  <c r="BM27" i="1"/>
  <c r="BN27" i="1"/>
  <c r="BO27" i="1"/>
  <c r="BP27" i="1"/>
  <c r="BQ27" i="1"/>
  <c r="BR27" i="1"/>
  <c r="B28" i="1"/>
  <c r="D28" i="1"/>
  <c r="F28" i="1"/>
  <c r="BK28" i="1"/>
  <c r="BL28" i="1"/>
  <c r="BM28" i="1"/>
  <c r="BN28" i="1"/>
  <c r="BO28" i="1"/>
  <c r="BP28" i="1"/>
  <c r="BQ28" i="1"/>
  <c r="BR28" i="1"/>
  <c r="B29" i="1"/>
  <c r="D29" i="1"/>
  <c r="F29" i="1"/>
  <c r="BK29" i="1"/>
  <c r="BL29" i="1"/>
  <c r="BM29" i="1"/>
  <c r="BN29" i="1"/>
  <c r="BO29" i="1"/>
  <c r="BP29" i="1"/>
  <c r="BQ29" i="1"/>
  <c r="BR29" i="1"/>
  <c r="B30" i="1"/>
  <c r="D30" i="1"/>
  <c r="F30" i="1"/>
  <c r="BK30" i="1"/>
  <c r="BL30" i="1"/>
  <c r="BM30" i="1"/>
  <c r="BN30" i="1"/>
  <c r="BO30" i="1"/>
  <c r="BP30" i="1"/>
  <c r="BQ30" i="1"/>
  <c r="BR30" i="1"/>
  <c r="B31" i="1"/>
  <c r="D31" i="1"/>
  <c r="F31" i="1"/>
  <c r="BK31" i="1"/>
  <c r="BL31" i="1"/>
  <c r="BM31" i="1"/>
  <c r="BN31" i="1"/>
  <c r="BO31" i="1"/>
  <c r="BP31" i="1"/>
  <c r="BQ31" i="1"/>
  <c r="BR31" i="1"/>
  <c r="B32" i="1"/>
  <c r="D32" i="1"/>
  <c r="F32" i="1"/>
  <c r="BK32" i="1"/>
  <c r="BL32" i="1"/>
  <c r="BM32" i="1"/>
  <c r="BN32" i="1"/>
  <c r="BO32" i="1"/>
  <c r="BP32" i="1"/>
  <c r="BQ32" i="1"/>
  <c r="BR32" i="1"/>
  <c r="B33" i="1"/>
  <c r="D33" i="1"/>
  <c r="F33" i="1"/>
  <c r="BK33" i="1"/>
  <c r="BL33" i="1"/>
  <c r="BM33" i="1"/>
  <c r="BN33" i="1"/>
  <c r="BO33" i="1"/>
  <c r="BP33" i="1"/>
  <c r="BQ33" i="1"/>
  <c r="BR33" i="1"/>
  <c r="B34" i="1"/>
  <c r="D34" i="1"/>
  <c r="F34" i="1"/>
  <c r="BK34" i="1"/>
  <c r="BL34" i="1"/>
  <c r="BM34" i="1"/>
  <c r="BN34" i="1"/>
  <c r="BO34" i="1"/>
  <c r="BP34" i="1"/>
  <c r="BQ34" i="1"/>
  <c r="BR34" i="1"/>
</calcChain>
</file>

<file path=xl/sharedStrings.xml><?xml version="1.0" encoding="utf-8"?>
<sst xmlns="http://schemas.openxmlformats.org/spreadsheetml/2006/main" count="134" uniqueCount="118">
  <si>
    <t>Summary level</t>
  </si>
  <si>
    <t>Program label</t>
  </si>
  <si>
    <t>Program</t>
  </si>
  <si>
    <t>Sub-program</t>
  </si>
  <si>
    <t>Name</t>
  </si>
  <si>
    <t>Code</t>
  </si>
  <si>
    <t>Subsidized units available</t>
  </si>
  <si>
    <t>% Occupied</t>
  </si>
  <si>
    <t># Reported</t>
  </si>
  <si>
    <t>% Reported</t>
  </si>
  <si>
    <t>Average months since report</t>
  </si>
  <si>
    <t>% moved in past year</t>
  </si>
  <si>
    <t>Number of people per unit</t>
  </si>
  <si>
    <t>Number of people: total</t>
  </si>
  <si>
    <t>Average Family Expenditure per month ($$)</t>
  </si>
  <si>
    <t>Average HUD Expenditure per month ($$)</t>
  </si>
  <si>
    <t>Household income per year</t>
  </si>
  <si>
    <t>Household income per year per person</t>
  </si>
  <si>
    <t>% $1 - $4,999</t>
  </si>
  <si>
    <t>% $5,000 - $9,999</t>
  </si>
  <si>
    <t>% $10,000 - $14,999</t>
  </si>
  <si>
    <t>% $15,000 - $19,999</t>
  </si>
  <si>
    <t>% $20,000 or more</t>
  </si>
  <si>
    <t>% Households where wages are major source of income</t>
  </si>
  <si>
    <t>% Households where welfare is major source of income</t>
  </si>
  <si>
    <t>% Households with other major sources of income</t>
  </si>
  <si>
    <t>% of local median (Household income)</t>
  </si>
  <si>
    <t>% very low income</t>
  </si>
  <si>
    <t>% extremely low income</t>
  </si>
  <si>
    <t>% 2+ adults with children</t>
  </si>
  <si>
    <t>% 1 adult with children</t>
  </si>
  <si>
    <t>% female head</t>
  </si>
  <si>
    <t>% female head with children</t>
  </si>
  <si>
    <t>% with disability, among Head, Spouse, Co-head, aged 61 years or less</t>
  </si>
  <si>
    <t>% with disability, among Head, Spouse, Co-head, aged 62 years or older</t>
  </si>
  <si>
    <t>% with disability, among all persons in households</t>
  </si>
  <si>
    <t>% 24 years or less (Head or spouse)</t>
  </si>
  <si>
    <t>% 25 to 49 years (Head or spouse)</t>
  </si>
  <si>
    <t>% 51 to 60 (Head or spouse)</t>
  </si>
  <si>
    <t>% 62 or more (Head or spouse)</t>
  </si>
  <si>
    <t>% 85 or more (Head or spouse)</t>
  </si>
  <si>
    <t>% Minority</t>
  </si>
  <si>
    <t>%Black Non-Hispanic</t>
  </si>
  <si>
    <t>%Native American Non-Hispanic</t>
  </si>
  <si>
    <t>%Asian or Pacific Islander Non-Hispanic</t>
  </si>
  <si>
    <t>%White Non-Hispanic</t>
  </si>
  <si>
    <t xml:space="preserve"> %Black Hispanic</t>
  </si>
  <si>
    <t>%White Hispanic</t>
  </si>
  <si>
    <t>%Other Hispanic</t>
  </si>
  <si>
    <t>% Hispanic</t>
  </si>
  <si>
    <t>% Multiple Race</t>
  </si>
  <si>
    <t>Average months on waiting list</t>
  </si>
  <si>
    <t>Average months since moved in</t>
  </si>
  <si>
    <t>% with utility allowance</t>
  </si>
  <si>
    <t>Average utility allowance $$</t>
  </si>
  <si>
    <t>% 0 - 1 bedrooms:</t>
  </si>
  <si>
    <t>% 2 bedrooms</t>
  </si>
  <si>
    <t>% 3+ bedrooms</t>
  </si>
  <si>
    <t>% Overhoused</t>
  </si>
  <si>
    <t>% in poverty (Census tract)</t>
  </si>
  <si>
    <t>% minority (Census tract)</t>
  </si>
  <si>
    <t>% single family owners (Census tract)</t>
  </si>
  <si>
    <t>Congressional District</t>
  </si>
  <si>
    <t>CBSA</t>
  </si>
  <si>
    <t>PLACE</t>
  </si>
  <si>
    <t>Latitude</t>
  </si>
  <si>
    <t>Longitude</t>
  </si>
  <si>
    <t>State</t>
  </si>
  <si>
    <t>PHA Total Units</t>
  </si>
  <si>
    <t>HA category</t>
  </si>
  <si>
    <t>HUD Data Set:</t>
  </si>
  <si>
    <t>Assissted Housing: national and Local</t>
  </si>
  <si>
    <t>Picture of Subsidieed Houesholds</t>
  </si>
  <si>
    <t>Data Query 2/15/2018</t>
  </si>
  <si>
    <t>Select a Year</t>
  </si>
  <si>
    <t>2017 Based on 2010 Census</t>
  </si>
  <si>
    <t>2016 Based on 2010 Census</t>
  </si>
  <si>
    <t>2015 Based on 2010 Census</t>
  </si>
  <si>
    <t>2014 Based on 2010 Census</t>
  </si>
  <si>
    <t>2013 Based on 2010 Census</t>
  </si>
  <si>
    <t>2012 Based on 2010 Census</t>
  </si>
  <si>
    <t>2009 (reweighted)</t>
  </si>
  <si>
    <t>Select a Summary Level</t>
  </si>
  <si>
    <t>County</t>
  </si>
  <si>
    <t>U.S. Total</t>
  </si>
  <si>
    <t>Core Based Statistical Areas</t>
  </si>
  <si>
    <t>Public Housing Agency</t>
  </si>
  <si>
    <t>Project</t>
  </si>
  <si>
    <t>Census Tract</t>
  </si>
  <si>
    <t>City</t>
  </si>
  <si>
    <t>Zipcode</t>
  </si>
  <si>
    <t>Select a State</t>
  </si>
  <si>
    <t>MD Maryland</t>
  </si>
  <si>
    <t>Select a CBSA</t>
  </si>
  <si>
    <t>Select an MSA</t>
  </si>
  <si>
    <t>Select a PHA</t>
  </si>
  <si>
    <t>Select a PHA by Size</t>
  </si>
  <si>
    <t>Select a Census Tract</t>
  </si>
  <si>
    <t>Select a Project/Development</t>
  </si>
  <si>
    <t>Select a City</t>
  </si>
  <si>
    <t>Select a County</t>
  </si>
  <si>
    <t>ALL</t>
  </si>
  <si>
    <t>Select a Congressional District</t>
  </si>
  <si>
    <t>Select a Zipcode</t>
  </si>
  <si>
    <t>Select a Program</t>
  </si>
  <si>
    <t>Housing Choice Vouchers</t>
  </si>
  <si>
    <t>Summary of All HUD Programs</t>
  </si>
  <si>
    <t>Public Housing</t>
  </si>
  <si>
    <t>Mod Rehab</t>
  </si>
  <si>
    <t>Project Based Section 8</t>
  </si>
  <si>
    <t>RentSup/RAP</t>
  </si>
  <si>
    <t>S236/BMIR</t>
  </si>
  <si>
    <t>202/PRAC</t>
  </si>
  <si>
    <t>811/PRAC</t>
  </si>
  <si>
    <t>Select a Variable</t>
  </si>
  <si>
    <t>All</t>
  </si>
  <si>
    <t>Maryland</t>
  </si>
  <si>
    <t>https://www.huduser.gov/portal/datasets/assthsg.html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</si>
</sst>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sz val="11"/>
      <color rgb="FF337AB7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2"/>
    </xf>
    <xf numFmtId="0" fontId="0" fillId="0" borderId="0" xfId="0" applyAlignment="1">
      <alignment horizontal="center" vertical="center" wrapText="1"/>
    </xf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11.emf"/><Relationship Id="rId7" Type="http://schemas.openxmlformats.org/officeDocument/2006/relationships/image" Target="../media/image7.emf"/><Relationship Id="rId12" Type="http://schemas.openxmlformats.org/officeDocument/2006/relationships/image" Target="../media/image1.emf"/><Relationship Id="rId2" Type="http://schemas.openxmlformats.org/officeDocument/2006/relationships/image" Target="../media/image10.emf"/><Relationship Id="rId1" Type="http://schemas.openxmlformats.org/officeDocument/2006/relationships/image" Target="../media/image12.emf"/><Relationship Id="rId6" Type="http://schemas.openxmlformats.org/officeDocument/2006/relationships/image" Target="../media/image5.emf"/><Relationship Id="rId11" Type="http://schemas.openxmlformats.org/officeDocument/2006/relationships/image" Target="../media/image2.emf"/><Relationship Id="rId5" Type="http://schemas.openxmlformats.org/officeDocument/2006/relationships/image" Target="../media/image8.emf"/><Relationship Id="rId10" Type="http://schemas.openxmlformats.org/officeDocument/2006/relationships/image" Target="../media/image3.emf"/><Relationship Id="rId4" Type="http://schemas.openxmlformats.org/officeDocument/2006/relationships/image" Target="../media/image9.emf"/><Relationship Id="rId9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5</xdr:col>
          <xdr:colOff>590550</xdr:colOff>
          <xdr:row>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41C0458-F966-4B03-AF62-FBA5C3694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304800</xdr:colOff>
          <xdr:row>6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71DB829-37D9-4219-9A9B-50F25650A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6</xdr:col>
          <xdr:colOff>209550</xdr:colOff>
          <xdr:row>20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47D36C3-E743-459A-A097-197E5289B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304800</xdr:colOff>
          <xdr:row>22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A57B76C-EC56-49F8-91DF-9192FFC3C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6</xdr:col>
          <xdr:colOff>57150</xdr:colOff>
          <xdr:row>35</xdr:row>
          <xdr:rowOff>9525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7A0E8B2C-905D-40A0-AEA1-EB21900B6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304800</xdr:colOff>
          <xdr:row>37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C8ED694C-2B26-47EA-A229-46FD75D5A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4</xdr:col>
          <xdr:colOff>85725</xdr:colOff>
          <xdr:row>44</xdr:row>
          <xdr:rowOff>57150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3EB6C744-32B2-4D8C-BC7F-4053EB237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4</xdr:col>
          <xdr:colOff>85725</xdr:colOff>
          <xdr:row>46</xdr:row>
          <xdr:rowOff>57150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5D8207AE-C85A-44E7-BB92-4D56E6362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4</xdr:col>
          <xdr:colOff>85725</xdr:colOff>
          <xdr:row>48</xdr:row>
          <xdr:rowOff>57150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6B1A5068-F360-4644-9917-D51AA3FFB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4</xdr:col>
          <xdr:colOff>85725</xdr:colOff>
          <xdr:row>50</xdr:row>
          <xdr:rowOff>57150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2959322D-6F14-43F4-BAEC-FCC2DC813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4</xdr:col>
          <xdr:colOff>85725</xdr:colOff>
          <xdr:row>52</xdr:row>
          <xdr:rowOff>57150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F564B6E3-2571-44A2-A237-3A671081B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4</xdr:col>
          <xdr:colOff>85725</xdr:colOff>
          <xdr:row>54</xdr:row>
          <xdr:rowOff>57150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B0BAC6AA-6492-4844-A560-D64380B0C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4</xdr:col>
          <xdr:colOff>85725</xdr:colOff>
          <xdr:row>56</xdr:row>
          <xdr:rowOff>57150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A842BEC-15A5-4F6A-B30B-4D4C66132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6</xdr:col>
          <xdr:colOff>361950</xdr:colOff>
          <xdr:row>58</xdr:row>
          <xdr:rowOff>57150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5C9A127-2D8C-4504-A80D-DC4AEB1FB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304800</xdr:colOff>
          <xdr:row>56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9DFFFC5-375C-499F-9862-334CDC693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4</xdr:col>
          <xdr:colOff>85725</xdr:colOff>
          <xdr:row>63</xdr:row>
          <xdr:rowOff>57150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D32B2C8-5979-4ACD-84A5-7C1C418C2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4</xdr:col>
          <xdr:colOff>85725</xdr:colOff>
          <xdr:row>65</xdr:row>
          <xdr:rowOff>57150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2718562-BA69-4A09-BD6D-459A2C283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6</xdr:col>
          <xdr:colOff>57150</xdr:colOff>
          <xdr:row>63</xdr:row>
          <xdr:rowOff>9525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136AA52-B4DB-4A77-9F33-5C57ED02B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304800</xdr:colOff>
          <xdr:row>65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8004FBB-3F4C-4473-996A-EA262BB2C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11</xdr:col>
          <xdr:colOff>295275</xdr:colOff>
          <xdr:row>81</xdr:row>
          <xdr:rowOff>57150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BCC662F-95FE-418D-98C1-419F9BB57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0</xdr:rowOff>
        </xdr:from>
        <xdr:to>
          <xdr:col>3</xdr:col>
          <xdr:colOff>304800</xdr:colOff>
          <xdr:row>79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1268813-BA8C-4B58-81D1-3D4B82DB0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duser.gov/portal/datasets/assthsg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image" Target="../media/image8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2.xml"/><Relationship Id="rId34" Type="http://schemas.openxmlformats.org/officeDocument/2006/relationships/control" Target="../activeX/activeX2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5" Type="http://schemas.openxmlformats.org/officeDocument/2006/relationships/control" Target="../activeX/activeX16.xml"/><Relationship Id="rId33" Type="http://schemas.openxmlformats.org/officeDocument/2006/relationships/control" Target="../activeX/activeX20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8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32" Type="http://schemas.openxmlformats.org/officeDocument/2006/relationships/image" Target="../media/image11.emf"/><Relationship Id="rId5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control" Target="../activeX/activeX14.xml"/><Relationship Id="rId28" Type="http://schemas.openxmlformats.org/officeDocument/2006/relationships/image" Target="../media/image9.emf"/><Relationship Id="rId10" Type="http://schemas.openxmlformats.org/officeDocument/2006/relationships/image" Target="../media/image4.emf"/><Relationship Id="rId19" Type="http://schemas.openxmlformats.org/officeDocument/2006/relationships/control" Target="../activeX/activeX10.xml"/><Relationship Id="rId31" Type="http://schemas.openxmlformats.org/officeDocument/2006/relationships/control" Target="../activeX/activeX19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image" Target="../media/image10.emf"/><Relationship Id="rId35" Type="http://schemas.openxmlformats.org/officeDocument/2006/relationships/image" Target="../media/image12.emf"/><Relationship Id="rId8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4"/>
  <sheetViews>
    <sheetView tabSelected="1" workbookViewId="0">
      <selection activeCell="N7" sqref="N7"/>
    </sheetView>
  </sheetViews>
  <sheetFormatPr defaultRowHeight="15" x14ac:dyDescent="0.25"/>
  <cols>
    <col min="2" max="2" width="23.7109375" bestFit="1" customWidth="1"/>
    <col min="5" max="5" width="21.85546875" bestFit="1" customWidth="1"/>
  </cols>
  <sheetData>
    <row r="1" spans="1:70" x14ac:dyDescent="0.25">
      <c r="B1" t="s">
        <v>70</v>
      </c>
      <c r="E1" s="1"/>
    </row>
    <row r="2" spans="1:70" x14ac:dyDescent="0.25">
      <c r="B2" t="s">
        <v>71</v>
      </c>
      <c r="F2" s="3" t="s">
        <v>74</v>
      </c>
      <c r="I2" t="s">
        <v>75</v>
      </c>
    </row>
    <row r="3" spans="1:70" x14ac:dyDescent="0.25">
      <c r="B3" t="s">
        <v>72</v>
      </c>
      <c r="F3" s="3" t="s">
        <v>82</v>
      </c>
      <c r="I3" t="s">
        <v>83</v>
      </c>
    </row>
    <row r="4" spans="1:70" x14ac:dyDescent="0.25">
      <c r="B4" t="s">
        <v>73</v>
      </c>
      <c r="F4" s="3" t="s">
        <v>91</v>
      </c>
      <c r="I4" t="s">
        <v>116</v>
      </c>
    </row>
    <row r="5" spans="1:70" x14ac:dyDescent="0.25">
      <c r="B5" s="7" t="s">
        <v>117</v>
      </c>
      <c r="F5" s="3" t="s">
        <v>100</v>
      </c>
      <c r="I5" t="s">
        <v>101</v>
      </c>
    </row>
    <row r="6" spans="1:70" x14ac:dyDescent="0.25">
      <c r="F6" s="3" t="s">
        <v>104</v>
      </c>
      <c r="I6" t="s">
        <v>105</v>
      </c>
    </row>
    <row r="7" spans="1:70" x14ac:dyDescent="0.25">
      <c r="F7" s="3" t="s">
        <v>114</v>
      </c>
      <c r="I7" t="s">
        <v>101</v>
      </c>
    </row>
    <row r="9" spans="1:70" ht="135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I9" s="6" t="s">
        <v>8</v>
      </c>
      <c r="J9" s="6" t="s">
        <v>9</v>
      </c>
      <c r="K9" s="6" t="s">
        <v>10</v>
      </c>
      <c r="L9" s="6" t="s">
        <v>11</v>
      </c>
      <c r="M9" s="6" t="s">
        <v>12</v>
      </c>
      <c r="N9" s="6" t="s">
        <v>13</v>
      </c>
      <c r="O9" s="6" t="s">
        <v>14</v>
      </c>
      <c r="P9" s="6" t="s">
        <v>15</v>
      </c>
      <c r="Q9" s="6" t="s">
        <v>16</v>
      </c>
      <c r="R9" s="6" t="s">
        <v>17</v>
      </c>
      <c r="S9" s="6" t="s">
        <v>18</v>
      </c>
      <c r="T9" s="6" t="s">
        <v>19</v>
      </c>
      <c r="U9" s="6" t="s">
        <v>20</v>
      </c>
      <c r="V9" s="6" t="s">
        <v>21</v>
      </c>
      <c r="W9" s="6" t="s">
        <v>22</v>
      </c>
      <c r="X9" s="6" t="s">
        <v>23</v>
      </c>
      <c r="Y9" s="6" t="s">
        <v>24</v>
      </c>
      <c r="Z9" s="6" t="s">
        <v>25</v>
      </c>
      <c r="AA9" s="6" t="s">
        <v>26</v>
      </c>
      <c r="AB9" s="6" t="s">
        <v>27</v>
      </c>
      <c r="AC9" s="6" t="s">
        <v>28</v>
      </c>
      <c r="AD9" s="6" t="s">
        <v>29</v>
      </c>
      <c r="AE9" s="6" t="s">
        <v>30</v>
      </c>
      <c r="AF9" s="6" t="s">
        <v>31</v>
      </c>
      <c r="AG9" s="6" t="s">
        <v>32</v>
      </c>
      <c r="AH9" s="6" t="s">
        <v>33</v>
      </c>
      <c r="AI9" s="6" t="s">
        <v>34</v>
      </c>
      <c r="AJ9" s="6" t="s">
        <v>35</v>
      </c>
      <c r="AK9" s="6" t="s">
        <v>36</v>
      </c>
      <c r="AL9" s="6" t="s">
        <v>37</v>
      </c>
      <c r="AM9" s="6" t="s">
        <v>38</v>
      </c>
      <c r="AN9" s="6" t="s">
        <v>39</v>
      </c>
      <c r="AO9" s="6" t="s">
        <v>40</v>
      </c>
      <c r="AP9" s="6" t="s">
        <v>41</v>
      </c>
      <c r="AQ9" s="6" t="s">
        <v>42</v>
      </c>
      <c r="AR9" s="6" t="s">
        <v>43</v>
      </c>
      <c r="AS9" s="6" t="s">
        <v>44</v>
      </c>
      <c r="AT9" s="6" t="s">
        <v>45</v>
      </c>
      <c r="AU9" s="6" t="s">
        <v>46</v>
      </c>
      <c r="AV9" s="6" t="s">
        <v>47</v>
      </c>
      <c r="AW9" s="6" t="s">
        <v>48</v>
      </c>
      <c r="AX9" s="6" t="s">
        <v>49</v>
      </c>
      <c r="AY9" s="6" t="s">
        <v>50</v>
      </c>
      <c r="AZ9" s="6" t="s">
        <v>51</v>
      </c>
      <c r="BA9" s="6" t="s">
        <v>52</v>
      </c>
      <c r="BB9" s="6" t="s">
        <v>53</v>
      </c>
      <c r="BC9" s="6" t="s">
        <v>54</v>
      </c>
      <c r="BD9" s="6" t="s">
        <v>55</v>
      </c>
      <c r="BE9" s="6" t="s">
        <v>56</v>
      </c>
      <c r="BF9" s="6" t="s">
        <v>57</v>
      </c>
      <c r="BG9" s="6" t="s">
        <v>58</v>
      </c>
      <c r="BH9" s="6" t="s">
        <v>59</v>
      </c>
      <c r="BI9" s="6" t="s">
        <v>60</v>
      </c>
      <c r="BJ9" s="6" t="s">
        <v>61</v>
      </c>
      <c r="BK9" s="6" t="s">
        <v>62</v>
      </c>
      <c r="BL9" s="6" t="s">
        <v>63</v>
      </c>
      <c r="BM9" s="6" t="s">
        <v>64</v>
      </c>
      <c r="BN9" s="6" t="s">
        <v>65</v>
      </c>
      <c r="BO9" s="6" t="s">
        <v>66</v>
      </c>
      <c r="BP9" s="6" t="s">
        <v>67</v>
      </c>
      <c r="BQ9" s="6" t="s">
        <v>68</v>
      </c>
      <c r="BR9" s="6" t="s">
        <v>69</v>
      </c>
    </row>
    <row r="10" spans="1:70" x14ac:dyDescent="0.25">
      <c r="A10">
        <v>9</v>
      </c>
      <c r="B10" t="str">
        <f t="shared" ref="B10:B34" si="0">"Housing Choice Vouchers"</f>
        <v>Housing Choice Vouchers</v>
      </c>
      <c r="C10">
        <v>3</v>
      </c>
      <c r="D10" t="str">
        <f t="shared" ref="D10:D34" si="1">"NA"</f>
        <v>NA</v>
      </c>
      <c r="E10" t="str">
        <f>"Allegany County"</f>
        <v>Allegany County</v>
      </c>
      <c r="F10" t="str">
        <f>"24001"</f>
        <v>24001</v>
      </c>
      <c r="G10">
        <v>621</v>
      </c>
      <c r="H10">
        <v>87</v>
      </c>
      <c r="I10">
        <v>536</v>
      </c>
      <c r="J10">
        <v>99</v>
      </c>
      <c r="K10">
        <v>5</v>
      </c>
      <c r="L10">
        <v>11</v>
      </c>
      <c r="M10">
        <v>2.1</v>
      </c>
      <c r="N10">
        <v>1142</v>
      </c>
      <c r="O10">
        <v>281</v>
      </c>
      <c r="P10">
        <v>789</v>
      </c>
      <c r="Q10">
        <v>11158</v>
      </c>
      <c r="R10">
        <v>5237</v>
      </c>
      <c r="S10">
        <v>12</v>
      </c>
      <c r="T10">
        <v>40</v>
      </c>
      <c r="U10">
        <v>26</v>
      </c>
      <c r="V10">
        <v>13</v>
      </c>
      <c r="W10">
        <v>10</v>
      </c>
      <c r="X10">
        <v>22</v>
      </c>
      <c r="Y10">
        <v>8</v>
      </c>
      <c r="Z10">
        <v>66</v>
      </c>
      <c r="AA10">
        <v>20</v>
      </c>
      <c r="AB10">
        <v>99</v>
      </c>
      <c r="AC10">
        <v>82</v>
      </c>
      <c r="AD10">
        <v>5</v>
      </c>
      <c r="AE10">
        <v>38</v>
      </c>
      <c r="AF10">
        <v>77</v>
      </c>
      <c r="AG10">
        <v>39</v>
      </c>
      <c r="AH10">
        <v>36</v>
      </c>
      <c r="AI10">
        <v>57</v>
      </c>
      <c r="AJ10">
        <v>23</v>
      </c>
      <c r="AK10">
        <v>2</v>
      </c>
      <c r="AL10">
        <v>51</v>
      </c>
      <c r="AM10">
        <v>24</v>
      </c>
      <c r="AN10">
        <v>23</v>
      </c>
      <c r="AO10">
        <v>2</v>
      </c>
      <c r="AP10">
        <v>10</v>
      </c>
      <c r="AQ10">
        <v>10</v>
      </c>
      <c r="AR10">
        <v>0</v>
      </c>
      <c r="AS10">
        <v>1</v>
      </c>
      <c r="AT10">
        <v>90</v>
      </c>
      <c r="AU10">
        <v>0</v>
      </c>
      <c r="AV10">
        <v>-1</v>
      </c>
      <c r="AW10">
        <v>-1</v>
      </c>
      <c r="AX10">
        <v>0</v>
      </c>
      <c r="AY10">
        <v>0</v>
      </c>
      <c r="AZ10">
        <v>22</v>
      </c>
      <c r="BA10">
        <v>93</v>
      </c>
      <c r="BB10">
        <v>92</v>
      </c>
      <c r="BC10">
        <v>152</v>
      </c>
      <c r="BD10">
        <v>26</v>
      </c>
      <c r="BE10">
        <v>41</v>
      </c>
      <c r="BF10">
        <v>33</v>
      </c>
      <c r="BG10">
        <v>30</v>
      </c>
      <c r="BH10">
        <v>23</v>
      </c>
      <c r="BI10">
        <v>10</v>
      </c>
      <c r="BJ10">
        <v>59</v>
      </c>
      <c r="BK10" t="str">
        <f t="shared" ref="BK10:BO19" si="2">"NA"</f>
        <v>NA</v>
      </c>
      <c r="BL10" t="str">
        <f t="shared" si="2"/>
        <v>NA</v>
      </c>
      <c r="BM10" t="str">
        <f t="shared" si="2"/>
        <v>NA</v>
      </c>
      <c r="BN10" t="str">
        <f t="shared" si="2"/>
        <v>NA</v>
      </c>
      <c r="BO10" t="str">
        <f t="shared" si="2"/>
        <v>NA</v>
      </c>
      <c r="BP10" t="str">
        <f t="shared" ref="BP10:BP34" si="3">"MD"</f>
        <v>MD</v>
      </c>
      <c r="BQ10" t="str">
        <f t="shared" ref="BQ10:BR34" si="4">"NA"</f>
        <v>NA</v>
      </c>
      <c r="BR10" t="str">
        <f t="shared" si="4"/>
        <v>NA</v>
      </c>
    </row>
    <row r="11" spans="1:70" x14ac:dyDescent="0.25">
      <c r="A11">
        <v>9</v>
      </c>
      <c r="B11" t="str">
        <f t="shared" si="0"/>
        <v>Housing Choice Vouchers</v>
      </c>
      <c r="C11">
        <v>3</v>
      </c>
      <c r="D11" t="str">
        <f t="shared" si="1"/>
        <v>NA</v>
      </c>
      <c r="E11" t="str">
        <f>"Anne Arundel County"</f>
        <v>Anne Arundel County</v>
      </c>
      <c r="F11" t="str">
        <f>"24003"</f>
        <v>24003</v>
      </c>
      <c r="G11">
        <v>2950</v>
      </c>
      <c r="H11">
        <v>79</v>
      </c>
      <c r="I11">
        <v>2172</v>
      </c>
      <c r="J11">
        <v>94</v>
      </c>
      <c r="K11">
        <v>7</v>
      </c>
      <c r="L11">
        <v>5</v>
      </c>
      <c r="M11">
        <v>2.4</v>
      </c>
      <c r="N11">
        <v>5268</v>
      </c>
      <c r="O11">
        <v>466</v>
      </c>
      <c r="P11">
        <v>1021</v>
      </c>
      <c r="Q11">
        <v>18705</v>
      </c>
      <c r="R11">
        <v>7712</v>
      </c>
      <c r="S11">
        <v>4</v>
      </c>
      <c r="T11">
        <v>26</v>
      </c>
      <c r="U11">
        <v>20</v>
      </c>
      <c r="V11">
        <v>12</v>
      </c>
      <c r="W11">
        <v>38</v>
      </c>
      <c r="X11">
        <v>40</v>
      </c>
      <c r="Y11">
        <v>3</v>
      </c>
      <c r="Z11">
        <v>55</v>
      </c>
      <c r="AA11">
        <v>25</v>
      </c>
      <c r="AB11">
        <v>93</v>
      </c>
      <c r="AC11">
        <v>69</v>
      </c>
      <c r="AD11">
        <v>3</v>
      </c>
      <c r="AE11">
        <v>46</v>
      </c>
      <c r="AF11">
        <v>86</v>
      </c>
      <c r="AG11">
        <v>47</v>
      </c>
      <c r="AH11">
        <v>33</v>
      </c>
      <c r="AI11">
        <v>65</v>
      </c>
      <c r="AJ11">
        <v>22</v>
      </c>
      <c r="AK11">
        <v>1</v>
      </c>
      <c r="AL11">
        <v>53</v>
      </c>
      <c r="AM11">
        <v>21</v>
      </c>
      <c r="AN11">
        <v>24</v>
      </c>
      <c r="AO11">
        <v>3</v>
      </c>
      <c r="AP11">
        <v>77</v>
      </c>
      <c r="AQ11">
        <v>73</v>
      </c>
      <c r="AR11">
        <v>0</v>
      </c>
      <c r="AS11">
        <v>2</v>
      </c>
      <c r="AT11">
        <v>23</v>
      </c>
      <c r="AU11">
        <v>0</v>
      </c>
      <c r="AV11">
        <v>1</v>
      </c>
      <c r="AW11">
        <v>0</v>
      </c>
      <c r="AX11">
        <v>2</v>
      </c>
      <c r="AY11">
        <v>0</v>
      </c>
      <c r="AZ11">
        <v>24</v>
      </c>
      <c r="BA11">
        <v>111</v>
      </c>
      <c r="BB11">
        <v>92</v>
      </c>
      <c r="BC11">
        <v>181</v>
      </c>
      <c r="BD11">
        <v>32</v>
      </c>
      <c r="BE11">
        <v>27</v>
      </c>
      <c r="BF11">
        <v>42</v>
      </c>
      <c r="BG11">
        <v>16</v>
      </c>
      <c r="BH11">
        <v>9</v>
      </c>
      <c r="BI11">
        <v>42</v>
      </c>
      <c r="BJ11">
        <v>41</v>
      </c>
      <c r="BK11" t="str">
        <f t="shared" si="2"/>
        <v>NA</v>
      </c>
      <c r="BL11" t="str">
        <f t="shared" si="2"/>
        <v>NA</v>
      </c>
      <c r="BM11" t="str">
        <f t="shared" si="2"/>
        <v>NA</v>
      </c>
      <c r="BN11" t="str">
        <f t="shared" si="2"/>
        <v>NA</v>
      </c>
      <c r="BO11" t="str">
        <f t="shared" si="2"/>
        <v>NA</v>
      </c>
      <c r="BP11" t="str">
        <f t="shared" si="3"/>
        <v>MD</v>
      </c>
      <c r="BQ11" t="str">
        <f t="shared" si="4"/>
        <v>NA</v>
      </c>
      <c r="BR11" t="str">
        <f t="shared" si="4"/>
        <v>NA</v>
      </c>
    </row>
    <row r="12" spans="1:70" x14ac:dyDescent="0.25">
      <c r="A12">
        <v>9</v>
      </c>
      <c r="B12" t="str">
        <f t="shared" si="0"/>
        <v>Housing Choice Vouchers</v>
      </c>
      <c r="C12">
        <v>3</v>
      </c>
      <c r="D12" t="str">
        <f t="shared" si="1"/>
        <v>NA</v>
      </c>
      <c r="E12" t="str">
        <f>"Baltimore County"</f>
        <v>Baltimore County</v>
      </c>
      <c r="F12" t="str">
        <f>"24005"</f>
        <v>24005</v>
      </c>
      <c r="G12">
        <v>8073</v>
      </c>
      <c r="H12">
        <v>86</v>
      </c>
      <c r="I12">
        <v>7418</v>
      </c>
      <c r="J12">
        <v>100</v>
      </c>
      <c r="K12">
        <v>6</v>
      </c>
      <c r="L12">
        <v>7</v>
      </c>
      <c r="M12">
        <v>2.4</v>
      </c>
      <c r="N12">
        <v>17913</v>
      </c>
      <c r="O12">
        <v>430</v>
      </c>
      <c r="P12">
        <v>1125</v>
      </c>
      <c r="Q12">
        <v>16256</v>
      </c>
      <c r="R12">
        <v>6732</v>
      </c>
      <c r="S12">
        <v>6</v>
      </c>
      <c r="T12">
        <v>29</v>
      </c>
      <c r="U12">
        <v>20</v>
      </c>
      <c r="V12">
        <v>15</v>
      </c>
      <c r="W12">
        <v>30</v>
      </c>
      <c r="X12">
        <v>31</v>
      </c>
      <c r="Y12">
        <v>3</v>
      </c>
      <c r="Z12">
        <v>61</v>
      </c>
      <c r="AA12">
        <v>21</v>
      </c>
      <c r="AB12">
        <v>96</v>
      </c>
      <c r="AC12">
        <v>77</v>
      </c>
      <c r="AD12">
        <v>2</v>
      </c>
      <c r="AE12">
        <v>48</v>
      </c>
      <c r="AF12">
        <v>84</v>
      </c>
      <c r="AG12">
        <v>48</v>
      </c>
      <c r="AH12">
        <v>38</v>
      </c>
      <c r="AI12">
        <v>76</v>
      </c>
      <c r="AJ12">
        <v>26</v>
      </c>
      <c r="AK12">
        <v>2</v>
      </c>
      <c r="AL12">
        <v>53</v>
      </c>
      <c r="AM12">
        <v>20</v>
      </c>
      <c r="AN12">
        <v>25</v>
      </c>
      <c r="AO12">
        <v>3</v>
      </c>
      <c r="AP12">
        <v>79</v>
      </c>
      <c r="AQ12">
        <v>77</v>
      </c>
      <c r="AR12">
        <v>0</v>
      </c>
      <c r="AS12">
        <v>0</v>
      </c>
      <c r="AT12">
        <v>21</v>
      </c>
      <c r="AU12">
        <v>0</v>
      </c>
      <c r="AV12">
        <v>1</v>
      </c>
      <c r="AW12">
        <v>0</v>
      </c>
      <c r="AX12">
        <v>2</v>
      </c>
      <c r="AY12">
        <v>0</v>
      </c>
      <c r="AZ12">
        <v>10</v>
      </c>
      <c r="BA12">
        <v>114</v>
      </c>
      <c r="BB12">
        <v>94</v>
      </c>
      <c r="BC12">
        <v>146</v>
      </c>
      <c r="BD12">
        <v>25</v>
      </c>
      <c r="BE12">
        <v>33</v>
      </c>
      <c r="BF12">
        <v>41</v>
      </c>
      <c r="BG12">
        <v>20</v>
      </c>
      <c r="BH12">
        <v>13</v>
      </c>
      <c r="BI12">
        <v>52</v>
      </c>
      <c r="BJ12">
        <v>31</v>
      </c>
      <c r="BK12" t="str">
        <f t="shared" si="2"/>
        <v>NA</v>
      </c>
      <c r="BL12" t="str">
        <f t="shared" si="2"/>
        <v>NA</v>
      </c>
      <c r="BM12" t="str">
        <f t="shared" si="2"/>
        <v>NA</v>
      </c>
      <c r="BN12" t="str">
        <f t="shared" si="2"/>
        <v>NA</v>
      </c>
      <c r="BO12" t="str">
        <f t="shared" si="2"/>
        <v>NA</v>
      </c>
      <c r="BP12" t="str">
        <f t="shared" si="3"/>
        <v>MD</v>
      </c>
      <c r="BQ12" t="str">
        <f t="shared" si="4"/>
        <v>NA</v>
      </c>
      <c r="BR12" t="str">
        <f t="shared" si="4"/>
        <v>NA</v>
      </c>
    </row>
    <row r="13" spans="1:70" x14ac:dyDescent="0.25">
      <c r="A13">
        <v>9</v>
      </c>
      <c r="B13" t="str">
        <f t="shared" si="0"/>
        <v>Housing Choice Vouchers</v>
      </c>
      <c r="C13">
        <v>3</v>
      </c>
      <c r="D13" t="str">
        <f t="shared" si="1"/>
        <v>NA</v>
      </c>
      <c r="E13" t="str">
        <f>"Calvert County"</f>
        <v>Calvert County</v>
      </c>
      <c r="F13" t="str">
        <f>"24009"</f>
        <v>24009</v>
      </c>
      <c r="G13">
        <v>445</v>
      </c>
      <c r="H13">
        <v>92</v>
      </c>
      <c r="I13">
        <v>436</v>
      </c>
      <c r="J13">
        <v>100</v>
      </c>
      <c r="K13">
        <v>4</v>
      </c>
      <c r="L13">
        <v>12</v>
      </c>
      <c r="M13">
        <v>2.2000000000000002</v>
      </c>
      <c r="N13">
        <v>948</v>
      </c>
      <c r="O13">
        <v>473</v>
      </c>
      <c r="P13">
        <v>1104</v>
      </c>
      <c r="Q13">
        <v>20308</v>
      </c>
      <c r="R13">
        <v>9340</v>
      </c>
      <c r="S13">
        <v>3</v>
      </c>
      <c r="T13">
        <v>19</v>
      </c>
      <c r="U13">
        <v>21</v>
      </c>
      <c r="V13">
        <v>17</v>
      </c>
      <c r="W13">
        <v>41</v>
      </c>
      <c r="X13">
        <v>33</v>
      </c>
      <c r="Y13">
        <v>1</v>
      </c>
      <c r="Z13">
        <v>65</v>
      </c>
      <c r="AA13">
        <v>22</v>
      </c>
      <c r="AB13">
        <v>97</v>
      </c>
      <c r="AC13">
        <v>75</v>
      </c>
      <c r="AD13">
        <v>6</v>
      </c>
      <c r="AE13">
        <v>29</v>
      </c>
      <c r="AF13">
        <v>84</v>
      </c>
      <c r="AG13">
        <v>33</v>
      </c>
      <c r="AH13">
        <v>36</v>
      </c>
      <c r="AI13">
        <v>53</v>
      </c>
      <c r="AJ13">
        <v>24</v>
      </c>
      <c r="AK13">
        <v>-1</v>
      </c>
      <c r="AL13">
        <v>42</v>
      </c>
      <c r="AM13">
        <v>23</v>
      </c>
      <c r="AN13">
        <v>36</v>
      </c>
      <c r="AO13">
        <v>6</v>
      </c>
      <c r="AP13">
        <v>55</v>
      </c>
      <c r="AQ13">
        <v>54</v>
      </c>
      <c r="AR13">
        <v>0</v>
      </c>
      <c r="AS13">
        <v>-1</v>
      </c>
      <c r="AT13">
        <v>45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80</v>
      </c>
      <c r="BA13">
        <v>88</v>
      </c>
      <c r="BB13">
        <v>94</v>
      </c>
      <c r="BC13">
        <v>257</v>
      </c>
      <c r="BD13">
        <v>34</v>
      </c>
      <c r="BE13">
        <v>29</v>
      </c>
      <c r="BF13">
        <v>37</v>
      </c>
      <c r="BG13">
        <v>24</v>
      </c>
      <c r="BH13">
        <v>8</v>
      </c>
      <c r="BI13">
        <v>24</v>
      </c>
      <c r="BJ13">
        <v>79</v>
      </c>
      <c r="BK13" t="str">
        <f t="shared" si="2"/>
        <v>NA</v>
      </c>
      <c r="BL13" t="str">
        <f t="shared" si="2"/>
        <v>NA</v>
      </c>
      <c r="BM13" t="str">
        <f t="shared" si="2"/>
        <v>NA</v>
      </c>
      <c r="BN13" t="str">
        <f t="shared" si="2"/>
        <v>NA</v>
      </c>
      <c r="BO13" t="str">
        <f t="shared" si="2"/>
        <v>NA</v>
      </c>
      <c r="BP13" t="str">
        <f t="shared" si="3"/>
        <v>MD</v>
      </c>
      <c r="BQ13" t="str">
        <f t="shared" si="4"/>
        <v>NA</v>
      </c>
      <c r="BR13" t="str">
        <f t="shared" si="4"/>
        <v>NA</v>
      </c>
    </row>
    <row r="14" spans="1:70" x14ac:dyDescent="0.25">
      <c r="A14">
        <v>9</v>
      </c>
      <c r="B14" t="str">
        <f t="shared" si="0"/>
        <v>Housing Choice Vouchers</v>
      </c>
      <c r="C14">
        <v>3</v>
      </c>
      <c r="D14" t="str">
        <f t="shared" si="1"/>
        <v>NA</v>
      </c>
      <c r="E14" t="str">
        <f>"Caroline County"</f>
        <v>Caroline County</v>
      </c>
      <c r="F14" t="str">
        <f>"24011"</f>
        <v>24011</v>
      </c>
      <c r="G14">
        <v>106</v>
      </c>
      <c r="H14">
        <v>87</v>
      </c>
      <c r="I14">
        <v>91</v>
      </c>
      <c r="J14">
        <v>99</v>
      </c>
      <c r="K14">
        <v>5</v>
      </c>
      <c r="L14">
        <v>5</v>
      </c>
      <c r="M14">
        <v>2.5</v>
      </c>
      <c r="N14">
        <v>227</v>
      </c>
      <c r="O14">
        <v>429</v>
      </c>
      <c r="P14">
        <v>789</v>
      </c>
      <c r="Q14">
        <v>15330</v>
      </c>
      <c r="R14">
        <v>6146</v>
      </c>
      <c r="S14">
        <v>3</v>
      </c>
      <c r="T14">
        <v>31</v>
      </c>
      <c r="U14">
        <v>22</v>
      </c>
      <c r="V14">
        <v>17</v>
      </c>
      <c r="W14">
        <v>26</v>
      </c>
      <c r="X14">
        <v>26</v>
      </c>
      <c r="Y14">
        <v>2</v>
      </c>
      <c r="Z14">
        <v>66</v>
      </c>
      <c r="AA14">
        <v>26</v>
      </c>
      <c r="AB14">
        <v>95</v>
      </c>
      <c r="AC14">
        <v>66</v>
      </c>
      <c r="AD14">
        <v>4</v>
      </c>
      <c r="AE14">
        <v>45</v>
      </c>
      <c r="AF14">
        <v>81</v>
      </c>
      <c r="AG14">
        <v>45</v>
      </c>
      <c r="AH14">
        <v>37</v>
      </c>
      <c r="AI14">
        <v>66</v>
      </c>
      <c r="AJ14">
        <v>22</v>
      </c>
      <c r="AK14">
        <v>-1</v>
      </c>
      <c r="AL14">
        <v>45</v>
      </c>
      <c r="AM14">
        <v>24</v>
      </c>
      <c r="AN14">
        <v>31</v>
      </c>
      <c r="AO14">
        <v>2</v>
      </c>
      <c r="AP14">
        <v>54</v>
      </c>
      <c r="AQ14">
        <v>48</v>
      </c>
      <c r="AR14">
        <v>-1</v>
      </c>
      <c r="AS14">
        <v>-1</v>
      </c>
      <c r="AT14">
        <v>46</v>
      </c>
      <c r="AU14">
        <v>1</v>
      </c>
      <c r="AV14">
        <v>4</v>
      </c>
      <c r="AW14">
        <v>-1</v>
      </c>
      <c r="AX14">
        <v>5</v>
      </c>
      <c r="AY14">
        <v>0</v>
      </c>
      <c r="AZ14">
        <v>48</v>
      </c>
      <c r="BA14">
        <v>121</v>
      </c>
      <c r="BB14">
        <v>100</v>
      </c>
      <c r="BC14">
        <v>201</v>
      </c>
      <c r="BD14">
        <v>25</v>
      </c>
      <c r="BE14">
        <v>27</v>
      </c>
      <c r="BF14">
        <v>47</v>
      </c>
      <c r="BG14">
        <v>26</v>
      </c>
      <c r="BH14">
        <v>17</v>
      </c>
      <c r="BI14">
        <v>25</v>
      </c>
      <c r="BJ14">
        <v>75</v>
      </c>
      <c r="BK14" t="str">
        <f t="shared" si="2"/>
        <v>NA</v>
      </c>
      <c r="BL14" t="str">
        <f t="shared" si="2"/>
        <v>NA</v>
      </c>
      <c r="BM14" t="str">
        <f t="shared" si="2"/>
        <v>NA</v>
      </c>
      <c r="BN14" t="str">
        <f t="shared" si="2"/>
        <v>NA</v>
      </c>
      <c r="BO14" t="str">
        <f t="shared" si="2"/>
        <v>NA</v>
      </c>
      <c r="BP14" t="str">
        <f t="shared" si="3"/>
        <v>MD</v>
      </c>
      <c r="BQ14" t="str">
        <f t="shared" si="4"/>
        <v>NA</v>
      </c>
      <c r="BR14" t="str">
        <f t="shared" si="4"/>
        <v>NA</v>
      </c>
    </row>
    <row r="15" spans="1:70" x14ac:dyDescent="0.25">
      <c r="A15">
        <v>9</v>
      </c>
      <c r="B15" t="str">
        <f t="shared" si="0"/>
        <v>Housing Choice Vouchers</v>
      </c>
      <c r="C15">
        <v>3</v>
      </c>
      <c r="D15" t="str">
        <f t="shared" si="1"/>
        <v>NA</v>
      </c>
      <c r="E15" t="str">
        <f>"Carroll County"</f>
        <v>Carroll County</v>
      </c>
      <c r="F15" t="str">
        <f>"24013"</f>
        <v>24013</v>
      </c>
      <c r="G15">
        <v>944</v>
      </c>
      <c r="H15">
        <v>100</v>
      </c>
      <c r="I15">
        <v>917</v>
      </c>
      <c r="J15">
        <v>97</v>
      </c>
      <c r="K15">
        <v>5</v>
      </c>
      <c r="L15">
        <v>16</v>
      </c>
      <c r="M15">
        <v>1.9</v>
      </c>
      <c r="N15">
        <v>1781</v>
      </c>
      <c r="O15">
        <v>356</v>
      </c>
      <c r="P15">
        <v>949</v>
      </c>
      <c r="Q15">
        <v>14966</v>
      </c>
      <c r="R15">
        <v>7706</v>
      </c>
      <c r="S15">
        <v>6</v>
      </c>
      <c r="T15">
        <v>24</v>
      </c>
      <c r="U15">
        <v>29</v>
      </c>
      <c r="V15">
        <v>19</v>
      </c>
      <c r="W15">
        <v>22</v>
      </c>
      <c r="X15">
        <v>20</v>
      </c>
      <c r="Y15">
        <v>4</v>
      </c>
      <c r="Z15">
        <v>74</v>
      </c>
      <c r="AA15">
        <v>21</v>
      </c>
      <c r="AB15">
        <v>99</v>
      </c>
      <c r="AC15">
        <v>82</v>
      </c>
      <c r="AD15">
        <v>5</v>
      </c>
      <c r="AE15">
        <v>29</v>
      </c>
      <c r="AF15">
        <v>76</v>
      </c>
      <c r="AG15">
        <v>31</v>
      </c>
      <c r="AH15">
        <v>56</v>
      </c>
      <c r="AI15">
        <v>61</v>
      </c>
      <c r="AJ15">
        <v>34</v>
      </c>
      <c r="AK15">
        <v>2</v>
      </c>
      <c r="AL15">
        <v>42</v>
      </c>
      <c r="AM15">
        <v>23</v>
      </c>
      <c r="AN15">
        <v>34</v>
      </c>
      <c r="AO15">
        <v>4</v>
      </c>
      <c r="AP15">
        <v>15</v>
      </c>
      <c r="AQ15">
        <v>10</v>
      </c>
      <c r="AR15">
        <v>0</v>
      </c>
      <c r="AS15">
        <v>1</v>
      </c>
      <c r="AT15">
        <v>85</v>
      </c>
      <c r="AU15">
        <v>0</v>
      </c>
      <c r="AV15">
        <v>4</v>
      </c>
      <c r="AW15">
        <v>-1</v>
      </c>
      <c r="AX15">
        <v>4</v>
      </c>
      <c r="AY15">
        <v>0</v>
      </c>
      <c r="AZ15">
        <v>29</v>
      </c>
      <c r="BA15">
        <v>85</v>
      </c>
      <c r="BB15">
        <v>89</v>
      </c>
      <c r="BC15">
        <v>144</v>
      </c>
      <c r="BD15">
        <v>41</v>
      </c>
      <c r="BE15">
        <v>32</v>
      </c>
      <c r="BF15">
        <v>27</v>
      </c>
      <c r="BG15">
        <v>22</v>
      </c>
      <c r="BH15">
        <v>8</v>
      </c>
      <c r="BI15">
        <v>10</v>
      </c>
      <c r="BJ15">
        <v>69</v>
      </c>
      <c r="BK15" t="str">
        <f t="shared" si="2"/>
        <v>NA</v>
      </c>
      <c r="BL15" t="str">
        <f t="shared" si="2"/>
        <v>NA</v>
      </c>
      <c r="BM15" t="str">
        <f t="shared" si="2"/>
        <v>NA</v>
      </c>
      <c r="BN15" t="str">
        <f t="shared" si="2"/>
        <v>NA</v>
      </c>
      <c r="BO15" t="str">
        <f t="shared" si="2"/>
        <v>NA</v>
      </c>
      <c r="BP15" t="str">
        <f t="shared" si="3"/>
        <v>MD</v>
      </c>
      <c r="BQ15" t="str">
        <f t="shared" si="4"/>
        <v>NA</v>
      </c>
      <c r="BR15" t="str">
        <f t="shared" si="4"/>
        <v>NA</v>
      </c>
    </row>
    <row r="16" spans="1:70" x14ac:dyDescent="0.25">
      <c r="A16">
        <v>9</v>
      </c>
      <c r="B16" t="str">
        <f t="shared" si="0"/>
        <v>Housing Choice Vouchers</v>
      </c>
      <c r="C16">
        <v>3</v>
      </c>
      <c r="D16" t="str">
        <f t="shared" si="1"/>
        <v>NA</v>
      </c>
      <c r="E16" t="str">
        <f>"Cecil County"</f>
        <v>Cecil County</v>
      </c>
      <c r="F16" t="str">
        <f>"24015"</f>
        <v>24015</v>
      </c>
      <c r="G16">
        <v>671</v>
      </c>
      <c r="H16">
        <v>93</v>
      </c>
      <c r="I16">
        <v>639</v>
      </c>
      <c r="J16">
        <v>100</v>
      </c>
      <c r="K16">
        <v>5</v>
      </c>
      <c r="L16">
        <v>9</v>
      </c>
      <c r="M16">
        <v>1.9</v>
      </c>
      <c r="N16">
        <v>1218</v>
      </c>
      <c r="O16">
        <v>352</v>
      </c>
      <c r="P16">
        <v>744</v>
      </c>
      <c r="Q16">
        <v>14886</v>
      </c>
      <c r="R16">
        <v>7810</v>
      </c>
      <c r="S16">
        <v>8</v>
      </c>
      <c r="T16">
        <v>29</v>
      </c>
      <c r="U16">
        <v>23</v>
      </c>
      <c r="V16">
        <v>16</v>
      </c>
      <c r="W16">
        <v>25</v>
      </c>
      <c r="X16">
        <v>22</v>
      </c>
      <c r="Y16">
        <v>2</v>
      </c>
      <c r="Z16">
        <v>76</v>
      </c>
      <c r="AA16">
        <v>23</v>
      </c>
      <c r="AB16">
        <v>97</v>
      </c>
      <c r="AC16">
        <v>76</v>
      </c>
      <c r="AD16">
        <v>4</v>
      </c>
      <c r="AE16">
        <v>28</v>
      </c>
      <c r="AF16">
        <v>71</v>
      </c>
      <c r="AG16">
        <v>30</v>
      </c>
      <c r="AH16">
        <v>50</v>
      </c>
      <c r="AI16">
        <v>71</v>
      </c>
      <c r="AJ16">
        <v>37</v>
      </c>
      <c r="AK16">
        <v>2</v>
      </c>
      <c r="AL16">
        <v>40</v>
      </c>
      <c r="AM16">
        <v>24</v>
      </c>
      <c r="AN16">
        <v>34</v>
      </c>
      <c r="AO16">
        <v>3</v>
      </c>
      <c r="AP16">
        <v>35</v>
      </c>
      <c r="AQ16">
        <v>30</v>
      </c>
      <c r="AR16">
        <v>1</v>
      </c>
      <c r="AS16">
        <v>1</v>
      </c>
      <c r="AT16">
        <v>65</v>
      </c>
      <c r="AU16">
        <v>0</v>
      </c>
      <c r="AV16">
        <v>3</v>
      </c>
      <c r="AW16">
        <v>-1</v>
      </c>
      <c r="AX16">
        <v>3</v>
      </c>
      <c r="AY16">
        <v>2</v>
      </c>
      <c r="AZ16">
        <v>24</v>
      </c>
      <c r="BA16">
        <v>78</v>
      </c>
      <c r="BB16">
        <v>97</v>
      </c>
      <c r="BC16">
        <v>139</v>
      </c>
      <c r="BD16">
        <v>36</v>
      </c>
      <c r="BE16">
        <v>43</v>
      </c>
      <c r="BF16">
        <v>21</v>
      </c>
      <c r="BG16">
        <v>27</v>
      </c>
      <c r="BH16">
        <v>16</v>
      </c>
      <c r="BI16">
        <v>18</v>
      </c>
      <c r="BJ16">
        <v>53</v>
      </c>
      <c r="BK16" t="str">
        <f t="shared" si="2"/>
        <v>NA</v>
      </c>
      <c r="BL16" t="str">
        <f t="shared" si="2"/>
        <v>NA</v>
      </c>
      <c r="BM16" t="str">
        <f t="shared" si="2"/>
        <v>NA</v>
      </c>
      <c r="BN16" t="str">
        <f t="shared" si="2"/>
        <v>NA</v>
      </c>
      <c r="BO16" t="str">
        <f t="shared" si="2"/>
        <v>NA</v>
      </c>
      <c r="BP16" t="str">
        <f t="shared" si="3"/>
        <v>MD</v>
      </c>
      <c r="BQ16" t="str">
        <f t="shared" si="4"/>
        <v>NA</v>
      </c>
      <c r="BR16" t="str">
        <f t="shared" si="4"/>
        <v>NA</v>
      </c>
    </row>
    <row r="17" spans="1:70" x14ac:dyDescent="0.25">
      <c r="A17">
        <v>9</v>
      </c>
      <c r="B17" t="str">
        <f t="shared" si="0"/>
        <v>Housing Choice Vouchers</v>
      </c>
      <c r="C17">
        <v>3</v>
      </c>
      <c r="D17" t="str">
        <f t="shared" si="1"/>
        <v>NA</v>
      </c>
      <c r="E17" t="str">
        <f>"Charles County"</f>
        <v>Charles County</v>
      </c>
      <c r="F17" t="str">
        <f>"24017"</f>
        <v>24017</v>
      </c>
      <c r="G17">
        <v>927</v>
      </c>
      <c r="H17">
        <v>76</v>
      </c>
      <c r="I17">
        <v>731</v>
      </c>
      <c r="J17">
        <v>100</v>
      </c>
      <c r="K17">
        <v>4</v>
      </c>
      <c r="L17">
        <v>14</v>
      </c>
      <c r="M17">
        <v>2.4</v>
      </c>
      <c r="N17">
        <v>1734</v>
      </c>
      <c r="O17">
        <v>506</v>
      </c>
      <c r="P17">
        <v>1332</v>
      </c>
      <c r="Q17">
        <v>19888</v>
      </c>
      <c r="R17">
        <v>8384</v>
      </c>
      <c r="S17">
        <v>5</v>
      </c>
      <c r="T17">
        <v>25</v>
      </c>
      <c r="U17">
        <v>17</v>
      </c>
      <c r="V17">
        <v>13</v>
      </c>
      <c r="W17">
        <v>40</v>
      </c>
      <c r="X17">
        <v>43</v>
      </c>
      <c r="Y17">
        <v>1</v>
      </c>
      <c r="Z17">
        <v>54</v>
      </c>
      <c r="AA17">
        <v>21</v>
      </c>
      <c r="AB17">
        <v>97</v>
      </c>
      <c r="AC17">
        <v>76</v>
      </c>
      <c r="AD17">
        <v>3</v>
      </c>
      <c r="AE17">
        <v>45</v>
      </c>
      <c r="AF17">
        <v>86</v>
      </c>
      <c r="AG17">
        <v>45</v>
      </c>
      <c r="AH17">
        <v>31</v>
      </c>
      <c r="AI17">
        <v>79</v>
      </c>
      <c r="AJ17">
        <v>23</v>
      </c>
      <c r="AK17">
        <v>0</v>
      </c>
      <c r="AL17">
        <v>55</v>
      </c>
      <c r="AM17">
        <v>25</v>
      </c>
      <c r="AN17">
        <v>19</v>
      </c>
      <c r="AO17">
        <v>0</v>
      </c>
      <c r="AP17">
        <v>86</v>
      </c>
      <c r="AQ17">
        <v>84</v>
      </c>
      <c r="AR17">
        <v>1</v>
      </c>
      <c r="AS17">
        <v>1</v>
      </c>
      <c r="AT17">
        <v>14</v>
      </c>
      <c r="AU17">
        <v>-1</v>
      </c>
      <c r="AV17">
        <v>1</v>
      </c>
      <c r="AW17">
        <v>-1</v>
      </c>
      <c r="AX17">
        <v>1</v>
      </c>
      <c r="AY17">
        <v>0</v>
      </c>
      <c r="AZ17">
        <v>99</v>
      </c>
      <c r="BA17">
        <v>104</v>
      </c>
      <c r="BB17">
        <v>98</v>
      </c>
      <c r="BC17">
        <v>209</v>
      </c>
      <c r="BD17">
        <v>23</v>
      </c>
      <c r="BE17">
        <v>29</v>
      </c>
      <c r="BF17">
        <v>48</v>
      </c>
      <c r="BG17">
        <v>31</v>
      </c>
      <c r="BH17">
        <v>13</v>
      </c>
      <c r="BI17">
        <v>60</v>
      </c>
      <c r="BJ17">
        <v>51</v>
      </c>
      <c r="BK17" t="str">
        <f t="shared" si="2"/>
        <v>NA</v>
      </c>
      <c r="BL17" t="str">
        <f t="shared" si="2"/>
        <v>NA</v>
      </c>
      <c r="BM17" t="str">
        <f t="shared" si="2"/>
        <v>NA</v>
      </c>
      <c r="BN17" t="str">
        <f t="shared" si="2"/>
        <v>NA</v>
      </c>
      <c r="BO17" t="str">
        <f t="shared" si="2"/>
        <v>NA</v>
      </c>
      <c r="BP17" t="str">
        <f t="shared" si="3"/>
        <v>MD</v>
      </c>
      <c r="BQ17" t="str">
        <f t="shared" si="4"/>
        <v>NA</v>
      </c>
      <c r="BR17" t="str">
        <f t="shared" si="4"/>
        <v>NA</v>
      </c>
    </row>
    <row r="18" spans="1:70" x14ac:dyDescent="0.25">
      <c r="A18">
        <v>9</v>
      </c>
      <c r="B18" t="str">
        <f t="shared" si="0"/>
        <v>Housing Choice Vouchers</v>
      </c>
      <c r="C18">
        <v>3</v>
      </c>
      <c r="D18" t="str">
        <f t="shared" si="1"/>
        <v>NA</v>
      </c>
      <c r="E18" t="str">
        <f>"Dorchester County"</f>
        <v>Dorchester County</v>
      </c>
      <c r="F18" t="str">
        <f>"24019"</f>
        <v>24019</v>
      </c>
      <c r="G18">
        <v>279</v>
      </c>
      <c r="H18">
        <v>87</v>
      </c>
      <c r="I18">
        <v>241</v>
      </c>
      <c r="J18">
        <v>99</v>
      </c>
      <c r="K18">
        <v>4</v>
      </c>
      <c r="L18">
        <v>3</v>
      </c>
      <c r="M18">
        <v>2.5</v>
      </c>
      <c r="N18">
        <v>601</v>
      </c>
      <c r="O18">
        <v>388</v>
      </c>
      <c r="P18">
        <v>789</v>
      </c>
      <c r="Q18">
        <v>13994</v>
      </c>
      <c r="R18">
        <v>5611</v>
      </c>
      <c r="S18">
        <v>10</v>
      </c>
      <c r="T18">
        <v>30</v>
      </c>
      <c r="U18">
        <v>19</v>
      </c>
      <c r="V18">
        <v>18</v>
      </c>
      <c r="W18">
        <v>24</v>
      </c>
      <c r="X18">
        <v>29</v>
      </c>
      <c r="Y18">
        <v>3</v>
      </c>
      <c r="Z18">
        <v>61</v>
      </c>
      <c r="AA18">
        <v>24</v>
      </c>
      <c r="AB18">
        <v>95</v>
      </c>
      <c r="AC18">
        <v>67</v>
      </c>
      <c r="AD18">
        <v>3</v>
      </c>
      <c r="AE18">
        <v>47</v>
      </c>
      <c r="AF18">
        <v>87</v>
      </c>
      <c r="AG18">
        <v>48</v>
      </c>
      <c r="AH18">
        <v>29</v>
      </c>
      <c r="AI18">
        <v>67</v>
      </c>
      <c r="AJ18">
        <v>22</v>
      </c>
      <c r="AK18">
        <v>-1</v>
      </c>
      <c r="AL18">
        <v>61</v>
      </c>
      <c r="AM18">
        <v>18</v>
      </c>
      <c r="AN18">
        <v>21</v>
      </c>
      <c r="AO18">
        <v>2</v>
      </c>
      <c r="AP18">
        <v>88</v>
      </c>
      <c r="AQ18">
        <v>84</v>
      </c>
      <c r="AR18">
        <v>0</v>
      </c>
      <c r="AS18">
        <v>-1</v>
      </c>
      <c r="AT18">
        <v>12</v>
      </c>
      <c r="AU18">
        <v>1</v>
      </c>
      <c r="AV18">
        <v>1</v>
      </c>
      <c r="AW18">
        <v>0</v>
      </c>
      <c r="AX18">
        <v>3</v>
      </c>
      <c r="AY18">
        <v>0</v>
      </c>
      <c r="AZ18">
        <v>82</v>
      </c>
      <c r="BA18">
        <v>106</v>
      </c>
      <c r="BB18">
        <v>98</v>
      </c>
      <c r="BC18">
        <v>218</v>
      </c>
      <c r="BD18">
        <v>24</v>
      </c>
      <c r="BE18">
        <v>26</v>
      </c>
      <c r="BF18">
        <v>50</v>
      </c>
      <c r="BG18">
        <v>22</v>
      </c>
      <c r="BH18">
        <v>26</v>
      </c>
      <c r="BI18">
        <v>55</v>
      </c>
      <c r="BJ18">
        <v>55</v>
      </c>
      <c r="BK18" t="str">
        <f t="shared" si="2"/>
        <v>NA</v>
      </c>
      <c r="BL18" t="str">
        <f t="shared" si="2"/>
        <v>NA</v>
      </c>
      <c r="BM18" t="str">
        <f t="shared" si="2"/>
        <v>NA</v>
      </c>
      <c r="BN18" t="str">
        <f t="shared" si="2"/>
        <v>NA</v>
      </c>
      <c r="BO18" t="str">
        <f t="shared" si="2"/>
        <v>NA</v>
      </c>
      <c r="BP18" t="str">
        <f t="shared" si="3"/>
        <v>MD</v>
      </c>
      <c r="BQ18" t="str">
        <f t="shared" si="4"/>
        <v>NA</v>
      </c>
      <c r="BR18" t="str">
        <f t="shared" si="4"/>
        <v>NA</v>
      </c>
    </row>
    <row r="19" spans="1:70" x14ac:dyDescent="0.25">
      <c r="A19">
        <v>9</v>
      </c>
      <c r="B19" t="str">
        <f t="shared" si="0"/>
        <v>Housing Choice Vouchers</v>
      </c>
      <c r="C19">
        <v>3</v>
      </c>
      <c r="D19" t="str">
        <f t="shared" si="1"/>
        <v>NA</v>
      </c>
      <c r="E19" t="str">
        <f>"Frederick County"</f>
        <v>Frederick County</v>
      </c>
      <c r="F19" t="str">
        <f>"24021"</f>
        <v>24021</v>
      </c>
      <c r="G19">
        <v>1275</v>
      </c>
      <c r="H19">
        <v>92</v>
      </c>
      <c r="I19">
        <v>1188</v>
      </c>
      <c r="J19">
        <v>100</v>
      </c>
      <c r="K19">
        <v>5</v>
      </c>
      <c r="L19">
        <v>6</v>
      </c>
      <c r="M19">
        <v>2.6</v>
      </c>
      <c r="N19">
        <v>3048</v>
      </c>
      <c r="O19">
        <v>471</v>
      </c>
      <c r="P19">
        <v>989</v>
      </c>
      <c r="Q19">
        <v>19511</v>
      </c>
      <c r="R19">
        <v>7605</v>
      </c>
      <c r="S19">
        <v>5</v>
      </c>
      <c r="T19">
        <v>23</v>
      </c>
      <c r="U19">
        <v>17</v>
      </c>
      <c r="V19">
        <v>13</v>
      </c>
      <c r="W19">
        <v>41</v>
      </c>
      <c r="X19">
        <v>41</v>
      </c>
      <c r="Y19">
        <v>3</v>
      </c>
      <c r="Z19">
        <v>52</v>
      </c>
      <c r="AA19">
        <v>21</v>
      </c>
      <c r="AB19">
        <v>97</v>
      </c>
      <c r="AC19">
        <v>78</v>
      </c>
      <c r="AD19">
        <v>6</v>
      </c>
      <c r="AE19">
        <v>43</v>
      </c>
      <c r="AF19">
        <v>87</v>
      </c>
      <c r="AG19">
        <v>47</v>
      </c>
      <c r="AH19">
        <v>34</v>
      </c>
      <c r="AI19">
        <v>68</v>
      </c>
      <c r="AJ19">
        <v>20</v>
      </c>
      <c r="AK19">
        <v>1</v>
      </c>
      <c r="AL19">
        <v>55</v>
      </c>
      <c r="AM19">
        <v>25</v>
      </c>
      <c r="AN19">
        <v>19</v>
      </c>
      <c r="AO19">
        <v>1</v>
      </c>
      <c r="AP19">
        <v>62</v>
      </c>
      <c r="AQ19">
        <v>55</v>
      </c>
      <c r="AR19">
        <v>1</v>
      </c>
      <c r="AS19">
        <v>1</v>
      </c>
      <c r="AT19">
        <v>38</v>
      </c>
      <c r="AU19">
        <v>1</v>
      </c>
      <c r="AV19">
        <v>4</v>
      </c>
      <c r="AW19">
        <v>0</v>
      </c>
      <c r="AX19">
        <v>5</v>
      </c>
      <c r="AY19">
        <v>1</v>
      </c>
      <c r="AZ19">
        <v>40</v>
      </c>
      <c r="BA19">
        <v>107</v>
      </c>
      <c r="BB19">
        <v>99</v>
      </c>
      <c r="BC19">
        <v>169</v>
      </c>
      <c r="BD19">
        <v>22</v>
      </c>
      <c r="BE19">
        <v>33</v>
      </c>
      <c r="BF19">
        <v>46</v>
      </c>
      <c r="BG19">
        <v>23</v>
      </c>
      <c r="BH19">
        <v>11</v>
      </c>
      <c r="BI19">
        <v>40</v>
      </c>
      <c r="BJ19">
        <v>35</v>
      </c>
      <c r="BK19" t="str">
        <f t="shared" si="2"/>
        <v>NA</v>
      </c>
      <c r="BL19" t="str">
        <f t="shared" si="2"/>
        <v>NA</v>
      </c>
      <c r="BM19" t="str">
        <f t="shared" si="2"/>
        <v>NA</v>
      </c>
      <c r="BN19" t="str">
        <f t="shared" si="2"/>
        <v>NA</v>
      </c>
      <c r="BO19" t="str">
        <f t="shared" si="2"/>
        <v>NA</v>
      </c>
      <c r="BP19" t="str">
        <f t="shared" si="3"/>
        <v>MD</v>
      </c>
      <c r="BQ19" t="str">
        <f t="shared" si="4"/>
        <v>NA</v>
      </c>
      <c r="BR19" t="str">
        <f t="shared" si="4"/>
        <v>NA</v>
      </c>
    </row>
    <row r="20" spans="1:70" x14ac:dyDescent="0.25">
      <c r="A20">
        <v>9</v>
      </c>
      <c r="B20" t="str">
        <f t="shared" si="0"/>
        <v>Housing Choice Vouchers</v>
      </c>
      <c r="C20">
        <v>3</v>
      </c>
      <c r="D20" t="str">
        <f t="shared" si="1"/>
        <v>NA</v>
      </c>
      <c r="E20" t="str">
        <f>"Garrett County"</f>
        <v>Garrett County</v>
      </c>
      <c r="F20" t="str">
        <f>"24023"</f>
        <v>24023</v>
      </c>
      <c r="G20">
        <v>201</v>
      </c>
      <c r="H20">
        <v>87</v>
      </c>
      <c r="I20">
        <v>173</v>
      </c>
      <c r="J20">
        <v>99</v>
      </c>
      <c r="K20">
        <v>5</v>
      </c>
      <c r="L20">
        <v>21</v>
      </c>
      <c r="M20">
        <v>1.9</v>
      </c>
      <c r="N20">
        <v>324</v>
      </c>
      <c r="O20">
        <v>294</v>
      </c>
      <c r="P20">
        <v>789</v>
      </c>
      <c r="Q20">
        <v>12243</v>
      </c>
      <c r="R20">
        <v>6537</v>
      </c>
      <c r="S20">
        <v>3</v>
      </c>
      <c r="T20">
        <v>43</v>
      </c>
      <c r="U20">
        <v>24</v>
      </c>
      <c r="V20">
        <v>18</v>
      </c>
      <c r="W20">
        <v>12</v>
      </c>
      <c r="X20">
        <v>22</v>
      </c>
      <c r="Y20">
        <v>3</v>
      </c>
      <c r="Z20">
        <v>69</v>
      </c>
      <c r="AA20">
        <v>23</v>
      </c>
      <c r="AB20">
        <v>100</v>
      </c>
      <c r="AC20">
        <v>74</v>
      </c>
      <c r="AD20">
        <v>15</v>
      </c>
      <c r="AE20">
        <v>13</v>
      </c>
      <c r="AF20">
        <v>66</v>
      </c>
      <c r="AG20">
        <v>20</v>
      </c>
      <c r="AH20">
        <v>62</v>
      </c>
      <c r="AI20">
        <v>75</v>
      </c>
      <c r="AJ20">
        <v>40</v>
      </c>
      <c r="AK20">
        <v>1</v>
      </c>
      <c r="AL20">
        <v>43</v>
      </c>
      <c r="AM20">
        <v>29</v>
      </c>
      <c r="AN20">
        <v>28</v>
      </c>
      <c r="AO20">
        <v>1</v>
      </c>
      <c r="AP20">
        <v>1</v>
      </c>
      <c r="AQ20">
        <v>1</v>
      </c>
      <c r="AR20">
        <v>-1</v>
      </c>
      <c r="AS20">
        <v>-1</v>
      </c>
      <c r="AT20">
        <v>99</v>
      </c>
      <c r="AU20">
        <v>-1</v>
      </c>
      <c r="AV20">
        <v>1</v>
      </c>
      <c r="AW20">
        <v>-1</v>
      </c>
      <c r="AX20">
        <v>1</v>
      </c>
      <c r="AY20">
        <v>0</v>
      </c>
      <c r="AZ20">
        <v>57</v>
      </c>
      <c r="BA20">
        <v>84</v>
      </c>
      <c r="BB20">
        <v>95</v>
      </c>
      <c r="BC20">
        <v>164</v>
      </c>
      <c r="BD20">
        <v>53</v>
      </c>
      <c r="BE20">
        <v>32</v>
      </c>
      <c r="BF20">
        <v>14</v>
      </c>
      <c r="BG20">
        <v>6</v>
      </c>
      <c r="BH20">
        <v>12</v>
      </c>
      <c r="BI20">
        <v>2</v>
      </c>
      <c r="BJ20">
        <v>75</v>
      </c>
      <c r="BK20" t="str">
        <f t="shared" ref="BK20:BO34" si="5">"NA"</f>
        <v>NA</v>
      </c>
      <c r="BL20" t="str">
        <f t="shared" si="5"/>
        <v>NA</v>
      </c>
      <c r="BM20" t="str">
        <f t="shared" si="5"/>
        <v>NA</v>
      </c>
      <c r="BN20" t="str">
        <f t="shared" si="5"/>
        <v>NA</v>
      </c>
      <c r="BO20" t="str">
        <f t="shared" si="5"/>
        <v>NA</v>
      </c>
      <c r="BP20" t="str">
        <f t="shared" si="3"/>
        <v>MD</v>
      </c>
      <c r="BQ20" t="str">
        <f t="shared" si="4"/>
        <v>NA</v>
      </c>
      <c r="BR20" t="str">
        <f t="shared" si="4"/>
        <v>NA</v>
      </c>
    </row>
    <row r="21" spans="1:70" x14ac:dyDescent="0.25">
      <c r="A21">
        <v>9</v>
      </c>
      <c r="B21" t="str">
        <f t="shared" si="0"/>
        <v>Housing Choice Vouchers</v>
      </c>
      <c r="C21">
        <v>3</v>
      </c>
      <c r="D21" t="str">
        <f t="shared" si="1"/>
        <v>NA</v>
      </c>
      <c r="E21" t="str">
        <f>"Harford County"</f>
        <v>Harford County</v>
      </c>
      <c r="F21" t="str">
        <f>"24025"</f>
        <v>24025</v>
      </c>
      <c r="G21">
        <v>1507</v>
      </c>
      <c r="H21">
        <v>75</v>
      </c>
      <c r="I21">
        <v>1242</v>
      </c>
      <c r="J21">
        <v>100</v>
      </c>
      <c r="K21">
        <v>6</v>
      </c>
      <c r="L21">
        <v>7</v>
      </c>
      <c r="M21">
        <v>2</v>
      </c>
      <c r="N21">
        <v>2480</v>
      </c>
      <c r="O21">
        <v>394</v>
      </c>
      <c r="P21">
        <v>924</v>
      </c>
      <c r="Q21">
        <v>16285</v>
      </c>
      <c r="R21">
        <v>8155</v>
      </c>
      <c r="S21">
        <v>3</v>
      </c>
      <c r="T21">
        <v>28</v>
      </c>
      <c r="U21">
        <v>23</v>
      </c>
      <c r="V21">
        <v>18</v>
      </c>
      <c r="W21">
        <v>28</v>
      </c>
      <c r="X21">
        <v>21</v>
      </c>
      <c r="Y21">
        <v>2</v>
      </c>
      <c r="Z21">
        <v>74</v>
      </c>
      <c r="AA21">
        <v>23</v>
      </c>
      <c r="AB21">
        <v>97</v>
      </c>
      <c r="AC21">
        <v>75</v>
      </c>
      <c r="AD21">
        <v>2</v>
      </c>
      <c r="AE21">
        <v>32</v>
      </c>
      <c r="AF21">
        <v>77</v>
      </c>
      <c r="AG21">
        <v>33</v>
      </c>
      <c r="AH21">
        <v>56</v>
      </c>
      <c r="AI21">
        <v>74</v>
      </c>
      <c r="AJ21">
        <v>37</v>
      </c>
      <c r="AK21">
        <v>0</v>
      </c>
      <c r="AL21">
        <v>44</v>
      </c>
      <c r="AM21">
        <v>24</v>
      </c>
      <c r="AN21">
        <v>31</v>
      </c>
      <c r="AO21">
        <v>3</v>
      </c>
      <c r="AP21">
        <v>55</v>
      </c>
      <c r="AQ21">
        <v>50</v>
      </c>
      <c r="AR21">
        <v>1</v>
      </c>
      <c r="AS21">
        <v>1</v>
      </c>
      <c r="AT21">
        <v>45</v>
      </c>
      <c r="AU21">
        <v>1</v>
      </c>
      <c r="AV21">
        <v>3</v>
      </c>
      <c r="AW21">
        <v>0</v>
      </c>
      <c r="AX21">
        <v>4</v>
      </c>
      <c r="AY21">
        <v>0</v>
      </c>
      <c r="AZ21">
        <v>74</v>
      </c>
      <c r="BA21">
        <v>109</v>
      </c>
      <c r="BB21">
        <v>89</v>
      </c>
      <c r="BC21">
        <v>138</v>
      </c>
      <c r="BD21">
        <v>33</v>
      </c>
      <c r="BE21">
        <v>35</v>
      </c>
      <c r="BF21">
        <v>32</v>
      </c>
      <c r="BG21">
        <v>28</v>
      </c>
      <c r="BH21">
        <v>14</v>
      </c>
      <c r="BI21">
        <v>36</v>
      </c>
      <c r="BJ21">
        <v>36</v>
      </c>
      <c r="BK21" t="str">
        <f t="shared" si="5"/>
        <v>NA</v>
      </c>
      <c r="BL21" t="str">
        <f t="shared" si="5"/>
        <v>NA</v>
      </c>
      <c r="BM21" t="str">
        <f t="shared" si="5"/>
        <v>NA</v>
      </c>
      <c r="BN21" t="str">
        <f t="shared" si="5"/>
        <v>NA</v>
      </c>
      <c r="BO21" t="str">
        <f t="shared" si="5"/>
        <v>NA</v>
      </c>
      <c r="BP21" t="str">
        <f t="shared" si="3"/>
        <v>MD</v>
      </c>
      <c r="BQ21" t="str">
        <f t="shared" si="4"/>
        <v>NA</v>
      </c>
      <c r="BR21" t="str">
        <f t="shared" si="4"/>
        <v>NA</v>
      </c>
    </row>
    <row r="22" spans="1:70" x14ac:dyDescent="0.25">
      <c r="A22">
        <v>9</v>
      </c>
      <c r="B22" t="str">
        <f t="shared" si="0"/>
        <v>Housing Choice Vouchers</v>
      </c>
      <c r="C22">
        <v>3</v>
      </c>
      <c r="D22" t="str">
        <f t="shared" si="1"/>
        <v>NA</v>
      </c>
      <c r="E22" t="str">
        <f>"Howard County"</f>
        <v>Howard County</v>
      </c>
      <c r="F22" t="str">
        <f>"24027"</f>
        <v>24027</v>
      </c>
      <c r="G22">
        <v>2364</v>
      </c>
      <c r="H22">
        <v>82</v>
      </c>
      <c r="I22">
        <v>2400</v>
      </c>
      <c r="J22">
        <v>100</v>
      </c>
      <c r="K22">
        <v>6</v>
      </c>
      <c r="L22">
        <v>6</v>
      </c>
      <c r="M22">
        <v>2.7</v>
      </c>
      <c r="N22">
        <v>6589</v>
      </c>
      <c r="O22">
        <v>510</v>
      </c>
      <c r="P22">
        <v>1486</v>
      </c>
      <c r="Q22">
        <v>19633</v>
      </c>
      <c r="R22">
        <v>7151</v>
      </c>
      <c r="S22">
        <v>7</v>
      </c>
      <c r="T22">
        <v>21</v>
      </c>
      <c r="U22">
        <v>17</v>
      </c>
      <c r="V22">
        <v>13</v>
      </c>
      <c r="W22">
        <v>42</v>
      </c>
      <c r="X22">
        <v>47</v>
      </c>
      <c r="Y22">
        <v>5</v>
      </c>
      <c r="Z22">
        <v>43</v>
      </c>
      <c r="AA22">
        <v>25</v>
      </c>
      <c r="AB22">
        <v>91</v>
      </c>
      <c r="AC22">
        <v>68</v>
      </c>
      <c r="AD22">
        <v>3</v>
      </c>
      <c r="AE22">
        <v>60</v>
      </c>
      <c r="AF22">
        <v>90</v>
      </c>
      <c r="AG22">
        <v>61</v>
      </c>
      <c r="AH22">
        <v>21</v>
      </c>
      <c r="AI22">
        <v>69</v>
      </c>
      <c r="AJ22">
        <v>16</v>
      </c>
      <c r="AK22">
        <v>3</v>
      </c>
      <c r="AL22">
        <v>66</v>
      </c>
      <c r="AM22">
        <v>17</v>
      </c>
      <c r="AN22">
        <v>14</v>
      </c>
      <c r="AO22">
        <v>1</v>
      </c>
      <c r="AP22">
        <v>89</v>
      </c>
      <c r="AQ22">
        <v>85</v>
      </c>
      <c r="AR22">
        <v>0</v>
      </c>
      <c r="AS22">
        <v>1</v>
      </c>
      <c r="AT22">
        <v>12</v>
      </c>
      <c r="AU22">
        <v>1</v>
      </c>
      <c r="AV22">
        <v>1</v>
      </c>
      <c r="AW22">
        <v>0</v>
      </c>
      <c r="AX22">
        <v>2</v>
      </c>
      <c r="AY22">
        <v>0</v>
      </c>
      <c r="AZ22">
        <v>16</v>
      </c>
      <c r="BA22">
        <v>122</v>
      </c>
      <c r="BB22">
        <v>95</v>
      </c>
      <c r="BC22">
        <v>204</v>
      </c>
      <c r="BD22">
        <v>20</v>
      </c>
      <c r="BE22">
        <v>36</v>
      </c>
      <c r="BF22">
        <v>44</v>
      </c>
      <c r="BG22">
        <v>10</v>
      </c>
      <c r="BH22">
        <v>8</v>
      </c>
      <c r="BI22">
        <v>50</v>
      </c>
      <c r="BJ22">
        <v>33</v>
      </c>
      <c r="BK22" t="str">
        <f t="shared" si="5"/>
        <v>NA</v>
      </c>
      <c r="BL22" t="str">
        <f t="shared" si="5"/>
        <v>NA</v>
      </c>
      <c r="BM22" t="str">
        <f t="shared" si="5"/>
        <v>NA</v>
      </c>
      <c r="BN22" t="str">
        <f t="shared" si="5"/>
        <v>NA</v>
      </c>
      <c r="BO22" t="str">
        <f t="shared" si="5"/>
        <v>NA</v>
      </c>
      <c r="BP22" t="str">
        <f t="shared" si="3"/>
        <v>MD</v>
      </c>
      <c r="BQ22" t="str">
        <f t="shared" si="4"/>
        <v>NA</v>
      </c>
      <c r="BR22" t="str">
        <f t="shared" si="4"/>
        <v>NA</v>
      </c>
    </row>
    <row r="23" spans="1:70" x14ac:dyDescent="0.25">
      <c r="A23">
        <v>9</v>
      </c>
      <c r="B23" t="str">
        <f t="shared" si="0"/>
        <v>Housing Choice Vouchers</v>
      </c>
      <c r="C23">
        <v>3</v>
      </c>
      <c r="D23" t="str">
        <f t="shared" si="1"/>
        <v>NA</v>
      </c>
      <c r="E23" t="str">
        <f>"Kent County"</f>
        <v>Kent County</v>
      </c>
      <c r="F23" t="str">
        <f>"24029"</f>
        <v>24029</v>
      </c>
      <c r="G23">
        <v>42</v>
      </c>
      <c r="H23">
        <v>87</v>
      </c>
      <c r="I23">
        <v>36</v>
      </c>
      <c r="J23">
        <v>99</v>
      </c>
      <c r="K23">
        <v>4</v>
      </c>
      <c r="L23">
        <v>11</v>
      </c>
      <c r="M23">
        <v>2.8</v>
      </c>
      <c r="N23">
        <v>101</v>
      </c>
      <c r="O23">
        <v>473</v>
      </c>
      <c r="P23">
        <v>789</v>
      </c>
      <c r="Q23">
        <v>17613</v>
      </c>
      <c r="R23">
        <v>6278</v>
      </c>
      <c r="S23">
        <v>3</v>
      </c>
      <c r="T23">
        <v>26</v>
      </c>
      <c r="U23">
        <v>20</v>
      </c>
      <c r="V23">
        <v>11</v>
      </c>
      <c r="W23">
        <v>40</v>
      </c>
      <c r="X23">
        <v>42</v>
      </c>
      <c r="Y23">
        <v>-1</v>
      </c>
      <c r="Z23">
        <v>56</v>
      </c>
      <c r="AA23">
        <v>27</v>
      </c>
      <c r="AB23">
        <v>92</v>
      </c>
      <c r="AC23">
        <v>61</v>
      </c>
      <c r="AD23">
        <v>3</v>
      </c>
      <c r="AE23">
        <v>50</v>
      </c>
      <c r="AF23">
        <v>78</v>
      </c>
      <c r="AG23">
        <v>47</v>
      </c>
      <c r="AH23">
        <v>40</v>
      </c>
      <c r="AI23">
        <v>73</v>
      </c>
      <c r="AJ23">
        <v>29</v>
      </c>
      <c r="AK23">
        <v>-1</v>
      </c>
      <c r="AL23">
        <v>50</v>
      </c>
      <c r="AM23">
        <v>19</v>
      </c>
      <c r="AN23">
        <v>31</v>
      </c>
      <c r="AO23">
        <v>3</v>
      </c>
      <c r="AP23">
        <v>81</v>
      </c>
      <c r="AQ23">
        <v>78</v>
      </c>
      <c r="AR23">
        <v>-1</v>
      </c>
      <c r="AS23">
        <v>-1</v>
      </c>
      <c r="AT23">
        <v>19</v>
      </c>
      <c r="AU23">
        <v>3</v>
      </c>
      <c r="AV23">
        <v>-1</v>
      </c>
      <c r="AW23">
        <v>-1</v>
      </c>
      <c r="AX23">
        <v>3</v>
      </c>
      <c r="AY23">
        <v>0</v>
      </c>
      <c r="AZ23">
        <v>79</v>
      </c>
      <c r="BA23">
        <v>101</v>
      </c>
      <c r="BB23">
        <v>97</v>
      </c>
      <c r="BC23">
        <v>180</v>
      </c>
      <c r="BD23">
        <v>14</v>
      </c>
      <c r="BE23">
        <v>33</v>
      </c>
      <c r="BF23">
        <v>53</v>
      </c>
      <c r="BG23">
        <v>22</v>
      </c>
      <c r="BH23">
        <v>17</v>
      </c>
      <c r="BI23">
        <v>24</v>
      </c>
      <c r="BJ23">
        <v>70</v>
      </c>
      <c r="BK23" t="str">
        <f t="shared" si="5"/>
        <v>NA</v>
      </c>
      <c r="BL23" t="str">
        <f t="shared" si="5"/>
        <v>NA</v>
      </c>
      <c r="BM23" t="str">
        <f t="shared" si="5"/>
        <v>NA</v>
      </c>
      <c r="BN23" t="str">
        <f t="shared" si="5"/>
        <v>NA</v>
      </c>
      <c r="BO23" t="str">
        <f t="shared" si="5"/>
        <v>NA</v>
      </c>
      <c r="BP23" t="str">
        <f t="shared" si="3"/>
        <v>MD</v>
      </c>
      <c r="BQ23" t="str">
        <f t="shared" si="4"/>
        <v>NA</v>
      </c>
      <c r="BR23" t="str">
        <f t="shared" si="4"/>
        <v>NA</v>
      </c>
    </row>
    <row r="24" spans="1:70" x14ac:dyDescent="0.25">
      <c r="A24">
        <v>9</v>
      </c>
      <c r="B24" t="str">
        <f t="shared" si="0"/>
        <v>Housing Choice Vouchers</v>
      </c>
      <c r="C24">
        <v>3</v>
      </c>
      <c r="D24" t="str">
        <f t="shared" si="1"/>
        <v>NA</v>
      </c>
      <c r="E24" t="str">
        <f>"Montgomery County"</f>
        <v>Montgomery County</v>
      </c>
      <c r="F24" t="str">
        <f>"24031"</f>
        <v>24031</v>
      </c>
      <c r="G24">
        <v>7589</v>
      </c>
      <c r="H24">
        <v>93</v>
      </c>
      <c r="I24">
        <v>7678</v>
      </c>
      <c r="J24">
        <v>100</v>
      </c>
      <c r="K24">
        <v>5</v>
      </c>
      <c r="L24">
        <v>9</v>
      </c>
      <c r="M24">
        <v>2.5</v>
      </c>
      <c r="N24">
        <v>18928</v>
      </c>
      <c r="O24">
        <v>519</v>
      </c>
      <c r="P24">
        <v>1333</v>
      </c>
      <c r="Q24">
        <v>19247</v>
      </c>
      <c r="R24">
        <v>7807</v>
      </c>
      <c r="S24">
        <v>9</v>
      </c>
      <c r="T24">
        <v>25</v>
      </c>
      <c r="U24">
        <v>17</v>
      </c>
      <c r="V24">
        <v>12</v>
      </c>
      <c r="W24">
        <v>37</v>
      </c>
      <c r="X24">
        <v>41</v>
      </c>
      <c r="Y24">
        <v>2</v>
      </c>
      <c r="Z24">
        <v>54</v>
      </c>
      <c r="AA24">
        <v>20</v>
      </c>
      <c r="AB24">
        <v>95</v>
      </c>
      <c r="AC24">
        <v>77</v>
      </c>
      <c r="AD24">
        <v>5</v>
      </c>
      <c r="AE24">
        <v>39</v>
      </c>
      <c r="AF24">
        <v>81</v>
      </c>
      <c r="AG24">
        <v>40</v>
      </c>
      <c r="AH24">
        <v>27</v>
      </c>
      <c r="AI24">
        <v>44</v>
      </c>
      <c r="AJ24">
        <v>16</v>
      </c>
      <c r="AK24">
        <v>1</v>
      </c>
      <c r="AL24">
        <v>51</v>
      </c>
      <c r="AM24">
        <v>23</v>
      </c>
      <c r="AN24">
        <v>25</v>
      </c>
      <c r="AO24">
        <v>3</v>
      </c>
      <c r="AP24">
        <v>83</v>
      </c>
      <c r="AQ24">
        <v>66</v>
      </c>
      <c r="AR24">
        <v>0</v>
      </c>
      <c r="AS24">
        <v>5</v>
      </c>
      <c r="AT24">
        <v>17</v>
      </c>
      <c r="AU24">
        <v>3</v>
      </c>
      <c r="AV24">
        <v>9</v>
      </c>
      <c r="AW24">
        <v>1</v>
      </c>
      <c r="AX24">
        <v>12</v>
      </c>
      <c r="AY24">
        <v>0</v>
      </c>
      <c r="AZ24">
        <v>15</v>
      </c>
      <c r="BA24">
        <v>104</v>
      </c>
      <c r="BB24">
        <v>82</v>
      </c>
      <c r="BC24">
        <v>207</v>
      </c>
      <c r="BD24">
        <v>33</v>
      </c>
      <c r="BE24">
        <v>35</v>
      </c>
      <c r="BF24">
        <v>33</v>
      </c>
      <c r="BG24">
        <v>12</v>
      </c>
      <c r="BH24">
        <v>10</v>
      </c>
      <c r="BI24">
        <v>65</v>
      </c>
      <c r="BJ24">
        <v>27</v>
      </c>
      <c r="BK24" t="str">
        <f t="shared" si="5"/>
        <v>NA</v>
      </c>
      <c r="BL24" t="str">
        <f t="shared" si="5"/>
        <v>NA</v>
      </c>
      <c r="BM24" t="str">
        <f t="shared" si="5"/>
        <v>NA</v>
      </c>
      <c r="BN24" t="str">
        <f t="shared" si="5"/>
        <v>NA</v>
      </c>
      <c r="BO24" t="str">
        <f t="shared" si="5"/>
        <v>NA</v>
      </c>
      <c r="BP24" t="str">
        <f t="shared" si="3"/>
        <v>MD</v>
      </c>
      <c r="BQ24" t="str">
        <f t="shared" si="4"/>
        <v>NA</v>
      </c>
      <c r="BR24" t="str">
        <f t="shared" si="4"/>
        <v>NA</v>
      </c>
    </row>
    <row r="25" spans="1:70" x14ac:dyDescent="0.25">
      <c r="A25">
        <v>9</v>
      </c>
      <c r="B25" t="str">
        <f t="shared" si="0"/>
        <v>Housing Choice Vouchers</v>
      </c>
      <c r="C25">
        <v>3</v>
      </c>
      <c r="D25" t="str">
        <f t="shared" si="1"/>
        <v>NA</v>
      </c>
      <c r="E25" t="str">
        <f>"Prince George's County"</f>
        <v>Prince George's County</v>
      </c>
      <c r="F25" t="str">
        <f>"24033"</f>
        <v>24033</v>
      </c>
      <c r="G25">
        <v>5819</v>
      </c>
      <c r="H25">
        <v>98</v>
      </c>
      <c r="I25">
        <v>5650</v>
      </c>
      <c r="J25">
        <v>99</v>
      </c>
      <c r="K25">
        <v>5</v>
      </c>
      <c r="L25">
        <v>5</v>
      </c>
      <c r="M25">
        <v>2.7</v>
      </c>
      <c r="N25">
        <v>15020</v>
      </c>
      <c r="O25">
        <v>495</v>
      </c>
      <c r="P25">
        <v>1260</v>
      </c>
      <c r="Q25">
        <v>19933</v>
      </c>
      <c r="R25">
        <v>7498</v>
      </c>
      <c r="S25">
        <v>7</v>
      </c>
      <c r="T25">
        <v>23</v>
      </c>
      <c r="U25">
        <v>14</v>
      </c>
      <c r="V25">
        <v>12</v>
      </c>
      <c r="W25">
        <v>43</v>
      </c>
      <c r="X25">
        <v>44</v>
      </c>
      <c r="Y25">
        <v>3</v>
      </c>
      <c r="Z25">
        <v>46</v>
      </c>
      <c r="AA25">
        <v>21</v>
      </c>
      <c r="AB25">
        <v>94</v>
      </c>
      <c r="AC25">
        <v>75</v>
      </c>
      <c r="AD25">
        <v>2</v>
      </c>
      <c r="AE25">
        <v>49</v>
      </c>
      <c r="AF25">
        <v>90</v>
      </c>
      <c r="AG25">
        <v>49</v>
      </c>
      <c r="AH25">
        <v>24</v>
      </c>
      <c r="AI25">
        <v>63</v>
      </c>
      <c r="AJ25">
        <v>17</v>
      </c>
      <c r="AK25">
        <v>3</v>
      </c>
      <c r="AL25">
        <v>57</v>
      </c>
      <c r="AM25">
        <v>25</v>
      </c>
      <c r="AN25">
        <v>15</v>
      </c>
      <c r="AO25">
        <v>1</v>
      </c>
      <c r="AP25">
        <v>98</v>
      </c>
      <c r="AQ25">
        <v>96</v>
      </c>
      <c r="AR25">
        <v>0</v>
      </c>
      <c r="AS25">
        <v>0</v>
      </c>
      <c r="AT25">
        <v>2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20</v>
      </c>
      <c r="BA25">
        <v>128</v>
      </c>
      <c r="BB25">
        <v>86</v>
      </c>
      <c r="BC25">
        <v>252</v>
      </c>
      <c r="BD25">
        <v>21</v>
      </c>
      <c r="BE25">
        <v>38</v>
      </c>
      <c r="BF25">
        <v>41</v>
      </c>
      <c r="BG25">
        <v>21</v>
      </c>
      <c r="BH25">
        <v>12</v>
      </c>
      <c r="BI25">
        <v>94</v>
      </c>
      <c r="BJ25">
        <v>32</v>
      </c>
      <c r="BK25" t="str">
        <f t="shared" si="5"/>
        <v>NA</v>
      </c>
      <c r="BL25" t="str">
        <f t="shared" si="5"/>
        <v>NA</v>
      </c>
      <c r="BM25" t="str">
        <f t="shared" si="5"/>
        <v>NA</v>
      </c>
      <c r="BN25" t="str">
        <f t="shared" si="5"/>
        <v>NA</v>
      </c>
      <c r="BO25" t="str">
        <f t="shared" si="5"/>
        <v>NA</v>
      </c>
      <c r="BP25" t="str">
        <f t="shared" si="3"/>
        <v>MD</v>
      </c>
      <c r="BQ25" t="str">
        <f t="shared" si="4"/>
        <v>NA</v>
      </c>
      <c r="BR25" t="str">
        <f t="shared" si="4"/>
        <v>NA</v>
      </c>
    </row>
    <row r="26" spans="1:70" x14ac:dyDescent="0.25">
      <c r="A26">
        <v>9</v>
      </c>
      <c r="B26" t="str">
        <f t="shared" si="0"/>
        <v>Housing Choice Vouchers</v>
      </c>
      <c r="C26">
        <v>3</v>
      </c>
      <c r="D26" t="str">
        <f t="shared" si="1"/>
        <v>NA</v>
      </c>
      <c r="E26" t="str">
        <f>"Queen Anne's County"</f>
        <v>Queen Anne's County</v>
      </c>
      <c r="F26" t="str">
        <f>"24035"</f>
        <v>24035</v>
      </c>
      <c r="G26">
        <v>156</v>
      </c>
      <c r="H26">
        <v>86</v>
      </c>
      <c r="I26">
        <v>139</v>
      </c>
      <c r="J26">
        <v>100</v>
      </c>
      <c r="K26">
        <v>6</v>
      </c>
      <c r="L26">
        <v>8</v>
      </c>
      <c r="M26">
        <v>2.6</v>
      </c>
      <c r="N26">
        <v>364</v>
      </c>
      <c r="O26">
        <v>408</v>
      </c>
      <c r="P26">
        <v>914</v>
      </c>
      <c r="Q26">
        <v>16627</v>
      </c>
      <c r="R26">
        <v>6349</v>
      </c>
      <c r="S26">
        <v>3</v>
      </c>
      <c r="T26">
        <v>27</v>
      </c>
      <c r="U26">
        <v>18</v>
      </c>
      <c r="V26">
        <v>17</v>
      </c>
      <c r="W26">
        <v>34</v>
      </c>
      <c r="X26">
        <v>41</v>
      </c>
      <c r="Y26">
        <v>1</v>
      </c>
      <c r="Z26">
        <v>53</v>
      </c>
      <c r="AA26">
        <v>21</v>
      </c>
      <c r="AB26">
        <v>96</v>
      </c>
      <c r="AC26">
        <v>81</v>
      </c>
      <c r="AD26">
        <v>4</v>
      </c>
      <c r="AE26">
        <v>51</v>
      </c>
      <c r="AF26">
        <v>83</v>
      </c>
      <c r="AG26">
        <v>51</v>
      </c>
      <c r="AH26">
        <v>27</v>
      </c>
      <c r="AI26">
        <v>52</v>
      </c>
      <c r="AJ26">
        <v>16</v>
      </c>
      <c r="AK26">
        <v>-1</v>
      </c>
      <c r="AL26">
        <v>47</v>
      </c>
      <c r="AM26">
        <v>29</v>
      </c>
      <c r="AN26">
        <v>24</v>
      </c>
      <c r="AO26">
        <v>4</v>
      </c>
      <c r="AP26">
        <v>76</v>
      </c>
      <c r="AQ26">
        <v>69</v>
      </c>
      <c r="AR26">
        <v>1</v>
      </c>
      <c r="AS26">
        <v>2</v>
      </c>
      <c r="AT26">
        <v>24</v>
      </c>
      <c r="AU26">
        <v>3</v>
      </c>
      <c r="AV26">
        <v>1</v>
      </c>
      <c r="AW26">
        <v>-1</v>
      </c>
      <c r="AX26">
        <v>4</v>
      </c>
      <c r="AY26">
        <v>1</v>
      </c>
      <c r="AZ26">
        <v>100</v>
      </c>
      <c r="BA26">
        <v>98</v>
      </c>
      <c r="BB26">
        <v>98</v>
      </c>
      <c r="BC26">
        <v>180</v>
      </c>
      <c r="BD26">
        <v>34</v>
      </c>
      <c r="BE26">
        <v>12</v>
      </c>
      <c r="BF26">
        <v>55</v>
      </c>
      <c r="BG26">
        <v>17</v>
      </c>
      <c r="BH26">
        <v>10</v>
      </c>
      <c r="BI26">
        <v>17</v>
      </c>
      <c r="BJ26">
        <v>80</v>
      </c>
      <c r="BK26" t="str">
        <f t="shared" si="5"/>
        <v>NA</v>
      </c>
      <c r="BL26" t="str">
        <f t="shared" si="5"/>
        <v>NA</v>
      </c>
      <c r="BM26" t="str">
        <f t="shared" si="5"/>
        <v>NA</v>
      </c>
      <c r="BN26" t="str">
        <f t="shared" si="5"/>
        <v>NA</v>
      </c>
      <c r="BO26" t="str">
        <f t="shared" si="5"/>
        <v>NA</v>
      </c>
      <c r="BP26" t="str">
        <f t="shared" si="3"/>
        <v>MD</v>
      </c>
      <c r="BQ26" t="str">
        <f t="shared" si="4"/>
        <v>NA</v>
      </c>
      <c r="BR26" t="str">
        <f t="shared" si="4"/>
        <v>NA</v>
      </c>
    </row>
    <row r="27" spans="1:70" x14ac:dyDescent="0.25">
      <c r="A27">
        <v>9</v>
      </c>
      <c r="B27" t="str">
        <f t="shared" si="0"/>
        <v>Housing Choice Vouchers</v>
      </c>
      <c r="C27">
        <v>3</v>
      </c>
      <c r="D27" t="str">
        <f t="shared" si="1"/>
        <v>NA</v>
      </c>
      <c r="E27" t="str">
        <f>"St. Mary's County"</f>
        <v>St. Mary's County</v>
      </c>
      <c r="F27" t="str">
        <f>"24037"</f>
        <v>24037</v>
      </c>
      <c r="G27">
        <v>1296</v>
      </c>
      <c r="H27">
        <v>89</v>
      </c>
      <c r="I27">
        <v>1211</v>
      </c>
      <c r="J27">
        <v>100</v>
      </c>
      <c r="K27">
        <v>6</v>
      </c>
      <c r="L27">
        <v>4</v>
      </c>
      <c r="M27">
        <v>2.6</v>
      </c>
      <c r="N27">
        <v>3139</v>
      </c>
      <c r="O27">
        <v>405</v>
      </c>
      <c r="P27">
        <v>1079</v>
      </c>
      <c r="Q27">
        <v>16914</v>
      </c>
      <c r="R27">
        <v>6525</v>
      </c>
      <c r="S27">
        <v>5</v>
      </c>
      <c r="T27">
        <v>25</v>
      </c>
      <c r="U27">
        <v>22</v>
      </c>
      <c r="V27">
        <v>17</v>
      </c>
      <c r="W27">
        <v>31</v>
      </c>
      <c r="X27">
        <v>37</v>
      </c>
      <c r="Y27">
        <v>5</v>
      </c>
      <c r="Z27">
        <v>54</v>
      </c>
      <c r="AA27">
        <v>20</v>
      </c>
      <c r="AB27">
        <v>97</v>
      </c>
      <c r="AC27">
        <v>82</v>
      </c>
      <c r="AD27">
        <v>4</v>
      </c>
      <c r="AE27">
        <v>45</v>
      </c>
      <c r="AF27">
        <v>81</v>
      </c>
      <c r="AG27">
        <v>45</v>
      </c>
      <c r="AH27">
        <v>33</v>
      </c>
      <c r="AI27">
        <v>76</v>
      </c>
      <c r="AJ27">
        <v>23</v>
      </c>
      <c r="AK27">
        <v>1</v>
      </c>
      <c r="AL27">
        <v>52</v>
      </c>
      <c r="AM27">
        <v>23</v>
      </c>
      <c r="AN27">
        <v>24</v>
      </c>
      <c r="AO27">
        <v>1</v>
      </c>
      <c r="AP27">
        <v>65</v>
      </c>
      <c r="AQ27">
        <v>62</v>
      </c>
      <c r="AR27">
        <v>1</v>
      </c>
      <c r="AS27">
        <v>1</v>
      </c>
      <c r="AT27">
        <v>35</v>
      </c>
      <c r="AU27">
        <v>0</v>
      </c>
      <c r="AV27">
        <v>1</v>
      </c>
      <c r="AW27">
        <v>1</v>
      </c>
      <c r="AX27">
        <v>2</v>
      </c>
      <c r="AY27">
        <v>0</v>
      </c>
      <c r="AZ27">
        <v>31</v>
      </c>
      <c r="BA27">
        <v>113</v>
      </c>
      <c r="BB27">
        <v>92</v>
      </c>
      <c r="BC27">
        <v>205</v>
      </c>
      <c r="BD27">
        <v>15</v>
      </c>
      <c r="BE27">
        <v>32</v>
      </c>
      <c r="BF27">
        <v>53</v>
      </c>
      <c r="BG27">
        <v>32</v>
      </c>
      <c r="BH27">
        <v>15</v>
      </c>
      <c r="BI27">
        <v>41</v>
      </c>
      <c r="BJ27">
        <v>51</v>
      </c>
      <c r="BK27" t="str">
        <f t="shared" si="5"/>
        <v>NA</v>
      </c>
      <c r="BL27" t="str">
        <f t="shared" si="5"/>
        <v>NA</v>
      </c>
      <c r="BM27" t="str">
        <f t="shared" si="5"/>
        <v>NA</v>
      </c>
      <c r="BN27" t="str">
        <f t="shared" si="5"/>
        <v>NA</v>
      </c>
      <c r="BO27" t="str">
        <f t="shared" si="5"/>
        <v>NA</v>
      </c>
      <c r="BP27" t="str">
        <f t="shared" si="3"/>
        <v>MD</v>
      </c>
      <c r="BQ27" t="str">
        <f t="shared" si="4"/>
        <v>NA</v>
      </c>
      <c r="BR27" t="str">
        <f t="shared" si="4"/>
        <v>NA</v>
      </c>
    </row>
    <row r="28" spans="1:70" x14ac:dyDescent="0.25">
      <c r="A28">
        <v>9</v>
      </c>
      <c r="B28" t="str">
        <f t="shared" si="0"/>
        <v>Housing Choice Vouchers</v>
      </c>
      <c r="C28">
        <v>3</v>
      </c>
      <c r="D28" t="str">
        <f t="shared" si="1"/>
        <v>NA</v>
      </c>
      <c r="E28" t="str">
        <f>"Somerset County"</f>
        <v>Somerset County</v>
      </c>
      <c r="F28" t="str">
        <f>"24039"</f>
        <v>24039</v>
      </c>
      <c r="G28">
        <v>105</v>
      </c>
      <c r="H28">
        <v>88</v>
      </c>
      <c r="I28">
        <v>89</v>
      </c>
      <c r="J28">
        <v>96</v>
      </c>
      <c r="K28">
        <v>7</v>
      </c>
      <c r="L28">
        <v>13</v>
      </c>
      <c r="M28">
        <v>2.6</v>
      </c>
      <c r="N28">
        <v>227</v>
      </c>
      <c r="O28">
        <v>381</v>
      </c>
      <c r="P28">
        <v>728</v>
      </c>
      <c r="Q28">
        <v>14024</v>
      </c>
      <c r="R28">
        <v>5498</v>
      </c>
      <c r="S28">
        <v>9</v>
      </c>
      <c r="T28">
        <v>32</v>
      </c>
      <c r="U28">
        <v>21</v>
      </c>
      <c r="V28">
        <v>9</v>
      </c>
      <c r="W28">
        <v>28</v>
      </c>
      <c r="X28">
        <v>37</v>
      </c>
      <c r="Y28">
        <v>4</v>
      </c>
      <c r="Z28">
        <v>54</v>
      </c>
      <c r="AA28">
        <v>24</v>
      </c>
      <c r="AB28">
        <v>93</v>
      </c>
      <c r="AC28">
        <v>73</v>
      </c>
      <c r="AD28">
        <v>3</v>
      </c>
      <c r="AE28">
        <v>52</v>
      </c>
      <c r="AF28">
        <v>88</v>
      </c>
      <c r="AG28">
        <v>53</v>
      </c>
      <c r="AH28">
        <v>32</v>
      </c>
      <c r="AI28">
        <v>60</v>
      </c>
      <c r="AJ28">
        <v>22</v>
      </c>
      <c r="AK28">
        <v>2</v>
      </c>
      <c r="AL28">
        <v>54</v>
      </c>
      <c r="AM28">
        <v>33</v>
      </c>
      <c r="AN28">
        <v>11</v>
      </c>
      <c r="AO28">
        <v>1</v>
      </c>
      <c r="AP28">
        <v>70</v>
      </c>
      <c r="AQ28">
        <v>69</v>
      </c>
      <c r="AR28">
        <v>-1</v>
      </c>
      <c r="AS28">
        <v>-1</v>
      </c>
      <c r="AT28">
        <v>30</v>
      </c>
      <c r="AU28">
        <v>-1</v>
      </c>
      <c r="AV28">
        <v>1</v>
      </c>
      <c r="AW28">
        <v>-1</v>
      </c>
      <c r="AX28">
        <v>1</v>
      </c>
      <c r="AY28">
        <v>0</v>
      </c>
      <c r="AZ28">
        <v>72</v>
      </c>
      <c r="BA28">
        <v>97</v>
      </c>
      <c r="BB28">
        <v>75</v>
      </c>
      <c r="BC28">
        <v>192</v>
      </c>
      <c r="BD28">
        <v>16</v>
      </c>
      <c r="BE28">
        <v>31</v>
      </c>
      <c r="BF28">
        <v>53</v>
      </c>
      <c r="BG28">
        <v>24</v>
      </c>
      <c r="BH28">
        <v>29</v>
      </c>
      <c r="BI28">
        <v>59</v>
      </c>
      <c r="BJ28">
        <v>49</v>
      </c>
      <c r="BK28" t="str">
        <f t="shared" si="5"/>
        <v>NA</v>
      </c>
      <c r="BL28" t="str">
        <f t="shared" si="5"/>
        <v>NA</v>
      </c>
      <c r="BM28" t="str">
        <f t="shared" si="5"/>
        <v>NA</v>
      </c>
      <c r="BN28" t="str">
        <f t="shared" si="5"/>
        <v>NA</v>
      </c>
      <c r="BO28" t="str">
        <f t="shared" si="5"/>
        <v>NA</v>
      </c>
      <c r="BP28" t="str">
        <f t="shared" si="3"/>
        <v>MD</v>
      </c>
      <c r="BQ28" t="str">
        <f t="shared" si="4"/>
        <v>NA</v>
      </c>
      <c r="BR28" t="str">
        <f t="shared" si="4"/>
        <v>NA</v>
      </c>
    </row>
    <row r="29" spans="1:70" x14ac:dyDescent="0.25">
      <c r="A29">
        <v>9</v>
      </c>
      <c r="B29" t="str">
        <f t="shared" si="0"/>
        <v>Housing Choice Vouchers</v>
      </c>
      <c r="C29">
        <v>3</v>
      </c>
      <c r="D29" t="str">
        <f t="shared" si="1"/>
        <v>NA</v>
      </c>
      <c r="E29" t="str">
        <f>"Talbot County"</f>
        <v>Talbot County</v>
      </c>
      <c r="F29" t="str">
        <f>"24041"</f>
        <v>24041</v>
      </c>
      <c r="G29">
        <v>188</v>
      </c>
      <c r="H29">
        <v>80</v>
      </c>
      <c r="I29">
        <v>168</v>
      </c>
      <c r="J29">
        <v>100</v>
      </c>
      <c r="K29">
        <v>5</v>
      </c>
      <c r="L29">
        <v>4</v>
      </c>
      <c r="M29">
        <v>2.2999999999999998</v>
      </c>
      <c r="N29">
        <v>379</v>
      </c>
      <c r="O29">
        <v>430</v>
      </c>
      <c r="P29">
        <v>763</v>
      </c>
      <c r="Q29">
        <v>17967</v>
      </c>
      <c r="R29">
        <v>7964</v>
      </c>
      <c r="S29">
        <v>5</v>
      </c>
      <c r="T29">
        <v>26</v>
      </c>
      <c r="U29">
        <v>21</v>
      </c>
      <c r="V29">
        <v>13</v>
      </c>
      <c r="W29">
        <v>35</v>
      </c>
      <c r="X29">
        <v>40</v>
      </c>
      <c r="Y29">
        <v>2</v>
      </c>
      <c r="Z29">
        <v>55</v>
      </c>
      <c r="AA29">
        <v>28</v>
      </c>
      <c r="AB29">
        <v>88</v>
      </c>
      <c r="AC29">
        <v>63</v>
      </c>
      <c r="AD29">
        <v>2</v>
      </c>
      <c r="AE29">
        <v>45</v>
      </c>
      <c r="AF29">
        <v>87</v>
      </c>
      <c r="AG29">
        <v>43</v>
      </c>
      <c r="AH29">
        <v>30</v>
      </c>
      <c r="AI29">
        <v>37</v>
      </c>
      <c r="AJ29">
        <v>17</v>
      </c>
      <c r="AK29">
        <v>-1</v>
      </c>
      <c r="AL29">
        <v>53</v>
      </c>
      <c r="AM29">
        <v>21</v>
      </c>
      <c r="AN29">
        <v>26</v>
      </c>
      <c r="AO29">
        <v>2</v>
      </c>
      <c r="AP29">
        <v>75</v>
      </c>
      <c r="AQ29">
        <v>73</v>
      </c>
      <c r="AR29">
        <v>-1</v>
      </c>
      <c r="AS29">
        <v>-1</v>
      </c>
      <c r="AT29">
        <v>25</v>
      </c>
      <c r="AU29">
        <v>-1</v>
      </c>
      <c r="AV29">
        <v>2</v>
      </c>
      <c r="AW29">
        <v>-1</v>
      </c>
      <c r="AX29">
        <v>2</v>
      </c>
      <c r="AY29">
        <v>14</v>
      </c>
      <c r="AZ29">
        <v>87</v>
      </c>
      <c r="BA29">
        <v>123</v>
      </c>
      <c r="BB29">
        <v>98</v>
      </c>
      <c r="BC29">
        <v>171</v>
      </c>
      <c r="BD29">
        <v>33</v>
      </c>
      <c r="BE29">
        <v>30</v>
      </c>
      <c r="BF29">
        <v>38</v>
      </c>
      <c r="BG29">
        <v>15</v>
      </c>
      <c r="BH29">
        <v>14</v>
      </c>
      <c r="BI29">
        <v>34</v>
      </c>
      <c r="BJ29">
        <v>59</v>
      </c>
      <c r="BK29" t="str">
        <f t="shared" si="5"/>
        <v>NA</v>
      </c>
      <c r="BL29" t="str">
        <f t="shared" si="5"/>
        <v>NA</v>
      </c>
      <c r="BM29" t="str">
        <f t="shared" si="5"/>
        <v>NA</v>
      </c>
      <c r="BN29" t="str">
        <f t="shared" si="5"/>
        <v>NA</v>
      </c>
      <c r="BO29" t="str">
        <f t="shared" si="5"/>
        <v>NA</v>
      </c>
      <c r="BP29" t="str">
        <f t="shared" si="3"/>
        <v>MD</v>
      </c>
      <c r="BQ29" t="str">
        <f t="shared" si="4"/>
        <v>NA</v>
      </c>
      <c r="BR29" t="str">
        <f t="shared" si="4"/>
        <v>NA</v>
      </c>
    </row>
    <row r="30" spans="1:70" x14ac:dyDescent="0.25">
      <c r="A30">
        <v>9</v>
      </c>
      <c r="B30" t="str">
        <f t="shared" si="0"/>
        <v>Housing Choice Vouchers</v>
      </c>
      <c r="C30">
        <v>3</v>
      </c>
      <c r="D30" t="str">
        <f t="shared" si="1"/>
        <v>NA</v>
      </c>
      <c r="E30" t="str">
        <f>"Washington County"</f>
        <v>Washington County</v>
      </c>
      <c r="F30" t="str">
        <f>"24043"</f>
        <v>24043</v>
      </c>
      <c r="G30">
        <v>1503</v>
      </c>
      <c r="H30">
        <v>97</v>
      </c>
      <c r="I30">
        <v>1408</v>
      </c>
      <c r="J30">
        <v>97</v>
      </c>
      <c r="K30">
        <v>5</v>
      </c>
      <c r="L30">
        <v>10</v>
      </c>
      <c r="M30">
        <v>2</v>
      </c>
      <c r="N30">
        <v>2802</v>
      </c>
      <c r="O30">
        <v>337</v>
      </c>
      <c r="P30">
        <v>660</v>
      </c>
      <c r="Q30">
        <v>14002</v>
      </c>
      <c r="R30">
        <v>7036</v>
      </c>
      <c r="S30">
        <v>6</v>
      </c>
      <c r="T30">
        <v>27</v>
      </c>
      <c r="U30">
        <v>29</v>
      </c>
      <c r="V30">
        <v>18</v>
      </c>
      <c r="W30">
        <v>19</v>
      </c>
      <c r="X30">
        <v>18</v>
      </c>
      <c r="Y30">
        <v>4</v>
      </c>
      <c r="Z30">
        <v>74</v>
      </c>
      <c r="AA30">
        <v>25</v>
      </c>
      <c r="AB30">
        <v>96</v>
      </c>
      <c r="AC30">
        <v>69</v>
      </c>
      <c r="AD30">
        <v>4</v>
      </c>
      <c r="AE30">
        <v>29</v>
      </c>
      <c r="AF30">
        <v>72</v>
      </c>
      <c r="AG30">
        <v>29</v>
      </c>
      <c r="AH30">
        <v>54</v>
      </c>
      <c r="AI30">
        <v>48</v>
      </c>
      <c r="AJ30">
        <v>30</v>
      </c>
      <c r="AK30">
        <v>1</v>
      </c>
      <c r="AL30">
        <v>40</v>
      </c>
      <c r="AM30">
        <v>24</v>
      </c>
      <c r="AN30">
        <v>35</v>
      </c>
      <c r="AO30">
        <v>4</v>
      </c>
      <c r="AP30">
        <v>28</v>
      </c>
      <c r="AQ30">
        <v>22</v>
      </c>
      <c r="AR30">
        <v>0</v>
      </c>
      <c r="AS30">
        <v>1</v>
      </c>
      <c r="AT30">
        <v>72</v>
      </c>
      <c r="AU30">
        <v>1</v>
      </c>
      <c r="AV30">
        <v>4</v>
      </c>
      <c r="AW30">
        <v>0</v>
      </c>
      <c r="AX30">
        <v>5</v>
      </c>
      <c r="AY30">
        <v>1</v>
      </c>
      <c r="AZ30">
        <v>33</v>
      </c>
      <c r="BA30">
        <v>85</v>
      </c>
      <c r="BB30">
        <v>93</v>
      </c>
      <c r="BC30">
        <v>131</v>
      </c>
      <c r="BD30">
        <v>42</v>
      </c>
      <c r="BE30">
        <v>27</v>
      </c>
      <c r="BF30">
        <v>31</v>
      </c>
      <c r="BG30">
        <v>19</v>
      </c>
      <c r="BH30">
        <v>21</v>
      </c>
      <c r="BI30">
        <v>20</v>
      </c>
      <c r="BJ30">
        <v>44</v>
      </c>
      <c r="BK30" t="str">
        <f t="shared" si="5"/>
        <v>NA</v>
      </c>
      <c r="BL30" t="str">
        <f t="shared" si="5"/>
        <v>NA</v>
      </c>
      <c r="BM30" t="str">
        <f t="shared" si="5"/>
        <v>NA</v>
      </c>
      <c r="BN30" t="str">
        <f t="shared" si="5"/>
        <v>NA</v>
      </c>
      <c r="BO30" t="str">
        <f t="shared" si="5"/>
        <v>NA</v>
      </c>
      <c r="BP30" t="str">
        <f t="shared" si="3"/>
        <v>MD</v>
      </c>
      <c r="BQ30" t="str">
        <f t="shared" si="4"/>
        <v>NA</v>
      </c>
      <c r="BR30" t="str">
        <f t="shared" si="4"/>
        <v>NA</v>
      </c>
    </row>
    <row r="31" spans="1:70" x14ac:dyDescent="0.25">
      <c r="A31">
        <v>9</v>
      </c>
      <c r="B31" t="str">
        <f t="shared" si="0"/>
        <v>Housing Choice Vouchers</v>
      </c>
      <c r="C31">
        <v>3</v>
      </c>
      <c r="D31" t="str">
        <f t="shared" si="1"/>
        <v>NA</v>
      </c>
      <c r="E31" t="str">
        <f>"Wicomico County"</f>
        <v>Wicomico County</v>
      </c>
      <c r="F31" t="str">
        <f>"24045"</f>
        <v>24045</v>
      </c>
      <c r="G31">
        <v>860</v>
      </c>
      <c r="H31">
        <v>70</v>
      </c>
      <c r="I31">
        <v>591</v>
      </c>
      <c r="J31">
        <v>98</v>
      </c>
      <c r="K31">
        <v>5</v>
      </c>
      <c r="L31">
        <v>2</v>
      </c>
      <c r="M31">
        <v>2.4</v>
      </c>
      <c r="N31">
        <v>1429</v>
      </c>
      <c r="O31">
        <v>426</v>
      </c>
      <c r="P31">
        <v>735</v>
      </c>
      <c r="Q31">
        <v>16508</v>
      </c>
      <c r="R31">
        <v>6827</v>
      </c>
      <c r="S31">
        <v>4</v>
      </c>
      <c r="T31">
        <v>25</v>
      </c>
      <c r="U31">
        <v>23</v>
      </c>
      <c r="V31">
        <v>16</v>
      </c>
      <c r="W31">
        <v>33</v>
      </c>
      <c r="X31">
        <v>39</v>
      </c>
      <c r="Y31">
        <v>3</v>
      </c>
      <c r="Z31">
        <v>54</v>
      </c>
      <c r="AA31">
        <v>28</v>
      </c>
      <c r="AB31">
        <v>90</v>
      </c>
      <c r="AC31">
        <v>62</v>
      </c>
      <c r="AD31">
        <v>2</v>
      </c>
      <c r="AE31">
        <v>50</v>
      </c>
      <c r="AF31">
        <v>87</v>
      </c>
      <c r="AG31">
        <v>50</v>
      </c>
      <c r="AH31">
        <v>27</v>
      </c>
      <c r="AI31">
        <v>49</v>
      </c>
      <c r="AJ31">
        <v>19</v>
      </c>
      <c r="AK31">
        <v>1</v>
      </c>
      <c r="AL31">
        <v>60</v>
      </c>
      <c r="AM31">
        <v>18</v>
      </c>
      <c r="AN31">
        <v>22</v>
      </c>
      <c r="AO31">
        <v>3</v>
      </c>
      <c r="AP31">
        <v>86</v>
      </c>
      <c r="AQ31">
        <v>83</v>
      </c>
      <c r="AR31">
        <v>1</v>
      </c>
      <c r="AS31">
        <v>-1</v>
      </c>
      <c r="AT31">
        <v>14</v>
      </c>
      <c r="AU31">
        <v>1</v>
      </c>
      <c r="AV31">
        <v>2</v>
      </c>
      <c r="AW31">
        <v>0</v>
      </c>
      <c r="AX31">
        <v>3</v>
      </c>
      <c r="AY31">
        <v>0</v>
      </c>
      <c r="AZ31">
        <v>31</v>
      </c>
      <c r="BA31">
        <v>106</v>
      </c>
      <c r="BB31">
        <v>91</v>
      </c>
      <c r="BC31">
        <v>221</v>
      </c>
      <c r="BD31">
        <v>23</v>
      </c>
      <c r="BE31">
        <v>28</v>
      </c>
      <c r="BF31">
        <v>49</v>
      </c>
      <c r="BG31">
        <v>24</v>
      </c>
      <c r="BH31">
        <v>22</v>
      </c>
      <c r="BI31">
        <v>52</v>
      </c>
      <c r="BJ31">
        <v>62</v>
      </c>
      <c r="BK31" t="str">
        <f t="shared" si="5"/>
        <v>NA</v>
      </c>
      <c r="BL31" t="str">
        <f t="shared" si="5"/>
        <v>NA</v>
      </c>
      <c r="BM31" t="str">
        <f t="shared" si="5"/>
        <v>NA</v>
      </c>
      <c r="BN31" t="str">
        <f t="shared" si="5"/>
        <v>NA</v>
      </c>
      <c r="BO31" t="str">
        <f t="shared" si="5"/>
        <v>NA</v>
      </c>
      <c r="BP31" t="str">
        <f t="shared" si="3"/>
        <v>MD</v>
      </c>
      <c r="BQ31" t="str">
        <f t="shared" si="4"/>
        <v>NA</v>
      </c>
      <c r="BR31" t="str">
        <f t="shared" si="4"/>
        <v>NA</v>
      </c>
    </row>
    <row r="32" spans="1:70" x14ac:dyDescent="0.25">
      <c r="A32">
        <v>9</v>
      </c>
      <c r="B32" t="str">
        <f t="shared" si="0"/>
        <v>Housing Choice Vouchers</v>
      </c>
      <c r="C32">
        <v>3</v>
      </c>
      <c r="D32" t="str">
        <f t="shared" si="1"/>
        <v>NA</v>
      </c>
      <c r="E32" t="str">
        <f>"Worcester County"</f>
        <v>Worcester County</v>
      </c>
      <c r="F32" t="str">
        <f>"24047"</f>
        <v>24047</v>
      </c>
      <c r="G32">
        <v>146</v>
      </c>
      <c r="H32">
        <v>87</v>
      </c>
      <c r="I32">
        <v>126</v>
      </c>
      <c r="J32">
        <v>99</v>
      </c>
      <c r="K32">
        <v>5</v>
      </c>
      <c r="L32">
        <v>2</v>
      </c>
      <c r="M32">
        <v>2.7</v>
      </c>
      <c r="N32">
        <v>342</v>
      </c>
      <c r="O32">
        <v>451</v>
      </c>
      <c r="P32">
        <v>789</v>
      </c>
      <c r="Q32">
        <v>16942</v>
      </c>
      <c r="R32">
        <v>6242</v>
      </c>
      <c r="S32">
        <v>6</v>
      </c>
      <c r="T32">
        <v>25</v>
      </c>
      <c r="U32">
        <v>18</v>
      </c>
      <c r="V32">
        <v>15</v>
      </c>
      <c r="W32">
        <v>36</v>
      </c>
      <c r="X32">
        <v>40</v>
      </c>
      <c r="Y32">
        <v>6</v>
      </c>
      <c r="Z32">
        <v>52</v>
      </c>
      <c r="AA32">
        <v>27</v>
      </c>
      <c r="AB32">
        <v>91</v>
      </c>
      <c r="AC32">
        <v>62</v>
      </c>
      <c r="AD32">
        <v>2</v>
      </c>
      <c r="AE32">
        <v>56</v>
      </c>
      <c r="AF32">
        <v>87</v>
      </c>
      <c r="AG32">
        <v>59</v>
      </c>
      <c r="AH32">
        <v>28</v>
      </c>
      <c r="AI32">
        <v>60</v>
      </c>
      <c r="AJ32">
        <v>20</v>
      </c>
      <c r="AK32">
        <v>1</v>
      </c>
      <c r="AL32">
        <v>57</v>
      </c>
      <c r="AM32">
        <v>23</v>
      </c>
      <c r="AN32">
        <v>19</v>
      </c>
      <c r="AO32">
        <v>3</v>
      </c>
      <c r="AP32">
        <v>80</v>
      </c>
      <c r="AQ32">
        <v>79</v>
      </c>
      <c r="AR32">
        <v>-1</v>
      </c>
      <c r="AS32">
        <v>1</v>
      </c>
      <c r="AT32">
        <v>20</v>
      </c>
      <c r="AU32">
        <v>-1</v>
      </c>
      <c r="AV32">
        <v>-1</v>
      </c>
      <c r="AW32">
        <v>-1</v>
      </c>
      <c r="AX32">
        <v>0</v>
      </c>
      <c r="AY32">
        <v>0</v>
      </c>
      <c r="AZ32">
        <v>4</v>
      </c>
      <c r="BA32">
        <v>111</v>
      </c>
      <c r="BB32">
        <v>98</v>
      </c>
      <c r="BC32">
        <v>252</v>
      </c>
      <c r="BD32">
        <v>16</v>
      </c>
      <c r="BE32">
        <v>22</v>
      </c>
      <c r="BF32">
        <v>62</v>
      </c>
      <c r="BG32">
        <v>25</v>
      </c>
      <c r="BH32">
        <v>19</v>
      </c>
      <c r="BI32">
        <v>43</v>
      </c>
      <c r="BJ32">
        <v>73</v>
      </c>
      <c r="BK32" t="str">
        <f t="shared" si="5"/>
        <v>NA</v>
      </c>
      <c r="BL32" t="str">
        <f t="shared" si="5"/>
        <v>NA</v>
      </c>
      <c r="BM32" t="str">
        <f t="shared" si="5"/>
        <v>NA</v>
      </c>
      <c r="BN32" t="str">
        <f t="shared" si="5"/>
        <v>NA</v>
      </c>
      <c r="BO32" t="str">
        <f t="shared" si="5"/>
        <v>NA</v>
      </c>
      <c r="BP32" t="str">
        <f t="shared" si="3"/>
        <v>MD</v>
      </c>
      <c r="BQ32" t="str">
        <f t="shared" si="4"/>
        <v>NA</v>
      </c>
      <c r="BR32" t="str">
        <f t="shared" si="4"/>
        <v>NA</v>
      </c>
    </row>
    <row r="33" spans="1:70" x14ac:dyDescent="0.25">
      <c r="A33">
        <v>9</v>
      </c>
      <c r="B33" t="str">
        <f t="shared" si="0"/>
        <v>Housing Choice Vouchers</v>
      </c>
      <c r="C33">
        <v>3</v>
      </c>
      <c r="D33" t="str">
        <f t="shared" si="1"/>
        <v>NA</v>
      </c>
      <c r="E33" t="str">
        <f>"Baltimore city"</f>
        <v>Baltimore city</v>
      </c>
      <c r="F33" t="str">
        <f>"24510"</f>
        <v>24510</v>
      </c>
      <c r="G33">
        <v>15951</v>
      </c>
      <c r="H33">
        <v>88</v>
      </c>
      <c r="I33">
        <v>13185</v>
      </c>
      <c r="J33">
        <v>94</v>
      </c>
      <c r="K33">
        <v>10</v>
      </c>
      <c r="L33">
        <v>5</v>
      </c>
      <c r="M33">
        <v>2.2000000000000002</v>
      </c>
      <c r="N33">
        <v>29340</v>
      </c>
      <c r="O33">
        <v>361</v>
      </c>
      <c r="P33">
        <v>991</v>
      </c>
      <c r="Q33">
        <v>14524</v>
      </c>
      <c r="R33">
        <v>6527</v>
      </c>
      <c r="S33">
        <v>10</v>
      </c>
      <c r="T33">
        <v>36</v>
      </c>
      <c r="U33">
        <v>18</v>
      </c>
      <c r="V33">
        <v>12</v>
      </c>
      <c r="W33">
        <v>23</v>
      </c>
      <c r="X33">
        <v>27</v>
      </c>
      <c r="Y33">
        <v>8</v>
      </c>
      <c r="Z33">
        <v>62</v>
      </c>
      <c r="AA33">
        <v>20</v>
      </c>
      <c r="AB33">
        <v>97</v>
      </c>
      <c r="AC33">
        <v>82</v>
      </c>
      <c r="AD33">
        <v>2</v>
      </c>
      <c r="AE33">
        <v>38</v>
      </c>
      <c r="AF33">
        <v>76</v>
      </c>
      <c r="AG33">
        <v>38</v>
      </c>
      <c r="AH33">
        <v>46</v>
      </c>
      <c r="AI33">
        <v>81</v>
      </c>
      <c r="AJ33">
        <v>31</v>
      </c>
      <c r="AK33">
        <v>2</v>
      </c>
      <c r="AL33">
        <v>49</v>
      </c>
      <c r="AM33">
        <v>28</v>
      </c>
      <c r="AN33">
        <v>21</v>
      </c>
      <c r="AO33">
        <v>1</v>
      </c>
      <c r="AP33">
        <v>95</v>
      </c>
      <c r="AQ33">
        <v>93</v>
      </c>
      <c r="AR33">
        <v>0</v>
      </c>
      <c r="AS33">
        <v>0</v>
      </c>
      <c r="AT33">
        <v>5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6</v>
      </c>
      <c r="BA33">
        <v>115</v>
      </c>
      <c r="BB33">
        <v>90</v>
      </c>
      <c r="BC33">
        <v>169</v>
      </c>
      <c r="BD33">
        <v>39</v>
      </c>
      <c r="BE33">
        <v>28</v>
      </c>
      <c r="BF33">
        <v>33</v>
      </c>
      <c r="BG33">
        <v>13</v>
      </c>
      <c r="BH33">
        <v>27</v>
      </c>
      <c r="BI33">
        <v>83</v>
      </c>
      <c r="BJ33">
        <v>12</v>
      </c>
      <c r="BK33" t="str">
        <f t="shared" si="5"/>
        <v>NA</v>
      </c>
      <c r="BL33" t="str">
        <f t="shared" si="5"/>
        <v>NA</v>
      </c>
      <c r="BM33" t="str">
        <f t="shared" si="5"/>
        <v>NA</v>
      </c>
      <c r="BN33" t="str">
        <f t="shared" si="5"/>
        <v>NA</v>
      </c>
      <c r="BO33" t="str">
        <f t="shared" si="5"/>
        <v>NA</v>
      </c>
      <c r="BP33" t="str">
        <f t="shared" si="3"/>
        <v>MD</v>
      </c>
      <c r="BQ33" t="str">
        <f t="shared" si="4"/>
        <v>NA</v>
      </c>
      <c r="BR33" t="str">
        <f t="shared" si="4"/>
        <v>NA</v>
      </c>
    </row>
    <row r="34" spans="1:70" x14ac:dyDescent="0.25">
      <c r="A34">
        <v>9</v>
      </c>
      <c r="B34" t="str">
        <f t="shared" si="0"/>
        <v>Housing Choice Vouchers</v>
      </c>
      <c r="C34">
        <v>3</v>
      </c>
      <c r="D34" t="str">
        <f t="shared" si="1"/>
        <v>NA</v>
      </c>
      <c r="E34" t="str">
        <f>"Missing  Maryland"</f>
        <v>Missing  Maryland</v>
      </c>
      <c r="F34" t="str">
        <f>"24XXX"</f>
        <v>24XXX</v>
      </c>
      <c r="G34">
        <v>96</v>
      </c>
      <c r="H34">
        <v>91</v>
      </c>
      <c r="I34">
        <v>89</v>
      </c>
      <c r="J34">
        <v>100</v>
      </c>
      <c r="K34">
        <v>7</v>
      </c>
      <c r="L34">
        <v>1</v>
      </c>
      <c r="M34">
        <v>2.4</v>
      </c>
      <c r="N34">
        <v>211</v>
      </c>
      <c r="O34">
        <v>29</v>
      </c>
      <c r="P34">
        <v>1001</v>
      </c>
      <c r="Q34">
        <v>16807</v>
      </c>
      <c r="R34">
        <v>7089</v>
      </c>
      <c r="S34">
        <v>11</v>
      </c>
      <c r="T34">
        <v>27</v>
      </c>
      <c r="U34">
        <v>22</v>
      </c>
      <c r="V34">
        <v>8</v>
      </c>
      <c r="W34">
        <v>32</v>
      </c>
      <c r="X34">
        <v>34</v>
      </c>
      <c r="Y34">
        <v>4</v>
      </c>
      <c r="Z34">
        <v>57</v>
      </c>
      <c r="AA34">
        <v>-1</v>
      </c>
      <c r="AB34">
        <v>-1</v>
      </c>
      <c r="AC34">
        <v>-1</v>
      </c>
      <c r="AD34">
        <v>2</v>
      </c>
      <c r="AE34">
        <v>44</v>
      </c>
      <c r="AF34">
        <v>79</v>
      </c>
      <c r="AG34">
        <v>42</v>
      </c>
      <c r="AH34">
        <v>44</v>
      </c>
      <c r="AI34">
        <v>71</v>
      </c>
      <c r="AJ34">
        <v>27</v>
      </c>
      <c r="AK34">
        <v>4</v>
      </c>
      <c r="AL34">
        <v>55</v>
      </c>
      <c r="AM34">
        <v>21</v>
      </c>
      <c r="AN34">
        <v>19</v>
      </c>
      <c r="AO34">
        <v>-1</v>
      </c>
      <c r="AP34">
        <v>69</v>
      </c>
      <c r="AQ34">
        <v>63</v>
      </c>
      <c r="AR34">
        <v>-1</v>
      </c>
      <c r="AS34">
        <v>1</v>
      </c>
      <c r="AT34">
        <v>31</v>
      </c>
      <c r="AU34">
        <v>1</v>
      </c>
      <c r="AV34">
        <v>3</v>
      </c>
      <c r="AW34">
        <v>-1</v>
      </c>
      <c r="AX34">
        <v>4</v>
      </c>
      <c r="AY34">
        <v>0</v>
      </c>
      <c r="AZ34">
        <v>-1</v>
      </c>
      <c r="BA34">
        <v>145</v>
      </c>
      <c r="BB34">
        <v>3</v>
      </c>
      <c r="BC34">
        <v>204</v>
      </c>
      <c r="BD34">
        <v>60</v>
      </c>
      <c r="BE34">
        <v>16</v>
      </c>
      <c r="BF34">
        <v>25</v>
      </c>
      <c r="BG34">
        <v>7</v>
      </c>
      <c r="BH34">
        <v>-1</v>
      </c>
      <c r="BI34">
        <v>-1</v>
      </c>
      <c r="BJ34">
        <v>-1</v>
      </c>
      <c r="BK34" t="str">
        <f t="shared" si="5"/>
        <v>NA</v>
      </c>
      <c r="BL34" t="str">
        <f t="shared" si="5"/>
        <v>NA</v>
      </c>
      <c r="BM34" t="str">
        <f t="shared" si="5"/>
        <v>NA</v>
      </c>
      <c r="BN34" t="str">
        <f t="shared" si="5"/>
        <v>NA</v>
      </c>
      <c r="BO34" t="str">
        <f t="shared" si="5"/>
        <v>NA</v>
      </c>
      <c r="BP34" t="str">
        <f t="shared" si="3"/>
        <v>MD</v>
      </c>
      <c r="BQ34" t="str">
        <f t="shared" si="4"/>
        <v>NA</v>
      </c>
      <c r="BR34" t="str">
        <f t="shared" si="4"/>
        <v>NA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3:C79"/>
  <sheetViews>
    <sheetView topLeftCell="A46" workbookViewId="0">
      <selection activeCell="C76" sqref="C76"/>
    </sheetView>
  </sheetViews>
  <sheetFormatPr defaultRowHeight="15" x14ac:dyDescent="0.25"/>
  <sheetData>
    <row r="3" spans="3:3" x14ac:dyDescent="0.25">
      <c r="C3" s="3" t="s">
        <v>74</v>
      </c>
    </row>
    <row r="4" spans="3:3" x14ac:dyDescent="0.25">
      <c r="C4" s="3"/>
    </row>
    <row r="5" spans="3:3" x14ac:dyDescent="0.25">
      <c r="C5" s="4" t="s">
        <v>75</v>
      </c>
    </row>
    <row r="6" spans="3:3" x14ac:dyDescent="0.25">
      <c r="C6" s="3"/>
    </row>
    <row r="7" spans="3:3" x14ac:dyDescent="0.25">
      <c r="C7" s="5" t="s">
        <v>75</v>
      </c>
    </row>
    <row r="8" spans="3:3" x14ac:dyDescent="0.25">
      <c r="C8" s="5" t="s">
        <v>76</v>
      </c>
    </row>
    <row r="9" spans="3:3" x14ac:dyDescent="0.25">
      <c r="C9" s="5" t="s">
        <v>77</v>
      </c>
    </row>
    <row r="10" spans="3:3" x14ac:dyDescent="0.25">
      <c r="C10" s="5" t="s">
        <v>78</v>
      </c>
    </row>
    <row r="11" spans="3:3" x14ac:dyDescent="0.25">
      <c r="C11" s="5" t="s">
        <v>79</v>
      </c>
    </row>
    <row r="12" spans="3:3" x14ac:dyDescent="0.25">
      <c r="C12" s="5" t="s">
        <v>80</v>
      </c>
    </row>
    <row r="13" spans="3:3" x14ac:dyDescent="0.25">
      <c r="C13" s="5">
        <v>2012</v>
      </c>
    </row>
    <row r="14" spans="3:3" x14ac:dyDescent="0.25">
      <c r="C14" s="5">
        <v>2011</v>
      </c>
    </row>
    <row r="15" spans="3:3" x14ac:dyDescent="0.25">
      <c r="C15" s="5">
        <v>2010</v>
      </c>
    </row>
    <row r="16" spans="3:3" x14ac:dyDescent="0.25">
      <c r="C16" s="5" t="s">
        <v>81</v>
      </c>
    </row>
    <row r="17" spans="3:3" x14ac:dyDescent="0.25">
      <c r="C17" s="2"/>
    </row>
    <row r="18" spans="3:3" x14ac:dyDescent="0.25">
      <c r="C18" s="2"/>
    </row>
    <row r="19" spans="3:3" x14ac:dyDescent="0.25">
      <c r="C19" s="3" t="s">
        <v>82</v>
      </c>
    </row>
    <row r="20" spans="3:3" x14ac:dyDescent="0.25">
      <c r="C20" s="3"/>
    </row>
    <row r="21" spans="3:3" x14ac:dyDescent="0.25">
      <c r="C21" s="4" t="s">
        <v>83</v>
      </c>
    </row>
    <row r="22" spans="3:3" x14ac:dyDescent="0.25">
      <c r="C22" s="3"/>
    </row>
    <row r="23" spans="3:3" x14ac:dyDescent="0.25">
      <c r="C23" s="5" t="s">
        <v>84</v>
      </c>
    </row>
    <row r="24" spans="3:3" x14ac:dyDescent="0.25">
      <c r="C24" s="5" t="s">
        <v>67</v>
      </c>
    </row>
    <row r="25" spans="3:3" x14ac:dyDescent="0.25">
      <c r="C25" s="5" t="s">
        <v>85</v>
      </c>
    </row>
    <row r="26" spans="3:3" x14ac:dyDescent="0.25">
      <c r="C26" s="5" t="s">
        <v>86</v>
      </c>
    </row>
    <row r="27" spans="3:3" x14ac:dyDescent="0.25">
      <c r="C27" s="5" t="s">
        <v>87</v>
      </c>
    </row>
    <row r="28" spans="3:3" x14ac:dyDescent="0.25">
      <c r="C28" s="5" t="s">
        <v>88</v>
      </c>
    </row>
    <row r="29" spans="3:3" x14ac:dyDescent="0.25">
      <c r="C29" s="5" t="s">
        <v>89</v>
      </c>
    </row>
    <row r="30" spans="3:3" x14ac:dyDescent="0.25">
      <c r="C30" s="5" t="s">
        <v>83</v>
      </c>
    </row>
    <row r="31" spans="3:3" x14ac:dyDescent="0.25">
      <c r="C31" s="5" t="s">
        <v>62</v>
      </c>
    </row>
    <row r="32" spans="3:3" x14ac:dyDescent="0.25">
      <c r="C32" s="5" t="s">
        <v>90</v>
      </c>
    </row>
    <row r="33" spans="3:3" x14ac:dyDescent="0.25">
      <c r="C33" s="2"/>
    </row>
    <row r="34" spans="3:3" x14ac:dyDescent="0.25">
      <c r="C34" s="3" t="s">
        <v>91</v>
      </c>
    </row>
    <row r="35" spans="3:3" x14ac:dyDescent="0.25">
      <c r="C35" s="3"/>
    </row>
    <row r="36" spans="3:3" x14ac:dyDescent="0.25">
      <c r="C36" s="5" t="s">
        <v>92</v>
      </c>
    </row>
    <row r="37" spans="3:3" x14ac:dyDescent="0.25">
      <c r="C37" s="5"/>
    </row>
    <row r="38" spans="3:3" x14ac:dyDescent="0.25">
      <c r="C38" s="2"/>
    </row>
    <row r="39" spans="3:3" x14ac:dyDescent="0.25">
      <c r="C39" s="3" t="s">
        <v>93</v>
      </c>
    </row>
    <row r="40" spans="3:3" x14ac:dyDescent="0.25">
      <c r="C40" s="3"/>
    </row>
    <row r="41" spans="3:3" x14ac:dyDescent="0.25">
      <c r="C41" s="3" t="s">
        <v>94</v>
      </c>
    </row>
    <row r="42" spans="3:3" x14ac:dyDescent="0.25">
      <c r="C42" s="3"/>
    </row>
    <row r="43" spans="3:3" x14ac:dyDescent="0.25">
      <c r="C43" s="3" t="s">
        <v>95</v>
      </c>
    </row>
    <row r="44" spans="3:3" x14ac:dyDescent="0.25">
      <c r="C44" s="3"/>
    </row>
    <row r="45" spans="3:3" x14ac:dyDescent="0.25">
      <c r="C45" s="3" t="s">
        <v>96</v>
      </c>
    </row>
    <row r="46" spans="3:3" x14ac:dyDescent="0.25">
      <c r="C46" s="3"/>
    </row>
    <row r="47" spans="3:3" x14ac:dyDescent="0.25">
      <c r="C47" s="3" t="s">
        <v>97</v>
      </c>
    </row>
    <row r="48" spans="3:3" x14ac:dyDescent="0.25">
      <c r="C48" s="3"/>
    </row>
    <row r="49" spans="3:3" x14ac:dyDescent="0.25">
      <c r="C49" s="3" t="s">
        <v>98</v>
      </c>
    </row>
    <row r="50" spans="3:3" x14ac:dyDescent="0.25">
      <c r="C50" s="3"/>
    </row>
    <row r="51" spans="3:3" x14ac:dyDescent="0.25">
      <c r="C51" s="3" t="s">
        <v>99</v>
      </c>
    </row>
    <row r="52" spans="3:3" x14ac:dyDescent="0.25">
      <c r="C52" s="3"/>
    </row>
    <row r="53" spans="3:3" x14ac:dyDescent="0.25">
      <c r="C53" s="3" t="s">
        <v>100</v>
      </c>
    </row>
    <row r="54" spans="3:3" x14ac:dyDescent="0.25">
      <c r="C54" s="3"/>
    </row>
    <row r="55" spans="3:3" x14ac:dyDescent="0.25">
      <c r="C55" s="5" t="s">
        <v>101</v>
      </c>
    </row>
    <row r="56" spans="3:3" x14ac:dyDescent="0.25">
      <c r="C56" s="5"/>
    </row>
    <row r="57" spans="3:3" x14ac:dyDescent="0.25">
      <c r="C57" s="2"/>
    </row>
    <row r="58" spans="3:3" x14ac:dyDescent="0.25">
      <c r="C58" s="3" t="s">
        <v>102</v>
      </c>
    </row>
    <row r="59" spans="3:3" x14ac:dyDescent="0.25">
      <c r="C59" s="3"/>
    </row>
    <row r="60" spans="3:3" x14ac:dyDescent="0.25">
      <c r="C60" s="3" t="s">
        <v>103</v>
      </c>
    </row>
    <row r="61" spans="3:3" x14ac:dyDescent="0.25">
      <c r="C61" s="3"/>
    </row>
    <row r="62" spans="3:3" x14ac:dyDescent="0.25">
      <c r="C62" s="3" t="s">
        <v>104</v>
      </c>
    </row>
    <row r="63" spans="3:3" x14ac:dyDescent="0.25">
      <c r="C63" s="3"/>
    </row>
    <row r="64" spans="3:3" x14ac:dyDescent="0.25">
      <c r="C64" s="5" t="s">
        <v>105</v>
      </c>
    </row>
    <row r="65" spans="3:3" x14ac:dyDescent="0.25">
      <c r="C65" s="5"/>
    </row>
    <row r="66" spans="3:3" x14ac:dyDescent="0.25">
      <c r="C66" s="5" t="s">
        <v>106</v>
      </c>
    </row>
    <row r="67" spans="3:3" x14ac:dyDescent="0.25">
      <c r="C67" s="5" t="s">
        <v>107</v>
      </c>
    </row>
    <row r="68" spans="3:3" x14ac:dyDescent="0.25">
      <c r="C68" s="5" t="s">
        <v>105</v>
      </c>
    </row>
    <row r="69" spans="3:3" x14ac:dyDescent="0.25">
      <c r="C69" s="5" t="s">
        <v>108</v>
      </c>
    </row>
    <row r="70" spans="3:3" x14ac:dyDescent="0.25">
      <c r="C70" s="5" t="s">
        <v>109</v>
      </c>
    </row>
    <row r="71" spans="3:3" x14ac:dyDescent="0.25">
      <c r="C71" s="5" t="s">
        <v>110</v>
      </c>
    </row>
    <row r="72" spans="3:3" x14ac:dyDescent="0.25">
      <c r="C72" s="5" t="s">
        <v>111</v>
      </c>
    </row>
    <row r="73" spans="3:3" x14ac:dyDescent="0.25">
      <c r="C73" s="5" t="s">
        <v>112</v>
      </c>
    </row>
    <row r="74" spans="3:3" x14ac:dyDescent="0.25">
      <c r="C74" s="5" t="s">
        <v>113</v>
      </c>
    </row>
    <row r="75" spans="3:3" x14ac:dyDescent="0.25">
      <c r="C75" s="2"/>
    </row>
    <row r="76" spans="3:3" x14ac:dyDescent="0.25">
      <c r="C76" s="3" t="s">
        <v>114</v>
      </c>
    </row>
    <row r="77" spans="3:3" x14ac:dyDescent="0.25">
      <c r="C77" s="3"/>
    </row>
    <row r="78" spans="3:3" x14ac:dyDescent="0.25">
      <c r="C78" s="5" t="s">
        <v>115</v>
      </c>
    </row>
    <row r="79" spans="3:3" x14ac:dyDescent="0.25">
      <c r="C79" s="5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69" r:id="rId3" name="Control 21">
          <controlPr defaultSize="0" r:id="rId4">
            <anchor moveWithCells="1">
              <from>
                <xdr:col>2</xdr:col>
                <xdr:colOff>0</xdr:colOff>
                <xdr:row>78</xdr:row>
                <xdr:rowOff>0</xdr:rowOff>
              </from>
              <to>
                <xdr:col>3</xdr:col>
                <xdr:colOff>304800</xdr:colOff>
                <xdr:row>79</xdr:row>
                <xdr:rowOff>38100</xdr:rowOff>
              </to>
            </anchor>
          </controlPr>
        </control>
      </mc:Choice>
      <mc:Fallback>
        <control shapeId="2069" r:id="rId3" name="Control 21"/>
      </mc:Fallback>
    </mc:AlternateContent>
    <mc:AlternateContent xmlns:mc="http://schemas.openxmlformats.org/markup-compatibility/2006">
      <mc:Choice Requires="x14">
        <control shapeId="2068" r:id="rId5" name="Control 20">
          <controlPr defaultSize="0" r:id="rId6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11</xdr:col>
                <xdr:colOff>295275</xdr:colOff>
                <xdr:row>81</xdr:row>
                <xdr:rowOff>57150</xdr:rowOff>
              </to>
            </anchor>
          </controlPr>
        </control>
      </mc:Choice>
      <mc:Fallback>
        <control shapeId="2068" r:id="rId5" name="Control 20"/>
      </mc:Fallback>
    </mc:AlternateContent>
    <mc:AlternateContent xmlns:mc="http://schemas.openxmlformats.org/markup-compatibility/2006">
      <mc:Choice Requires="x14">
        <control shapeId="2067" r:id="rId7" name="Control 19">
          <controlPr defaultSize="0" r:id="rId8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304800</xdr:colOff>
                <xdr:row>65</xdr:row>
                <xdr:rowOff>38100</xdr:rowOff>
              </to>
            </anchor>
          </controlPr>
        </control>
      </mc:Choice>
      <mc:Fallback>
        <control shapeId="2067" r:id="rId7" name="Control 19"/>
      </mc:Fallback>
    </mc:AlternateContent>
    <mc:AlternateContent xmlns:mc="http://schemas.openxmlformats.org/markup-compatibility/2006">
      <mc:Choice Requires="x14">
        <control shapeId="2066" r:id="rId9" name="Control 18">
          <controlPr defaultSize="0" r:id="rId10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6</xdr:col>
                <xdr:colOff>57150</xdr:colOff>
                <xdr:row>63</xdr:row>
                <xdr:rowOff>9525</xdr:rowOff>
              </to>
            </anchor>
          </controlPr>
        </control>
      </mc:Choice>
      <mc:Fallback>
        <control shapeId="2066" r:id="rId9" name="Control 18"/>
      </mc:Fallback>
    </mc:AlternateContent>
    <mc:AlternateContent xmlns:mc="http://schemas.openxmlformats.org/markup-compatibility/2006">
      <mc:Choice Requires="x14">
        <control shapeId="2065" r:id="rId11" name="Control 17">
          <controlPr defaultSize="0" r:id="rId12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4</xdr:col>
                <xdr:colOff>85725</xdr:colOff>
                <xdr:row>65</xdr:row>
                <xdr:rowOff>57150</xdr:rowOff>
              </to>
            </anchor>
          </controlPr>
        </control>
      </mc:Choice>
      <mc:Fallback>
        <control shapeId="2065" r:id="rId11" name="Control 17"/>
      </mc:Fallback>
    </mc:AlternateContent>
    <mc:AlternateContent xmlns:mc="http://schemas.openxmlformats.org/markup-compatibility/2006">
      <mc:Choice Requires="x14">
        <control shapeId="2064" r:id="rId13" name="Control 16">
          <controlPr defaultSize="0" r:id="rId12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4</xdr:col>
                <xdr:colOff>85725</xdr:colOff>
                <xdr:row>63</xdr:row>
                <xdr:rowOff>57150</xdr:rowOff>
              </to>
            </anchor>
          </controlPr>
        </control>
      </mc:Choice>
      <mc:Fallback>
        <control shapeId="2064" r:id="rId13" name="Control 16"/>
      </mc:Fallback>
    </mc:AlternateContent>
    <mc:AlternateContent xmlns:mc="http://schemas.openxmlformats.org/markup-compatibility/2006">
      <mc:Choice Requires="x14">
        <control shapeId="2063" r:id="rId14" name="Control 15">
          <controlPr defaultSize="0" r:id="rId1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304800</xdr:colOff>
                <xdr:row>56</xdr:row>
                <xdr:rowOff>38100</xdr:rowOff>
              </to>
            </anchor>
          </controlPr>
        </control>
      </mc:Choice>
      <mc:Fallback>
        <control shapeId="2063" r:id="rId14" name="Control 15"/>
      </mc:Fallback>
    </mc:AlternateContent>
    <mc:AlternateContent xmlns:mc="http://schemas.openxmlformats.org/markup-compatibility/2006">
      <mc:Choice Requires="x14">
        <control shapeId="2062" r:id="rId16" name="Control 14">
          <controlPr defaultSize="0" r:id="rId17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6</xdr:col>
                <xdr:colOff>361950</xdr:colOff>
                <xdr:row>58</xdr:row>
                <xdr:rowOff>57150</xdr:rowOff>
              </to>
            </anchor>
          </controlPr>
        </control>
      </mc:Choice>
      <mc:Fallback>
        <control shapeId="2062" r:id="rId16" name="Control 14"/>
      </mc:Fallback>
    </mc:AlternateContent>
    <mc:AlternateContent xmlns:mc="http://schemas.openxmlformats.org/markup-compatibility/2006">
      <mc:Choice Requires="x14">
        <control shapeId="2061" r:id="rId18" name="Control 13">
          <controlPr defaultSize="0" r:id="rId12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4</xdr:col>
                <xdr:colOff>85725</xdr:colOff>
                <xdr:row>56</xdr:row>
                <xdr:rowOff>57150</xdr:rowOff>
              </to>
            </anchor>
          </controlPr>
        </control>
      </mc:Choice>
      <mc:Fallback>
        <control shapeId="2061" r:id="rId18" name="Control 13"/>
      </mc:Fallback>
    </mc:AlternateContent>
    <mc:AlternateContent xmlns:mc="http://schemas.openxmlformats.org/markup-compatibility/2006">
      <mc:Choice Requires="x14">
        <control shapeId="2060" r:id="rId19" name="Control 12">
          <controlPr defaultSize="0" r:id="rId12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4</xdr:col>
                <xdr:colOff>85725</xdr:colOff>
                <xdr:row>54</xdr:row>
                <xdr:rowOff>57150</xdr:rowOff>
              </to>
            </anchor>
          </controlPr>
        </control>
      </mc:Choice>
      <mc:Fallback>
        <control shapeId="2060" r:id="rId19" name="Control 12"/>
      </mc:Fallback>
    </mc:AlternateContent>
    <mc:AlternateContent xmlns:mc="http://schemas.openxmlformats.org/markup-compatibility/2006">
      <mc:Choice Requires="x14">
        <control shapeId="2059" r:id="rId20" name="Control 11">
          <controlPr defaultSize="0" r:id="rId12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4</xdr:col>
                <xdr:colOff>85725</xdr:colOff>
                <xdr:row>52</xdr:row>
                <xdr:rowOff>57150</xdr:rowOff>
              </to>
            </anchor>
          </controlPr>
        </control>
      </mc:Choice>
      <mc:Fallback>
        <control shapeId="2059" r:id="rId20" name="Control 11"/>
      </mc:Fallback>
    </mc:AlternateContent>
    <mc:AlternateContent xmlns:mc="http://schemas.openxmlformats.org/markup-compatibility/2006">
      <mc:Choice Requires="x14">
        <control shapeId="2058" r:id="rId21" name="Control 10">
          <controlPr defaultSize="0" r:id="rId12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4</xdr:col>
                <xdr:colOff>85725</xdr:colOff>
                <xdr:row>50</xdr:row>
                <xdr:rowOff>57150</xdr:rowOff>
              </to>
            </anchor>
          </controlPr>
        </control>
      </mc:Choice>
      <mc:Fallback>
        <control shapeId="2058" r:id="rId21" name="Control 10"/>
      </mc:Fallback>
    </mc:AlternateContent>
    <mc:AlternateContent xmlns:mc="http://schemas.openxmlformats.org/markup-compatibility/2006">
      <mc:Choice Requires="x14">
        <control shapeId="2057" r:id="rId22" name="Control 9">
          <controlPr defaultSize="0" r:id="rId12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4</xdr:col>
                <xdr:colOff>85725</xdr:colOff>
                <xdr:row>48</xdr:row>
                <xdr:rowOff>57150</xdr:rowOff>
              </to>
            </anchor>
          </controlPr>
        </control>
      </mc:Choice>
      <mc:Fallback>
        <control shapeId="2057" r:id="rId22" name="Control 9"/>
      </mc:Fallback>
    </mc:AlternateContent>
    <mc:AlternateContent xmlns:mc="http://schemas.openxmlformats.org/markup-compatibility/2006">
      <mc:Choice Requires="x14">
        <control shapeId="2056" r:id="rId23" name="Control 8">
          <controlPr defaultSize="0" r:id="rId12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4</xdr:col>
                <xdr:colOff>85725</xdr:colOff>
                <xdr:row>46</xdr:row>
                <xdr:rowOff>57150</xdr:rowOff>
              </to>
            </anchor>
          </controlPr>
        </control>
      </mc:Choice>
      <mc:Fallback>
        <control shapeId="2056" r:id="rId23" name="Control 8"/>
      </mc:Fallback>
    </mc:AlternateContent>
    <mc:AlternateContent xmlns:mc="http://schemas.openxmlformats.org/markup-compatibility/2006">
      <mc:Choice Requires="x14">
        <control shapeId="2055" r:id="rId24" name="Control 7">
          <controlPr defaultSize="0" r:id="rId12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4</xdr:col>
                <xdr:colOff>85725</xdr:colOff>
                <xdr:row>44</xdr:row>
                <xdr:rowOff>57150</xdr:rowOff>
              </to>
            </anchor>
          </controlPr>
        </control>
      </mc:Choice>
      <mc:Fallback>
        <control shapeId="2055" r:id="rId24" name="Control 7"/>
      </mc:Fallback>
    </mc:AlternateContent>
    <mc:AlternateContent xmlns:mc="http://schemas.openxmlformats.org/markup-compatibility/2006">
      <mc:Choice Requires="x14">
        <control shapeId="2054" r:id="rId25" name="Control 6">
          <controlPr defaultSize="0" r:id="rId26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304800</xdr:colOff>
                <xdr:row>37</xdr:row>
                <xdr:rowOff>38100</xdr:rowOff>
              </to>
            </anchor>
          </controlPr>
        </control>
      </mc:Choice>
      <mc:Fallback>
        <control shapeId="2054" r:id="rId25" name="Control 6"/>
      </mc:Fallback>
    </mc:AlternateContent>
    <mc:AlternateContent xmlns:mc="http://schemas.openxmlformats.org/markup-compatibility/2006">
      <mc:Choice Requires="x14">
        <control shapeId="2053" r:id="rId27" name="Control 5">
          <controlPr defaultSize="0" r:id="rId28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6</xdr:col>
                <xdr:colOff>57150</xdr:colOff>
                <xdr:row>35</xdr:row>
                <xdr:rowOff>9525</xdr:rowOff>
              </to>
            </anchor>
          </controlPr>
        </control>
      </mc:Choice>
      <mc:Fallback>
        <control shapeId="2053" r:id="rId27" name="Control 5"/>
      </mc:Fallback>
    </mc:AlternateContent>
    <mc:AlternateContent xmlns:mc="http://schemas.openxmlformats.org/markup-compatibility/2006">
      <mc:Choice Requires="x14">
        <control shapeId="2052" r:id="rId29" name="Control 4">
          <controlPr defaultSize="0" r:id="rId30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304800</xdr:colOff>
                <xdr:row>22</xdr:row>
                <xdr:rowOff>38100</xdr:rowOff>
              </to>
            </anchor>
          </controlPr>
        </control>
      </mc:Choice>
      <mc:Fallback>
        <control shapeId="2052" r:id="rId29" name="Control 4"/>
      </mc:Fallback>
    </mc:AlternateContent>
    <mc:AlternateContent xmlns:mc="http://schemas.openxmlformats.org/markup-compatibility/2006">
      <mc:Choice Requires="x14">
        <control shapeId="2051" r:id="rId31" name="Control 3">
          <controlPr defaultSize="0" r:id="rId32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6</xdr:col>
                <xdr:colOff>209550</xdr:colOff>
                <xdr:row>20</xdr:row>
                <xdr:rowOff>38100</xdr:rowOff>
              </to>
            </anchor>
          </controlPr>
        </control>
      </mc:Choice>
      <mc:Fallback>
        <control shapeId="2051" r:id="rId31" name="Control 3"/>
      </mc:Fallback>
    </mc:AlternateContent>
    <mc:AlternateContent xmlns:mc="http://schemas.openxmlformats.org/markup-compatibility/2006">
      <mc:Choice Requires="x14">
        <control shapeId="2050" r:id="rId33" name="Control 2">
          <controlPr defaultSize="0" r:id="rId30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2050" r:id="rId33" name="Control 2"/>
      </mc:Fallback>
    </mc:AlternateContent>
    <mc:AlternateContent xmlns:mc="http://schemas.openxmlformats.org/markup-compatibility/2006">
      <mc:Choice Requires="x14">
        <control shapeId="2049" r:id="rId34" name="Control 1">
          <controlPr defaultSize="0" r:id="rId3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5</xdr:col>
                <xdr:colOff>590550</xdr:colOff>
                <xdr:row>4</xdr:row>
                <xdr:rowOff>38100</xdr:rowOff>
              </to>
            </anchor>
          </controlPr>
        </control>
      </mc:Choice>
      <mc:Fallback>
        <control shapeId="2049" r:id="rId3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hudPicture2017_751049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Randolph</dc:creator>
  <cp:lastModifiedBy>Erik Randolph</cp:lastModifiedBy>
  <dcterms:created xsi:type="dcterms:W3CDTF">2018-02-15T17:17:41Z</dcterms:created>
  <dcterms:modified xsi:type="dcterms:W3CDTF">2018-02-15T17:17:41Z</dcterms:modified>
</cp:coreProperties>
</file>