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" sheetId="1" r:id="rId4"/>
    <sheet state="visible" name="ДЗ" sheetId="2" r:id="rId5"/>
    <sheet state="visible" name="HWcalc" sheetId="3" r:id="rId6"/>
    <sheet state="hidden" name="Лист1" sheetId="4" r:id="rId7"/>
  </sheets>
  <definedNames>
    <definedName name="COF_rate">#REF!</definedName>
    <definedName localSheetId="2" name="Capital_req">#REF!</definedName>
    <definedName localSheetId="2" name="PB_dlq">HWcalc!$C$58:$AA$58</definedName>
    <definedName name="cred_fee">#REF!</definedName>
    <definedName localSheetId="2" name="capital_bal">#REF!</definedName>
    <definedName name="next_">#REF!</definedName>
    <definedName localSheetId="2" name="px">HWcalc!$C$9</definedName>
    <definedName name="CFtS">Calculation!$C$104:$AA$104</definedName>
    <definedName localSheetId="2" name="repayment">HWcalc!$C$80:$AA$80</definedName>
    <definedName localSheetId="2" name="PB_cur">HWcalc!$C$57:$AA$57</definedName>
    <definedName name="AT1_req">Calculation!$C$91:$AA$91</definedName>
    <definedName localSheetId="2" name="oper_cost">HWcalc!$C$25</definedName>
    <definedName name="Credit_Fee">#REF!</definedName>
    <definedName name="mean_pd_bucket">#REF!</definedName>
    <definedName name="Gross_Revenue">Calculation!$C$68:$AA$68</definedName>
    <definedName localSheetId="2" name="discount_rate_month">HWcalc!$B$100</definedName>
    <definedName name="Income_total">#REF!</definedName>
    <definedName name="manual_ovd_fee_cnt">#REF!</definedName>
    <definedName name="discount_rate_month">Calculation!$B$100</definedName>
    <definedName name="Cash_flow_to_Client">Calculation!$C$101:$AA$101</definedName>
    <definedName name="Eq_req_chng">Calculation!$C$95:$AA$95</definedName>
    <definedName localSheetId="2" name="int_model">HWcalc!$C$53:$AA$53</definedName>
    <definedName name="oper_cost">Calculation!$C$25</definedName>
    <definedName name="Income">#REF!</definedName>
    <definedName name="Fund_req">Calculation!$C$91:$AA$91</definedName>
    <definedName localSheetId="2" name="accnt_cur">HWcalc!$C$44:$XFD$44</definedName>
    <definedName name="ovd_fee_cnt_curve">#REF!</definedName>
    <definedName localSheetId="2" name="Cost_of_Funds">HWcalc!$C$75:$AA$75</definedName>
    <definedName localSheetId="2" name="DLNQ_Rate">HWcalc!$C$36:$AA$36</definedName>
    <definedName name="collect_cost">Calculation!$C$77:$AA$77</definedName>
    <definedName localSheetId="2" name="interest">HWcalc!$C$69:$AA$69</definedName>
    <definedName name="Cumulative_PV">Calculation!$C$107:$AA$107</definedName>
    <definedName name="GB_DEF">Calculation!$C$65:$AA$65</definedName>
    <definedName name="At1_int_rate">#REF!</definedName>
    <definedName name="Income_comulative">#REF!</definedName>
    <definedName name="regaular_repayment">#REF!</definedName>
    <definedName localSheetId="2" name="CFtS">HWcalc!$C$104:$AA$104</definedName>
    <definedName localSheetId="2" name="next">HWcalc!$B:$B</definedName>
    <definedName name="tax_rate">Calculation!$C$20</definedName>
    <definedName name="erv">#REF!</definedName>
    <definedName localSheetId="2" name="Operation_cost">HWcalc!$C$76:$AA$76</definedName>
    <definedName name="accnt_b_def">Calculation!$C$49:$AA$49</definedName>
    <definedName name="oper_risk_loss">#REF!</definedName>
    <definedName name="CoF">Calculation!$C$19</definedName>
    <definedName name="clo_rate_curve">#REF!</definedName>
    <definedName name="wro_rate_curve">#REF!</definedName>
    <definedName localSheetId="2" name="Gross_Expenses">HWcalc!$C$72:$AA$72</definedName>
    <definedName localSheetId="2" name="collect_cost">HWcalc!$C$77:$AA$77</definedName>
    <definedName name="accnt_clo">Calculation!$C$46:$XFD$46</definedName>
    <definedName localSheetId="2" name="CoF">HWcalc!$C$19</definedName>
    <definedName name="disc_loss">#REF!</definedName>
    <definedName name="Recovery_disc">#REF!</definedName>
    <definedName localSheetId="2" name="GB_DEF">HWcalc!$C$65:$AA$65</definedName>
    <definedName localSheetId="2" name="pclo">HWcalc!$C$9</definedName>
    <definedName localSheetId="2" name="accnt_dlq">HWcalc!$C$45:$XFD$45</definedName>
    <definedName name="GB_cur">Calculation!$C$63:$XFD$63</definedName>
    <definedName name="Net_Income_Bax">Calculation!$C$83:$AA$83</definedName>
    <definedName name="rw">#REF!</definedName>
    <definedName localSheetId="2" name="accnt_act">HWcalc!$C$43:$AA$43</definedName>
    <definedName localSheetId="2" name="CFtB">HWcalc!$C$102:$AA$102</definedName>
    <definedName localSheetId="2" name="GB_act">HWcalc!$C$62:$XFD$62</definedName>
    <definedName name="pclo">Calculation!$C$9</definedName>
    <definedName name="CFtP">#REF!</definedName>
    <definedName localSheetId="2" name="to_bondholders">HWcalc!$C$102:$AA$102</definedName>
    <definedName localSheetId="2" name="DEF_Rate">HWcalc!$C$35:$AA$35</definedName>
    <definedName name="Net_Income_Atax">Calculation!$C$85:$AA$85</definedName>
    <definedName name="AT1_all_curve">#REF!</definedName>
    <definedName name="dlq_to_notdlq_curve">#REF!</definedName>
    <definedName localSheetId="2" name="initial_amount">HWcalc!$C$10</definedName>
    <definedName localSheetId="2" name="oper_risk_loss">#REF!</definedName>
    <definedName localSheetId="2" name="regular_payment">HWcalc!$C$12</definedName>
    <definedName name="EqR_total_H1.0">#REF!</definedName>
    <definedName localSheetId="2" name="Eq_req_chng">HWcalc!$C$95:$AA$95</definedName>
    <definedName name="erw">#REF!</definedName>
    <definedName localSheetId="2" name="GB_cur">HWcalc!$C$63:$XFD$63</definedName>
    <definedName localSheetId="2" name="tax_rate">HWcalc!$C$20</definedName>
    <definedName name="NPV">#REF!</definedName>
    <definedName name="Eq_req">Calculation!$C$90:$AA$90</definedName>
    <definedName localSheetId="2" name="prev_">HWcalc!$XFA:$XFA</definedName>
    <definedName localSheetId="2" name="Oper_Risk_Bal">#REF!</definedName>
    <definedName name="recov">Calculation!$C$70:$AA$70</definedName>
    <definedName localSheetId="2" name="pmnt_fee">#REF!</definedName>
    <definedName name="int_model">Calculation!$C$53:$AA$53</definedName>
    <definedName localSheetId="2" name="AT1_req_chng">#REF!</definedName>
    <definedName name="perp_int_rate">#REF!</definedName>
    <definedName name="Cap_Curve_H1.0">#REF!</definedName>
    <definedName name="pd_bucket_max">#REF!</definedName>
    <definedName name="DLNQ_Rate">Calculation!$C$36:$AA$36</definedName>
    <definedName localSheetId="2" name="Income_comulative">#REF!</definedName>
    <definedName name="term">#REF!</definedName>
    <definedName localSheetId="2" name="DLNQ_Ratio">HWcalc!$C$36:$AA$36</definedName>
    <definedName localSheetId="2" name="Eq_req">HWcalc!$C$90:$AA$90</definedName>
    <definedName name="PB_def">Calculation!$C$59:$AA$59</definedName>
    <definedName name="pmnt_fee">#REF!</definedName>
    <definedName name="EqR_total_H1.1">#REF!</definedName>
    <definedName name="interest">Calculation!$C$69:$AA$69</definedName>
    <definedName name="collection_cost">Calculation!$C$26</definedName>
    <definedName name="CFtCT">Calculation!$C$103:$AA$103</definedName>
    <definedName name="manual_miss_rep_cnt">#REF!</definedName>
    <definedName name="PB_dlq">Calculation!$C$58:$AA$58</definedName>
    <definedName name="px">Calculation!$C$9</definedName>
    <definedName localSheetId="2" name="accnt_b_def">HWcalc!$C$49:$AA$49</definedName>
    <definedName name="Operation_cost">Calculation!$C$76:$AA$76</definedName>
    <definedName name="PV">Calculation!$B$104</definedName>
    <definedName localSheetId="2" name="Loan_Loss">HWcalc!$C$74:$AA$74</definedName>
    <definedName name="_xlchart.v1.4">HWcalc!$K$115:$K$119</definedName>
    <definedName localSheetId="2" name="Cost_of_AT1">HWcalc!$C$75:$AA$75</definedName>
    <definedName name="manual_insurance_ratio">#REF!</definedName>
    <definedName name="Tax">Calculation!$C$84:$AA$84</definedName>
    <definedName localSheetId="2" name="recov">HWcalc!$C$70:$AA$70</definedName>
    <definedName localSheetId="2" name="accnt_wro">HWcalc!$C$47:$XFD$47</definedName>
    <definedName name="PB_act">Calculation!$C$56:$AA$56</definedName>
    <definedName name="flow_to_sharehold">Calculation!$C$104:$AA$104</definedName>
    <definedName name="Cost_of_AT1">Calculation!$C$75:$AA$75</definedName>
    <definedName localSheetId="2" name="recovery">HWcalc!$C$27</definedName>
    <definedName name="accnt_wro">Calculation!$C$47:$XFD$47</definedName>
    <definedName localSheetId="2" name="accnt_clo">HWcalc!$C$46:$XFD$46</definedName>
    <definedName localSheetId="2" name="PB_def">HWcalc!$C$59:$AA$59</definedName>
    <definedName name="capital_bal">#REF!</definedName>
    <definedName name="manual_CLO_rate">#REF!</definedName>
    <definedName localSheetId="2" name="Fund_req_chng">HWcalc!$C$96:$AA$96</definedName>
    <definedName localSheetId="2" name="Tax">HWcalc!$C$84:$AA$84</definedName>
    <definedName name="AT1_req_chng">#REF!</definedName>
    <definedName name="accnt_dlq">Calculation!$C$45:$XFD$45</definedName>
    <definedName localSheetId="2" name="Gross_Revenue">HWcalc!$C$68:$AA$68</definedName>
    <definedName localSheetId="2" name="assets">HWcalc!$C$88:$AA$88</definedName>
    <definedName localSheetId="2" name="interest_rate">HWcalc!$C$15</definedName>
    <definedName localSheetId="2" name="Gross_Loss">HWcalc!$C$73:$AA$73</definedName>
    <definedName name="EqR_curve">#REF!</definedName>
    <definedName name="recovery">Calculation!$C$27</definedName>
    <definedName localSheetId="2" name="Fund_req">HWcalc!$C$91:$AA$91</definedName>
    <definedName name="ins">Calculation!$C$16</definedName>
    <definedName name="manual_DLQ_ratio">#REF!</definedName>
    <definedName name="miss_rep_cnt_dlq_curve">#REF!</definedName>
    <definedName localSheetId="2" name="shareholders">HWcalc!$C$104:$AA$104</definedName>
    <definedName name="_xlchart.v1.2">HWcalc!$J$115:$J$119</definedName>
    <definedName name="EqR_fix_H1.1">#REF!</definedName>
    <definedName localSheetId="2" name="operational_cost">HWcalc!$C$76:$AA$76</definedName>
    <definedName name="prrr">#REF!</definedName>
    <definedName localSheetId="2" name="PB">HWcalc!$C$52:$AA$52</definedName>
    <definedName name="prev">Calculation!$XFD:$XFD</definedName>
    <definedName localSheetId="2" name="CLO_Rate">HWcalc!$C$37:$AA$37</definedName>
    <definedName name="accnt_cur">Calculation!$C$44:$XFD$44</definedName>
    <definedName name="ВПОДК">#REF!</definedName>
    <definedName name="Oper_Risk_Bal">#REF!</definedName>
    <definedName name="assets">Calculation!$C$88:$AA$88</definedName>
    <definedName name="statement_no">Calculation!$C$42:$AA$42</definedName>
    <definedName localSheetId="2" name="collection_cost">HWcalc!$C$26</definedName>
    <definedName localSheetId="2" name="Net_Income_Atax">HWcalc!$C$85:$AA$85</definedName>
    <definedName name="CapR_curve">#REF!</definedName>
    <definedName name="to_bondholders">Calculation!$C$102:$AA$102</definedName>
    <definedName name="PB">Calculation!$C$52:$AA$52</definedName>
    <definedName name="Capital_req">#REF!</definedName>
    <definedName name="comission_rate">#REF!</definedName>
    <definedName localSheetId="2" name="coeff_discount">HWcalc!$C$99:$AA$99</definedName>
    <definedName name="sum">#REF!</definedName>
    <definedName localSheetId="2" name="CFtC">HWcalc!$C$101:$AA$101</definedName>
    <definedName name="prev_">Calculation!$XFA:$XFA</definedName>
    <definedName name="CFtC">Calculation!$C$101:$AA$101</definedName>
    <definedName localSheetId="2" name="Net_Income_Bax">HWcalc!$C$83:$AA$83</definedName>
    <definedName localSheetId="2" name="prev">HWcalc!$XFD:$XFD</definedName>
    <definedName localSheetId="2" name="pd">HWcalc!$C$8</definedName>
    <definedName localSheetId="2" name="PB_model">HWcalc!$C$52:$AA$52</definedName>
    <definedName name="initial_term">Calculation!$C$11</definedName>
    <definedName localSheetId="2" name="discount_rate">HWcalc!$C$21</definedName>
    <definedName name="payment_channel_cost">#REF!</definedName>
    <definedName name="CLO_Rate">Calculation!$C$37:$AA$37</definedName>
    <definedName name="GB_dlq">Calculation!$C$64:$XFD$64</definedName>
    <definedName localSheetId="2" name="cost_tax">HWcalc!$C$103:$AA$103</definedName>
    <definedName name="Capital_balance">#REF!</definedName>
    <definedName name="Perp_Serv">Calculation!$C$75:$AA$75</definedName>
    <definedName name="DLNQ_Ratio">Calculation!$C$36:$AA$36</definedName>
    <definedName name="initial_amount">Calculation!$C$10</definedName>
    <definedName name="rv">#REF!</definedName>
    <definedName name="AT1_curve">#REF!</definedName>
    <definedName localSheetId="2" name="Cash_flow_to_Client">HWcalc!$C$101:$AA$101</definedName>
    <definedName name="logit">#REF!</definedName>
    <definedName name="accnt_DEF">Calculation!$C$47:$AA$47</definedName>
    <definedName name="accnt_b_res">Calculation!$C$49:$AA$49</definedName>
    <definedName name="Cap_Curve">#REF!</definedName>
    <definedName localSheetId="2" name="statement_no">HWcalc!$C$42:$AA$42</definedName>
    <definedName localSheetId="2" name="PB_act">HWcalc!$C$56:$AA$56</definedName>
    <definedName name="dlnq_collection_cost">#REF!</definedName>
    <definedName localSheetId="2" name="disc_loss">#REF!</definedName>
    <definedName localSheetId="2" name="ins">HWcalc!$C$16</definedName>
    <definedName name="pd_clbr">#REF!</definedName>
    <definedName localSheetId="2" name="Cumulative_PV">HWcalc!$C$107:$AA$107</definedName>
    <definedName name="Fund_req_chng">Calculation!$C$96:$AA$96</definedName>
    <definedName name="dlq_ratio_curve">#REF!</definedName>
    <definedName localSheetId="2" name="flow_to_sharehold">HWcalc!$C$104:$AA$104</definedName>
    <definedName name="discount_rate">Calculation!$C$21</definedName>
    <definedName name="int_rate">#REF!</definedName>
    <definedName localSheetId="2" name="Credit_Fee">#REF!</definedName>
    <definedName name="Loan_Loss">Calculation!$C$74:$AA$74</definedName>
    <definedName name="Gross_profit">Calculation!$C$68:$AA$68</definedName>
    <definedName name="GB_act">Calculation!$C$62:$XFD$62</definedName>
    <definedName name="operational_cost">Calculation!$C$76:$AA$76</definedName>
    <definedName name="coeff_discount">Calculation!$C$99:$AA$99</definedName>
    <definedName name="accnt_act">Calculation!$C$43:$AA$43</definedName>
    <definedName name="Equity_Req">Calculation!$C$22</definedName>
    <definedName name="CapR_fix_H1.0">#REF!</definedName>
    <definedName name="Gross_Loss">Calculation!$C$73:$AA$73</definedName>
    <definedName localSheetId="0" name="next">Calculation!$B:$B</definedName>
    <definedName localSheetId="2" name="Gross_profit">HWcalc!$C$68:$AA$68</definedName>
    <definedName localSheetId="2" name="Perp_Serv">HWcalc!$C$75:$AA$75</definedName>
    <definedName name="pd">Calculation!$C$8</definedName>
    <definedName localSheetId="2" name="overdue_fee">HWcalc!$C$70:$AA$70</definedName>
    <definedName name="repayment">Calculation!$C$80:$AA$80</definedName>
    <definedName localSheetId="2" name="initial_term">HWcalc!$C$11</definedName>
    <definedName name="Oper_Cash_Flow">#REF!</definedName>
    <definedName name="Cost_of_Funds">Calculation!$C$75:$AA$75</definedName>
    <definedName name="_xlchart.v1.3">HWcalc!$K$114</definedName>
    <definedName name="DEF_Rate">Calculation!$C$35:$AA$35</definedName>
    <definedName name="CFtB">Calculation!$C$102:$AA$102</definedName>
    <definedName localSheetId="2" name="Income">#REF!</definedName>
    <definedName name="_xlchart.v1.1">HWcalc!$J$114</definedName>
    <definedName localSheetId="2" name="Equity_Req">HWcalc!$C$22</definedName>
    <definedName localSheetId="2" name="OperRisk_Disc_loss">#REF!</definedName>
    <definedName name="regular_payment">Calculation!$C$12</definedName>
    <definedName localSheetId="2" name="PV">HWcalc!$B$104</definedName>
    <definedName name="Gross_Expenses">Calculation!$C$72:$AA$72</definedName>
    <definedName localSheetId="2" name="GB_dlq">HWcalc!$C$64:$XFD$64</definedName>
    <definedName localSheetId="2" name="CFtP">#REF!</definedName>
    <definedName name="PB_cur">Calculation!$C$57:$AA$57</definedName>
    <definedName name="coeff_lim">#REF!</definedName>
    <definedName localSheetId="2" name="Oper_Cash_Flow">#REF!</definedName>
    <definedName name="overdue_fee">Calculation!$C$70:$AA$70</definedName>
    <definedName localSheetId="2" name="accnt_DEF">HWcalc!$C$47:$AA$47</definedName>
    <definedName name="PB_model">Calculation!$C$52:$AA$52</definedName>
    <definedName name="OperRisk_Disc_loss">#REF!</definedName>
    <definedName name="manual_WRO_rate">#REF!</definedName>
    <definedName name="cost_tax">Calculation!$C$103:$AA$103</definedName>
    <definedName name="interest_rate">Calculation!$C$15</definedName>
    <definedName name="shareholders">Calculation!$C$104:$AA$104</definedName>
    <definedName name="EqR_curve_H1.0">#REF!</definedName>
    <definedName name="_xlchart.v1.0">HWcalc!$I$115:$I$119</definedName>
    <definedName localSheetId="2" name="accnt_b_res">HWcalc!$C$49:$AA$49</definedName>
    <definedName localSheetId="2" name="Income_total">#REF!</definedName>
    <definedName localSheetId="2" name="CFtCT">HWcalc!$C$103:$AA$103</definedName>
    <definedName localSheetId="2" name="Capital_balance">#REF!</definedName>
    <definedName localSheetId="2" name="AT1_req">HWcalc!$C$91:$AA$91</definedName>
  </definedNames>
  <calcPr/>
  <extLst>
    <ext uri="GoogleSheetsCustomDataVersion1">
      <go:sheetsCustomData xmlns:go="http://customooxmlschemas.google.com/" r:id="rId8" roundtripDataSignature="AMtx7mheaamUmiIcsLnxtZcB2XNEwpkbTQ=="/>
    </ext>
  </extLst>
</workbook>
</file>

<file path=xl/sharedStrings.xml><?xml version="1.0" encoding="utf-8"?>
<sst xmlns="http://schemas.openxmlformats.org/spreadsheetml/2006/main" count="277" uniqueCount="131">
  <si>
    <t>General Assumptions</t>
  </si>
  <si>
    <t>PD</t>
  </si>
  <si>
    <t>pd</t>
  </si>
  <si>
    <t>X_score</t>
  </si>
  <si>
    <t>pclo</t>
  </si>
  <si>
    <t>Initial amount</t>
  </si>
  <si>
    <t>initial_amount</t>
  </si>
  <si>
    <t>initial_term</t>
  </si>
  <si>
    <t>Monthly repayment</t>
  </si>
  <si>
    <t>regular_payment</t>
  </si>
  <si>
    <t>Tariff Assumptions</t>
  </si>
  <si>
    <t>Interest rate</t>
  </si>
  <si>
    <t>interest_rate</t>
  </si>
  <si>
    <t>Insurance</t>
  </si>
  <si>
    <t>Financial Assumptions</t>
  </si>
  <si>
    <t>Cost of Funds</t>
  </si>
  <si>
    <t>CoF</t>
  </si>
  <si>
    <t>Tax Rate</t>
  </si>
  <si>
    <t>tax_rate</t>
  </si>
  <si>
    <t>Discounting Rate</t>
  </si>
  <si>
    <t>discount_rate</t>
  </si>
  <si>
    <t>Equity Requirement</t>
  </si>
  <si>
    <t>Equity</t>
  </si>
  <si>
    <t>Cost Assumptions</t>
  </si>
  <si>
    <t>Operational cost</t>
  </si>
  <si>
    <t>operational_cost</t>
  </si>
  <si>
    <t>Collection cost</t>
  </si>
  <si>
    <t>collection_cost</t>
  </si>
  <si>
    <t>Recovery</t>
  </si>
  <si>
    <t>recovery</t>
  </si>
  <si>
    <t>DEF_Rate</t>
  </si>
  <si>
    <t>DLNQ_Ratio</t>
  </si>
  <si>
    <t>CLO_Rate</t>
  </si>
  <si>
    <t>Statement num</t>
  </si>
  <si>
    <t>Number Accounts</t>
  </si>
  <si>
    <t>Active Accounts</t>
  </si>
  <si>
    <t>accnt_ACT</t>
  </si>
  <si>
    <t>Current Accounts</t>
  </si>
  <si>
    <t>accnt_CUR</t>
  </si>
  <si>
    <t>Delinquent Accounts</t>
  </si>
  <si>
    <t>accnt_DLQ</t>
  </si>
  <si>
    <t>Closed Accounts</t>
  </si>
  <si>
    <t>accnt_CLO</t>
  </si>
  <si>
    <t>Default accounts (90+)</t>
  </si>
  <si>
    <t>accnt_DEF</t>
  </si>
  <si>
    <t>Accounts Becoming Default</t>
  </si>
  <si>
    <t>accnt_b_def</t>
  </si>
  <si>
    <t>Model Balance</t>
  </si>
  <si>
    <t>Planned Principal Balance</t>
  </si>
  <si>
    <t>PB_model</t>
  </si>
  <si>
    <t>Interest model</t>
  </si>
  <si>
    <t>int_model</t>
  </si>
  <si>
    <t>Balances &amp; Repayments</t>
  </si>
  <si>
    <t>Principal Balance ACT</t>
  </si>
  <si>
    <t>PB_ACT</t>
  </si>
  <si>
    <t>Principal Balance CUR</t>
  </si>
  <si>
    <t>PB_CUR</t>
  </si>
  <si>
    <t>Principal balance DLQ</t>
  </si>
  <si>
    <t>PB_DLQ</t>
  </si>
  <si>
    <t>Principal balance DEF</t>
  </si>
  <si>
    <t>PB_DEF</t>
  </si>
  <si>
    <t xml:space="preserve">Gross Balance </t>
  </si>
  <si>
    <t>Gross Balance  of Active Account</t>
  </si>
  <si>
    <t>GB_ACT</t>
  </si>
  <si>
    <t>Gross Balance of Current Account</t>
  </si>
  <si>
    <t>GB_CUR</t>
  </si>
  <si>
    <t>Gross Balance of Delinquent Account</t>
  </si>
  <si>
    <t>GB_DLQ</t>
  </si>
  <si>
    <t>Gross balance DEF</t>
  </si>
  <si>
    <t>GB_DEF</t>
  </si>
  <si>
    <t xml:space="preserve">Profit &amp; Loss </t>
  </si>
  <si>
    <t>Gross Profit</t>
  </si>
  <si>
    <t>Gross_profit</t>
  </si>
  <si>
    <t>Interest</t>
  </si>
  <si>
    <t>Recov</t>
  </si>
  <si>
    <t>Gross Loss</t>
  </si>
  <si>
    <t>Gross_loss</t>
  </si>
  <si>
    <t>Loan Loss</t>
  </si>
  <si>
    <t>Loan_loss</t>
  </si>
  <si>
    <t>cost_of_funds</t>
  </si>
  <si>
    <t>Operational costs</t>
  </si>
  <si>
    <t>operation_cost</t>
  </si>
  <si>
    <t>Collection costs</t>
  </si>
  <si>
    <t>collect_cost</t>
  </si>
  <si>
    <t>Repayments</t>
  </si>
  <si>
    <t>Repayment</t>
  </si>
  <si>
    <t>repayment</t>
  </si>
  <si>
    <t>Net Income &amp; Net Balance</t>
  </si>
  <si>
    <t>Net Income before Tax</t>
  </si>
  <si>
    <t>Net_Income_Btax</t>
  </si>
  <si>
    <t>Tax</t>
  </si>
  <si>
    <t>Net Income After Tax</t>
  </si>
  <si>
    <t>Net_Income_Atax</t>
  </si>
  <si>
    <t>Assets &amp; Liabilities</t>
  </si>
  <si>
    <t>Assets</t>
  </si>
  <si>
    <t>assets</t>
  </si>
  <si>
    <t>Liabilities</t>
  </si>
  <si>
    <t>Eq_req</t>
  </si>
  <si>
    <t>Funding Requirement</t>
  </si>
  <si>
    <t>Fund_req</t>
  </si>
  <si>
    <t>Assets Change</t>
  </si>
  <si>
    <t>assets_chng</t>
  </si>
  <si>
    <t>Liabilities Cahnge</t>
  </si>
  <si>
    <t>Equity Requirement change</t>
  </si>
  <si>
    <t>Eq_req_chng</t>
  </si>
  <si>
    <t>Funding Requirement Change</t>
  </si>
  <si>
    <t>Fund_req_chng</t>
  </si>
  <si>
    <t>CASH FLOWS &amp; PV</t>
  </si>
  <si>
    <t>Coefficient Discount</t>
  </si>
  <si>
    <t>Coeff_discount</t>
  </si>
  <si>
    <t>Cash Flow to client</t>
  </si>
  <si>
    <t>Cash Flow to bondholders</t>
  </si>
  <si>
    <t>Cash Flow to cost&amp;tax</t>
  </si>
  <si>
    <t>Cash Flow to shareholders</t>
  </si>
  <si>
    <t>Cumulative Discounted Cash Flow to Shareholders</t>
  </si>
  <si>
    <t>Cumulative_PV</t>
  </si>
  <si>
    <t>1. Построить диаграмму распределения статусов, используя ваши кривые DLNQ ratio, CLO Rate, DEF Rate ( чтобы построить кривые для конкретного pd/x_score используйте метод линейной аппроксимации для каждого стейтмента)</t>
  </si>
  <si>
    <r>
      <rPr>
        <rFont val="Calibri"/>
        <color theme="1"/>
      </rPr>
      <t xml:space="preserve">2. Добавить в нпв учет страховки - 1% прибыли от баланса </t>
    </r>
    <r>
      <rPr>
        <rFont val="Calibri"/>
        <b/>
        <color theme="1"/>
        <sz val="11.0"/>
      </rPr>
      <t xml:space="preserve">основого долга </t>
    </r>
    <r>
      <rPr>
        <rFont val="Calibri"/>
        <color theme="1"/>
        <sz val="11.0"/>
      </rPr>
      <t>за предыдущий месяц. На первый стейтмент доля клиентов, имеющих страховку - 80%, последующие стейтменты - 50%</t>
    </r>
  </si>
  <si>
    <t>3. Нарисовать диаграмму изменения PV при измненеиях PD и X-score на 1%, аналогично диаграмме ниже</t>
  </si>
  <si>
    <t>first month fraction</t>
  </si>
  <si>
    <t>other months fraction</t>
  </si>
  <si>
    <t>1%</t>
  </si>
  <si>
    <t>-1%</t>
  </si>
  <si>
    <t>int_rate</t>
  </si>
  <si>
    <t>100 руб</t>
  </si>
  <si>
    <t>-100 руб</t>
  </si>
  <si>
    <t>collection cost</t>
  </si>
  <si>
    <t>oper cost</t>
  </si>
  <si>
    <t xml:space="preserve">int_rate </t>
  </si>
  <si>
    <t>+100руб</t>
  </si>
  <si>
    <t>-100руб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</si>
</sst>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00%"/>
    <numFmt numFmtId="166" formatCode="_-* #,##0_р_._-;\-* #,##0_р_._-;_-* &quot;-&quot;??_р_.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rgb="FFFFFFFF"/>
      <name val="Calibri"/>
    </font>
    <font>
      <sz val="10.0"/>
      <color theme="1"/>
      <name val="Arial"/>
    </font>
    <font>
      <i/>
      <sz val="11.0"/>
      <color theme="1"/>
      <name val="Calibri"/>
    </font>
    <font>
      <sz val="11.0"/>
      <color rgb="FF3F3F3F"/>
      <name val="Calibri"/>
    </font>
    <font>
      <sz val="10.0"/>
      <color rgb="FF7F7F7F"/>
      <name val="Calibri"/>
    </font>
    <font>
      <i/>
      <sz val="11.0"/>
      <color rgb="FF7F7F7F"/>
      <name val="Calibri"/>
    </font>
    <font>
      <sz val="11.0"/>
      <color rgb="FF7F7F7F"/>
      <name val="Calibri"/>
    </font>
    <font>
      <color theme="1"/>
      <name val="Calibri"/>
      <scheme val="minor"/>
    </font>
    <font>
      <b/>
      <sz val="12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333333"/>
        <bgColor rgb="FF333333"/>
      </patternFill>
    </fill>
    <fill>
      <patternFill patternType="solid">
        <fgColor rgb="FFA5A5A5"/>
        <bgColor rgb="FFA5A5A5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BFBFBF"/>
      </right>
      <top/>
      <bottom/>
    </border>
    <border>
      <left/>
      <right style="thin">
        <color rgb="FFBFBFBF"/>
      </right>
      <top/>
      <bottom style="thin">
        <color rgb="FF7F7F7F"/>
      </bottom>
    </border>
    <border>
      <left/>
      <right/>
      <top/>
      <bottom style="thin">
        <color rgb="FF7F7F7F"/>
      </bottom>
    </border>
    <border>
      <left/>
      <right/>
      <top/>
      <bottom style="thin">
        <color rgb="FF000000"/>
      </bottom>
    </border>
    <border>
      <left/>
      <right style="thin">
        <color rgb="FFBFBFBF"/>
      </right>
      <top/>
      <bottom style="thin">
        <color rgb="FF000000"/>
      </bottom>
    </border>
    <border>
      <left/>
      <right/>
      <top/>
      <bottom style="thin">
        <color rgb="FFBFBFBF"/>
      </bottom>
    </border>
    <border>
      <left style="thin">
        <color rgb="FF000000"/>
      </left>
      <right/>
      <top/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2" fillId="2" fontId="1" numFmtId="9" xfId="0" applyAlignment="1" applyBorder="1" applyFont="1" applyNumberFormat="1">
      <alignment horizontal="right" shrinkToFit="0" wrapText="1"/>
    </xf>
    <xf borderId="4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horizontal="right" shrinkToFit="0" wrapText="1"/>
    </xf>
    <xf borderId="5" fillId="2" fontId="1" numFmtId="0" xfId="0" applyAlignment="1" applyBorder="1" applyFont="1">
      <alignment shrinkToFit="0" wrapText="1"/>
    </xf>
    <xf borderId="2" fillId="2" fontId="1" numFmtId="1" xfId="0" applyAlignment="1" applyBorder="1" applyFont="1" applyNumberFormat="1">
      <alignment horizontal="right" shrinkToFit="0" wrapText="1"/>
    </xf>
    <xf borderId="1" fillId="2" fontId="1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wrapText="1"/>
    </xf>
    <xf borderId="2" fillId="2" fontId="1" numFmtId="164" xfId="0" applyAlignment="1" applyBorder="1" applyFont="1" applyNumberFormat="1">
      <alignment horizontal="right" shrinkToFit="0" wrapText="1"/>
    </xf>
    <xf borderId="1" fillId="2" fontId="5" numFmtId="0" xfId="0" applyAlignment="1" applyBorder="1" applyFont="1">
      <alignment shrinkToFit="0" wrapText="1"/>
    </xf>
    <xf borderId="1" fillId="2" fontId="1" numFmtId="2" xfId="0" applyBorder="1" applyFont="1" applyNumberFormat="1"/>
    <xf borderId="1" fillId="2" fontId="5" numFmtId="2" xfId="0" applyBorder="1" applyFont="1" applyNumberFormat="1"/>
    <xf borderId="1" fillId="2" fontId="1" numFmtId="164" xfId="0" applyBorder="1" applyFont="1" applyNumberFormat="1"/>
    <xf borderId="6" fillId="2" fontId="1" numFmtId="0" xfId="0" applyBorder="1" applyFont="1"/>
    <xf borderId="1" fillId="2" fontId="1" numFmtId="9" xfId="0" applyBorder="1" applyFont="1" applyNumberFormat="1"/>
    <xf borderId="1" fillId="2" fontId="6" numFmtId="0" xfId="0" applyAlignment="1" applyBorder="1" applyFont="1">
      <alignment horizontal="left"/>
    </xf>
    <xf borderId="6" fillId="2" fontId="6" numFmtId="0" xfId="0" applyAlignment="1" applyBorder="1" applyFont="1">
      <alignment horizontal="left"/>
    </xf>
    <xf borderId="7" fillId="2" fontId="1" numFmtId="9" xfId="0" applyBorder="1" applyFont="1" applyNumberFormat="1"/>
    <xf borderId="8" fillId="2" fontId="1" numFmtId="9" xfId="0" applyBorder="1" applyFont="1" applyNumberFormat="1"/>
    <xf borderId="8" fillId="2" fontId="1" numFmtId="164" xfId="0" applyBorder="1" applyFont="1" applyNumberFormat="1"/>
    <xf borderId="6" fillId="2" fontId="1" numFmtId="2" xfId="0" applyBorder="1" applyFont="1" applyNumberFormat="1"/>
    <xf borderId="1" fillId="2" fontId="1" numFmtId="10" xfId="0" applyBorder="1" applyFont="1" applyNumberFormat="1"/>
    <xf borderId="1" fillId="2" fontId="2" numFmtId="165" xfId="0" applyBorder="1" applyFont="1" applyNumberFormat="1"/>
    <xf borderId="1" fillId="2" fontId="2" numFmtId="1" xfId="0" applyBorder="1" applyFont="1" applyNumberFormat="1"/>
    <xf borderId="1" fillId="2" fontId="1" numFmtId="166" xfId="0" applyBorder="1" applyFont="1" applyNumberFormat="1"/>
    <xf borderId="1" fillId="2" fontId="1" numFmtId="1" xfId="0" applyBorder="1" applyFont="1" applyNumberFormat="1"/>
    <xf borderId="7" fillId="2" fontId="1" numFmtId="1" xfId="0" applyBorder="1" applyFont="1" applyNumberFormat="1"/>
    <xf borderId="8" fillId="2" fontId="1" numFmtId="1" xfId="0" applyBorder="1" applyFont="1" applyNumberFormat="1"/>
    <xf borderId="6" fillId="2" fontId="1" numFmtId="1" xfId="0" applyBorder="1" applyFont="1" applyNumberFormat="1"/>
    <xf borderId="1" fillId="2" fontId="2" numFmtId="10" xfId="0" applyBorder="1" applyFont="1" applyNumberFormat="1"/>
    <xf borderId="1" fillId="2" fontId="7" numFmtId="0" xfId="0" applyAlignment="1" applyBorder="1" applyFont="1">
      <alignment horizontal="left"/>
    </xf>
    <xf borderId="6" fillId="2" fontId="7" numFmtId="0" xfId="0" applyAlignment="1" applyBorder="1" applyFont="1">
      <alignment horizontal="left"/>
    </xf>
    <xf borderId="1" fillId="2" fontId="5" numFmtId="1" xfId="0" applyBorder="1" applyFont="1" applyNumberFormat="1"/>
    <xf borderId="8" fillId="2" fontId="1" numFmtId="0" xfId="0" applyBorder="1" applyFont="1"/>
    <xf borderId="7" fillId="2" fontId="1" numFmtId="0" xfId="0" applyBorder="1" applyFont="1"/>
    <xf borderId="6" fillId="2" fontId="8" numFmtId="0" xfId="0" applyBorder="1" applyFont="1"/>
    <xf borderId="1" fillId="2" fontId="9" numFmtId="2" xfId="0" applyBorder="1" applyFont="1" applyNumberFormat="1"/>
    <xf borderId="6" fillId="2" fontId="8" numFmtId="164" xfId="0" applyAlignment="1" applyBorder="1" applyFont="1" applyNumberFormat="1">
      <alignment horizontal="center"/>
    </xf>
    <xf borderId="9" fillId="2" fontId="1" numFmtId="0" xfId="0" applyBorder="1" applyFont="1"/>
    <xf borderId="10" fillId="2" fontId="1" numFmtId="1" xfId="0" applyBorder="1" applyFont="1" applyNumberFormat="1"/>
    <xf borderId="9" fillId="2" fontId="1" numFmtId="1" xfId="0" applyBorder="1" applyFont="1" applyNumberFormat="1"/>
    <xf borderId="1" fillId="2" fontId="8" numFmtId="0" xfId="0" applyBorder="1" applyFont="1"/>
    <xf borderId="1" fillId="2" fontId="8" numFmtId="1" xfId="0" applyBorder="1" applyFont="1" applyNumberFormat="1"/>
    <xf borderId="11" fillId="2" fontId="1" numFmtId="0" xfId="0" applyBorder="1" applyFont="1"/>
    <xf borderId="0" fillId="0" fontId="10" numFmtId="0" xfId="0" applyFont="1"/>
    <xf borderId="2" fillId="2" fontId="1" numFmtId="0" xfId="0" applyAlignment="1" applyBorder="1" applyFont="1">
      <alignment shrinkToFit="0" wrapText="1"/>
    </xf>
    <xf borderId="12" fillId="2" fontId="2" numFmtId="0" xfId="0" applyBorder="1" applyFont="1"/>
    <xf borderId="5" fillId="2" fontId="5" numFmtId="9" xfId="0" applyAlignment="1" applyBorder="1" applyFont="1" applyNumberFormat="1">
      <alignment horizontal="center" shrinkToFit="0" wrapText="1"/>
    </xf>
    <xf borderId="1" fillId="2" fontId="2" numFmtId="164" xfId="0" applyBorder="1" applyFont="1" applyNumberFormat="1"/>
    <xf borderId="13" fillId="4" fontId="11" numFmtId="0" xfId="0" applyBorder="1" applyFill="1" applyFont="1"/>
    <xf borderId="13" fillId="4" fontId="11" numFmtId="2" xfId="0" applyBorder="1" applyFont="1" applyNumberFormat="1"/>
    <xf borderId="13" fillId="4" fontId="11" numFmtId="164" xfId="0" applyBorder="1" applyFont="1" applyNumberFormat="1"/>
    <xf borderId="6" fillId="2" fontId="1" numFmtId="0" xfId="0" applyAlignment="1" applyBorder="1" applyFont="1">
      <alignment horizontal="left"/>
    </xf>
    <xf borderId="13" fillId="4" fontId="11" numFmtId="10" xfId="0" applyBorder="1" applyFont="1" applyNumberFormat="1"/>
    <xf borderId="13" fillId="4" fontId="11" numFmtId="49" xfId="0" applyAlignment="1" applyBorder="1" applyFont="1" applyNumberFormat="1">
      <alignment horizontal="center"/>
    </xf>
    <xf borderId="13" fillId="4" fontId="11" numFmtId="49" xfId="0" applyBorder="1" applyFont="1" applyNumberFormat="1"/>
    <xf borderId="0" fillId="0" fontId="1" numFmtId="9" xfId="0" applyFont="1" applyNumberFormat="1"/>
    <xf quotePrefix="1"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v>accnt_CUR</c:v>
          </c:tx>
          <c:spPr>
            <a:solidFill>
              <a:srgbClr val="AFAFAF">
                <a:alpha val="30000"/>
              </a:srgbClr>
            </a:solidFill>
            <a:ln cmpd="sng">
              <a:solidFill>
                <a:srgbClr val="AFAFAF"/>
              </a:solidFill>
            </a:ln>
          </c:spPr>
          <c:cat>
            <c:strRef>
              <c:f>Calculation!$C$34:$AA$34</c:f>
            </c:strRef>
          </c:cat>
          <c:val>
            <c:numRef>
              <c:f>Calculation!$C$44:$AA$44</c:f>
              <c:numCache/>
            </c:numRef>
          </c:val>
        </c:ser>
        <c:ser>
          <c:idx val="1"/>
          <c:order val="1"/>
          <c:tx>
            <c:v>accnt_DLQ</c:v>
          </c:tx>
          <c:spPr>
            <a:solidFill>
              <a:srgbClr val="FF7B75">
                <a:alpha val="30000"/>
              </a:srgbClr>
            </a:solidFill>
            <a:ln cmpd="sng">
              <a:solidFill>
                <a:srgbClr val="FF7B75"/>
              </a:solidFill>
            </a:ln>
          </c:spPr>
          <c:cat>
            <c:strRef>
              <c:f>Calculation!$C$34:$AA$34</c:f>
            </c:strRef>
          </c:cat>
          <c:val>
            <c:numRef>
              <c:f>Calculation!$C$45:$AA$45</c:f>
              <c:numCache/>
            </c:numRef>
          </c:val>
        </c:ser>
        <c:ser>
          <c:idx val="2"/>
          <c:order val="2"/>
          <c:tx>
            <c:v>accnt_CLO</c:v>
          </c:tx>
          <c:spPr>
            <a:solidFill>
              <a:srgbClr val="B1C5FA">
                <a:alpha val="30000"/>
              </a:srgbClr>
            </a:solidFill>
            <a:ln cmpd="sng">
              <a:solidFill>
                <a:srgbClr val="B1C5FA"/>
              </a:solidFill>
            </a:ln>
          </c:spPr>
          <c:cat>
            <c:strRef>
              <c:f>Calculation!$C$34:$AA$34</c:f>
            </c:strRef>
          </c:cat>
          <c:val>
            <c:numRef>
              <c:f>Calculation!$C$46:$AA$46</c:f>
              <c:numCache/>
            </c:numRef>
          </c:val>
        </c:ser>
        <c:ser>
          <c:idx val="3"/>
          <c:order val="3"/>
          <c:tx>
            <c:v>accnt_DEF</c:v>
          </c:tx>
          <c:spPr>
            <a:solidFill>
              <a:srgbClr val="333333">
                <a:alpha val="30000"/>
              </a:srgbClr>
            </a:solidFill>
            <a:ln cmpd="sng">
              <a:solidFill>
                <a:srgbClr val="333333"/>
              </a:solidFill>
            </a:ln>
          </c:spPr>
          <c:cat>
            <c:strRef>
              <c:f>Calculation!$C$34:$AA$34</c:f>
            </c:strRef>
          </c:cat>
          <c:val>
            <c:numRef>
              <c:f>Calculation!$C$47:$AA$47</c:f>
              <c:numCache/>
            </c:numRef>
          </c:val>
        </c:ser>
        <c:axId val="964410258"/>
        <c:axId val="484986200"/>
      </c:areaChart>
      <c:catAx>
        <c:axId val="964410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986200"/>
      </c:catAx>
      <c:valAx>
        <c:axId val="484986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410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8D8D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Изменение PV при изменении показателей </a:t>
            </a:r>
          </a:p>
        </c:rich>
      </c:tx>
      <c:layout>
        <c:manualLayout>
          <c:xMode val="edge"/>
          <c:yMode val="edge"/>
          <c:x val="0.09056880733944954"/>
          <c:y val="0.032520325203252036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v>1%</c:v>
          </c:tx>
          <c:spPr>
            <a:solidFill>
              <a:srgbClr val="B1C5FA"/>
            </a:solidFill>
            <a:ln cmpd="sng">
              <a:solidFill>
                <a:srgbClr val="000000"/>
              </a:solidFill>
            </a:ln>
          </c:spPr>
          <c:cat>
            <c:strRef>
              <c:f>'Лист1'!$A$3:$A$7</c:f>
            </c:strRef>
          </c:cat>
          <c:val>
            <c:numRef>
              <c:f>'Лист1'!$B$3:$B$7</c:f>
              <c:numCache/>
            </c:numRef>
          </c:val>
        </c:ser>
        <c:ser>
          <c:idx val="1"/>
          <c:order val="1"/>
          <c:tx>
            <c:v>-1%</c:v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'Лист1'!$A$3:$A$7</c:f>
            </c:strRef>
          </c:cat>
          <c:val>
            <c:numRef>
              <c:f>'Лист1'!$C$3:$C$7</c:f>
              <c:numCache/>
            </c:numRef>
          </c:val>
        </c:ser>
        <c:overlap val="100"/>
        <c:axId val="1494082238"/>
        <c:axId val="1221448203"/>
      </c:barChart>
      <c:catAx>
        <c:axId val="14940822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221448203"/>
      </c:catAx>
      <c:valAx>
        <c:axId val="1221448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4082238"/>
        <c:crosses val="max"/>
      </c:valAx>
    </c:plotArea>
    <c:legend>
      <c:legendPos val="r"/>
      <c:layout>
        <c:manualLayout>
          <c:xMode val="edge"/>
          <c:yMode val="edge"/>
          <c:x val="0.9316341080202345"/>
          <c:y val="0.47383081425166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8D8D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+100руб</c:v>
          </c:tx>
          <c:spPr>
            <a:solidFill>
              <a:srgbClr val="B1C5FA"/>
            </a:solidFill>
            <a:ln cmpd="sng">
              <a:solidFill>
                <a:srgbClr val="000000"/>
              </a:solidFill>
            </a:ln>
          </c:spPr>
          <c:cat>
            <c:strRef>
              <c:f>'Лист1'!$A$17:$A$18</c:f>
            </c:strRef>
          </c:cat>
          <c:val>
            <c:numRef>
              <c:f>'Лист1'!$B$17:$B$18</c:f>
              <c:numCache/>
            </c:numRef>
          </c:val>
        </c:ser>
        <c:ser>
          <c:idx val="1"/>
          <c:order val="1"/>
          <c:tx>
            <c:v>-100руб</c:v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'Лист1'!$A$17:$A$18</c:f>
            </c:strRef>
          </c:cat>
          <c:val>
            <c:numRef>
              <c:f>'Лист1'!$C$17:$C$18</c:f>
              <c:numCache/>
            </c:numRef>
          </c:val>
        </c:ser>
        <c:overlap val="100"/>
        <c:axId val="1791898212"/>
        <c:axId val="576989710"/>
      </c:barChart>
      <c:catAx>
        <c:axId val="17918982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576989710"/>
      </c:catAx>
      <c:valAx>
        <c:axId val="576989710"/>
        <c:scaling>
          <c:orientation val="minMax"/>
          <c:max val="4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1898212"/>
        <c:crosses val="max"/>
      </c:valAx>
    </c:plotArea>
    <c:legend>
      <c:legendPos val="r"/>
      <c:layout>
        <c:manualLayout>
          <c:xMode val="edge"/>
          <c:yMode val="edge"/>
          <c:x val="0.8819658186291071"/>
          <c:y val="0.31656052427408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8D8D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Изменение PV при изменении показателей </a:t>
            </a:r>
          </a:p>
        </c:rich>
      </c:tx>
      <c:layout>
        <c:manualLayout>
          <c:xMode val="edge"/>
          <c:yMode val="edge"/>
          <c:x val="0.09056880733944954"/>
          <c:y val="0.032520325203252036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v>1%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'Лист1'!$A$3:$A$7</c:f>
            </c:strRef>
          </c:cat>
          <c:val>
            <c:numRef>
              <c:f>'Лист1'!$B$3:$B$7</c:f>
              <c:numCache/>
            </c:numRef>
          </c:val>
        </c:ser>
        <c:ser>
          <c:idx val="1"/>
          <c:order val="1"/>
          <c:tx>
            <c:v>-1%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'Лист1'!$A$3:$A$7</c:f>
            </c:strRef>
          </c:cat>
          <c:val>
            <c:numRef>
              <c:f>'Лист1'!$C$3:$C$7</c:f>
              <c:numCache/>
            </c:numRef>
          </c:val>
        </c:ser>
        <c:overlap val="100"/>
        <c:axId val="1195473353"/>
        <c:axId val="711313121"/>
      </c:barChart>
      <c:catAx>
        <c:axId val="11954733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1313121"/>
      </c:catAx>
      <c:valAx>
        <c:axId val="711313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5473353"/>
        <c:crosses val="max"/>
      </c:valAx>
    </c:plotArea>
    <c:legend>
      <c:legendPos val="r"/>
      <c:layout>
        <c:manualLayout>
          <c:xMode val="edge"/>
          <c:yMode val="edge"/>
          <c:x val="0.9316341080202345"/>
          <c:y val="0.47383081425166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v>accnt_CUR</c:v>
          </c:tx>
          <c:spPr>
            <a:solidFill>
              <a:srgbClr val="AFAFAF">
                <a:alpha val="30000"/>
              </a:srgbClr>
            </a:solidFill>
            <a:ln cmpd="sng">
              <a:solidFill>
                <a:srgbClr val="AFAFAF"/>
              </a:solidFill>
            </a:ln>
          </c:spPr>
          <c:cat>
            <c:strRef>
              <c:f>HWcalc!$C$34:$AA$34</c:f>
            </c:strRef>
          </c:cat>
          <c:val>
            <c:numRef>
              <c:f>HWcalc!$C$44:$AA$44</c:f>
              <c:numCache/>
            </c:numRef>
          </c:val>
        </c:ser>
        <c:ser>
          <c:idx val="1"/>
          <c:order val="1"/>
          <c:tx>
            <c:v>accnt_DLQ</c:v>
          </c:tx>
          <c:spPr>
            <a:solidFill>
              <a:srgbClr val="FF7B75">
                <a:alpha val="30000"/>
              </a:srgbClr>
            </a:solidFill>
            <a:ln cmpd="sng">
              <a:solidFill>
                <a:srgbClr val="FF7B75"/>
              </a:solidFill>
            </a:ln>
          </c:spPr>
          <c:cat>
            <c:strRef>
              <c:f>HWcalc!$C$34:$AA$34</c:f>
            </c:strRef>
          </c:cat>
          <c:val>
            <c:numRef>
              <c:f>HWcalc!$C$45:$AA$45</c:f>
              <c:numCache/>
            </c:numRef>
          </c:val>
        </c:ser>
        <c:ser>
          <c:idx val="2"/>
          <c:order val="2"/>
          <c:tx>
            <c:v>accnt_CLO</c:v>
          </c:tx>
          <c:spPr>
            <a:solidFill>
              <a:srgbClr val="B1C5FA">
                <a:alpha val="30000"/>
              </a:srgbClr>
            </a:solidFill>
            <a:ln cmpd="sng">
              <a:solidFill>
                <a:srgbClr val="B1C5FA"/>
              </a:solidFill>
            </a:ln>
          </c:spPr>
          <c:cat>
            <c:strRef>
              <c:f>HWcalc!$C$34:$AA$34</c:f>
            </c:strRef>
          </c:cat>
          <c:val>
            <c:numRef>
              <c:f>HWcalc!$C$46:$AA$46</c:f>
              <c:numCache/>
            </c:numRef>
          </c:val>
        </c:ser>
        <c:ser>
          <c:idx val="3"/>
          <c:order val="3"/>
          <c:tx>
            <c:v>accnt_DEF</c:v>
          </c:tx>
          <c:spPr>
            <a:solidFill>
              <a:srgbClr val="333333">
                <a:alpha val="30000"/>
              </a:srgbClr>
            </a:solidFill>
            <a:ln cmpd="sng">
              <a:solidFill>
                <a:srgbClr val="333333"/>
              </a:solidFill>
            </a:ln>
          </c:spPr>
          <c:cat>
            <c:strRef>
              <c:f>HWcalc!$C$34:$AA$34</c:f>
            </c:strRef>
          </c:cat>
          <c:val>
            <c:numRef>
              <c:f>HWcalc!$C$47:$AA$47</c:f>
              <c:numCache/>
            </c:numRef>
          </c:val>
        </c:ser>
        <c:axId val="127449996"/>
        <c:axId val="2082674424"/>
      </c:areaChart>
      <c:catAx>
        <c:axId val="127449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674424"/>
      </c:catAx>
      <c:valAx>
        <c:axId val="208267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49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8D8D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Изменение PV при изменении показателей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1%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HWcalc!$I$115:$I$119</c:f>
            </c:strRef>
          </c:cat>
          <c:val>
            <c:numRef>
              <c:f>HWcalc!$J$115:$J$119</c:f>
              <c:numCache/>
            </c:numRef>
          </c:val>
        </c:ser>
        <c:ser>
          <c:idx val="1"/>
          <c:order val="1"/>
          <c:tx>
            <c:v>-1%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HWcalc!$I$115:$I$119</c:f>
            </c:strRef>
          </c:cat>
          <c:val>
            <c:numRef>
              <c:f>HWcalc!$K$115:$K$119</c:f>
              <c:numCache/>
            </c:numRef>
          </c:val>
        </c:ser>
        <c:overlap val="100"/>
        <c:axId val="2012321579"/>
        <c:axId val="1385376769"/>
      </c:barChart>
      <c:catAx>
        <c:axId val="2012321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85376769"/>
      </c:catAx>
      <c:valAx>
        <c:axId val="138537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123215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Изменение PV при изменении показателей часть 2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100 руб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HWcalc!$I$123:$I$124</c:f>
            </c:strRef>
          </c:cat>
          <c:val>
            <c:numRef>
              <c:f>HWcalc!$J$123:$J$124</c:f>
              <c:numCache/>
            </c:numRef>
          </c:val>
        </c:ser>
        <c:ser>
          <c:idx val="1"/>
          <c:order val="1"/>
          <c:tx>
            <c:v>-100 руб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HWcalc!$I$123:$I$124</c:f>
            </c:strRef>
          </c:cat>
          <c:val>
            <c:numRef>
              <c:f>HWcalc!$K$123:$K$124</c:f>
              <c:numCache/>
            </c:numRef>
          </c:val>
        </c:ser>
        <c:overlap val="100"/>
        <c:axId val="1290991448"/>
        <c:axId val="382864505"/>
      </c:barChart>
      <c:catAx>
        <c:axId val="129099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82864505"/>
      </c:catAx>
      <c:valAx>
        <c:axId val="38286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909914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Изменение PV при изменении показателей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1%</c:v>
          </c:tx>
          <c:spPr>
            <a:solidFill>
              <a:srgbClr val="D8D8D8"/>
            </a:solidFill>
            <a:ln cmpd="sng">
              <a:solidFill>
                <a:srgbClr val="000000"/>
              </a:solidFill>
            </a:ln>
          </c:spPr>
          <c:cat>
            <c:strRef>
              <c:f>'Лист1'!$A$17:$A$18</c:f>
            </c:strRef>
          </c:cat>
          <c:val>
            <c:numRef>
              <c:f>'Лист1'!$B$17:$B$18</c:f>
              <c:numCache/>
            </c:numRef>
          </c:val>
        </c:ser>
        <c:ser>
          <c:idx val="1"/>
          <c:order val="1"/>
          <c:tx>
            <c:v>-1%</c:v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'Лист1'!$A$17:$A$18</c:f>
            </c:strRef>
          </c:cat>
          <c:val>
            <c:numRef>
              <c:f>'Лист1'!$C$17:$C$18</c:f>
              <c:numCache/>
            </c:numRef>
          </c:val>
        </c:ser>
        <c:overlap val="100"/>
        <c:axId val="1522495967"/>
        <c:axId val="1565123937"/>
      </c:barChart>
      <c:catAx>
        <c:axId val="15224959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5123937"/>
      </c:catAx>
      <c:valAx>
        <c:axId val="1565123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2495967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Изменение PV при изменении показателей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+100руб</c:v>
          </c:tx>
          <c:spPr>
            <a:solidFill>
              <a:srgbClr val="D8D8D8"/>
            </a:solidFill>
            <a:ln cmpd="sng">
              <a:solidFill>
                <a:srgbClr val="000000"/>
              </a:solidFill>
            </a:ln>
          </c:spPr>
          <c:cat>
            <c:strRef>
              <c:f>'Лист1'!$A$17:$A$18</c:f>
            </c:strRef>
          </c:cat>
          <c:val>
            <c:numRef>
              <c:f>'Лист1'!$B$17:$B$18</c:f>
              <c:numCache/>
            </c:numRef>
          </c:val>
        </c:ser>
        <c:ser>
          <c:idx val="1"/>
          <c:order val="1"/>
          <c:tx>
            <c:v>-100руб</c:v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'Лист1'!$A$17:$A$18</c:f>
            </c:strRef>
          </c:cat>
          <c:val>
            <c:numRef>
              <c:f>'Лист1'!$C$17:$C$18</c:f>
              <c:numCache/>
            </c:numRef>
          </c:val>
        </c:ser>
        <c:overlap val="100"/>
        <c:axId val="1883779310"/>
        <c:axId val="802063833"/>
      </c:barChart>
      <c:catAx>
        <c:axId val="18837793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2063833"/>
      </c:catAx>
      <c:valAx>
        <c:axId val="802063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377931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504825</xdr:colOff>
      <xdr:row>7</xdr:row>
      <xdr:rowOff>95250</xdr:rowOff>
    </xdr:from>
    <xdr:ext cx="6315075" cy="4391025"/>
    <xdr:graphicFrame>
      <xdr:nvGraphicFramePr>
        <xdr:cNvPr id="17009639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657225</xdr:colOff>
      <xdr:row>113</xdr:row>
      <xdr:rowOff>66675</xdr:rowOff>
    </xdr:from>
    <xdr:ext cx="5486400" cy="3476625"/>
    <xdr:graphicFrame>
      <xdr:nvGraphicFramePr>
        <xdr:cNvPr id="20049748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676275</xdr:colOff>
      <xdr:row>131</xdr:row>
      <xdr:rowOff>104775</xdr:rowOff>
    </xdr:from>
    <xdr:ext cx="5753100" cy="1590675"/>
    <xdr:graphicFrame>
      <xdr:nvGraphicFramePr>
        <xdr:cNvPr id="16432230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</xdr:row>
      <xdr:rowOff>152400</xdr:rowOff>
    </xdr:from>
    <xdr:ext cx="4362450" cy="3114675"/>
    <xdr:graphicFrame>
      <xdr:nvGraphicFramePr>
        <xdr:cNvPr id="81504173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504825</xdr:colOff>
      <xdr:row>7</xdr:row>
      <xdr:rowOff>95250</xdr:rowOff>
    </xdr:from>
    <xdr:ext cx="6315075" cy="4391025"/>
    <xdr:graphicFrame>
      <xdr:nvGraphicFramePr>
        <xdr:cNvPr id="144399106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76200</xdr:colOff>
      <xdr:row>112</xdr:row>
      <xdr:rowOff>152400</xdr:rowOff>
    </xdr:from>
    <xdr:ext cx="7115175" cy="3667125"/>
    <xdr:graphicFrame>
      <xdr:nvGraphicFramePr>
        <xdr:cNvPr id="192615096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131</xdr:row>
      <xdr:rowOff>104775</xdr:rowOff>
    </xdr:from>
    <xdr:ext cx="7153275" cy="5343525"/>
    <xdr:graphicFrame>
      <xdr:nvGraphicFramePr>
        <xdr:cNvPr id="38567057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0</xdr:rowOff>
    </xdr:from>
    <xdr:ext cx="4486275" cy="2752725"/>
    <xdr:graphicFrame>
      <xdr:nvGraphicFramePr>
        <xdr:cNvPr id="17041102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523875</xdr:colOff>
      <xdr:row>14</xdr:row>
      <xdr:rowOff>152400</xdr:rowOff>
    </xdr:from>
    <xdr:ext cx="4486275" cy="3076575"/>
    <xdr:graphicFrame>
      <xdr:nvGraphicFramePr>
        <xdr:cNvPr id="140536370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0.0"/>
    <col customWidth="1" min="2" max="2" width="19.43"/>
    <col customWidth="1" min="3" max="3" width="19.71"/>
    <col customWidth="1" min="4" max="4" width="11.43"/>
    <col customWidth="1" min="5" max="5" width="18.0"/>
    <col customWidth="1" min="6" max="6" width="12.71"/>
    <col customWidth="1" min="7" max="7" width="13.43"/>
    <col customWidth="1" min="8" max="8" width="12.71"/>
    <col customWidth="1" min="9" max="9" width="13.0"/>
    <col customWidth="1" min="10" max="10" width="14.14"/>
    <col customWidth="1" min="11" max="11" width="10.0"/>
    <col customWidth="1" min="12" max="15" width="13.0"/>
    <col customWidth="1" min="16" max="16" width="12.86"/>
    <col customWidth="1" min="17" max="27" width="11.86"/>
    <col customWidth="1" min="28" max="47" width="9.14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3" t="s">
        <v>0</v>
      </c>
      <c r="B7" s="4"/>
      <c r="C7" s="4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5" t="s">
        <v>1</v>
      </c>
      <c r="B8" s="6" t="s">
        <v>2</v>
      </c>
      <c r="C8" s="7">
        <v>0.05</v>
      </c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8" t="s">
        <v>3</v>
      </c>
      <c r="B9" s="6" t="s">
        <v>4</v>
      </c>
      <c r="C9" s="7">
        <v>0.15</v>
      </c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8" t="s">
        <v>5</v>
      </c>
      <c r="B10" s="6" t="s">
        <v>6</v>
      </c>
      <c r="C10" s="9">
        <v>500000.0</v>
      </c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8" t="s">
        <v>7</v>
      </c>
      <c r="B11" s="6" t="s">
        <v>7</v>
      </c>
      <c r="C11" s="9">
        <v>24.0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0" t="s">
        <v>8</v>
      </c>
      <c r="B12" s="6" t="s">
        <v>9</v>
      </c>
      <c r="C12" s="11">
        <f>initial_amount * (interest_rate/12)/(1-POWER(1+interest_rate/12,-initial_term))</f>
        <v>26435.54863</v>
      </c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2"/>
      <c r="B13" s="12"/>
      <c r="C13" s="1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3" t="s">
        <v>10</v>
      </c>
      <c r="B14" s="12"/>
      <c r="C14" s="1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5" t="s">
        <v>11</v>
      </c>
      <c r="B15" s="6" t="s">
        <v>12</v>
      </c>
      <c r="C15" s="7">
        <v>0.24</v>
      </c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0" t="s">
        <v>13</v>
      </c>
      <c r="B16" s="13" t="s">
        <v>13</v>
      </c>
      <c r="C16" s="7">
        <v>0.01</v>
      </c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12"/>
      <c r="B17" s="12"/>
      <c r="C17" s="1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3" t="s">
        <v>14</v>
      </c>
      <c r="B18" s="12"/>
      <c r="C18" s="1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5" t="s">
        <v>15</v>
      </c>
      <c r="B19" s="6" t="s">
        <v>16</v>
      </c>
      <c r="C19" s="7">
        <v>0.17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8" t="s">
        <v>17</v>
      </c>
      <c r="B20" s="6" t="s">
        <v>18</v>
      </c>
      <c r="C20" s="7">
        <v>0.2</v>
      </c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5.75" customHeight="1">
      <c r="A21" s="8" t="s">
        <v>19</v>
      </c>
      <c r="B21" s="6" t="s">
        <v>20</v>
      </c>
      <c r="C21" s="7">
        <v>0.3</v>
      </c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5.75" customHeight="1">
      <c r="A22" s="10" t="s">
        <v>21</v>
      </c>
      <c r="B22" s="6" t="s">
        <v>22</v>
      </c>
      <c r="C22" s="14">
        <v>0.125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ht="15.75" customHeight="1">
      <c r="A23" s="12"/>
      <c r="B23" s="12"/>
      <c r="C23" s="1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ht="15.75" customHeight="1">
      <c r="A24" s="3" t="s">
        <v>23</v>
      </c>
      <c r="B24" s="12"/>
      <c r="C24" s="1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ht="15.75" customHeight="1">
      <c r="A25" s="5" t="s">
        <v>24</v>
      </c>
      <c r="B25" s="6" t="s">
        <v>25</v>
      </c>
      <c r="C25" s="9">
        <v>100.0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ht="15.75" customHeight="1">
      <c r="A26" s="8" t="s">
        <v>26</v>
      </c>
      <c r="B26" s="6" t="s">
        <v>27</v>
      </c>
      <c r="C26" s="9">
        <v>500.0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ht="15.75" customHeight="1">
      <c r="A27" s="10" t="s">
        <v>28</v>
      </c>
      <c r="B27" s="6" t="s">
        <v>29</v>
      </c>
      <c r="C27" s="7">
        <v>0.2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ht="15.75" customHeight="1">
      <c r="A28" s="12"/>
      <c r="B28" s="1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ht="15.75" customHeight="1">
      <c r="A29" s="12"/>
      <c r="B29" s="1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ht="15.75" customHeight="1">
      <c r="A30" s="12"/>
      <c r="B30" s="1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ht="15.75" customHeight="1">
      <c r="A31" s="12"/>
      <c r="B31" s="1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ht="15.75" customHeight="1">
      <c r="A32" s="12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ht="15.75" customHeight="1">
      <c r="A33" s="12"/>
      <c r="B33" s="15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ht="15.75" customHeight="1">
      <c r="A34" s="12"/>
      <c r="B34" s="1"/>
      <c r="C34" s="2">
        <v>0.0</v>
      </c>
      <c r="D34" s="2">
        <v>1.0</v>
      </c>
      <c r="E34" s="2">
        <v>2.0</v>
      </c>
      <c r="F34" s="2">
        <v>3.0</v>
      </c>
      <c r="G34" s="2">
        <v>4.0</v>
      </c>
      <c r="H34" s="2">
        <v>5.0</v>
      </c>
      <c r="I34" s="2">
        <v>6.0</v>
      </c>
      <c r="J34" s="2">
        <v>7.0</v>
      </c>
      <c r="K34" s="2">
        <v>8.0</v>
      </c>
      <c r="L34" s="2">
        <v>9.0</v>
      </c>
      <c r="M34" s="2">
        <v>10.0</v>
      </c>
      <c r="N34" s="2">
        <v>11.0</v>
      </c>
      <c r="O34" s="2">
        <v>12.0</v>
      </c>
      <c r="P34" s="2">
        <v>13.0</v>
      </c>
      <c r="Q34" s="2">
        <v>14.0</v>
      </c>
      <c r="R34" s="2">
        <v>15.0</v>
      </c>
      <c r="S34" s="2">
        <v>16.0</v>
      </c>
      <c r="T34" s="2">
        <v>17.0</v>
      </c>
      <c r="U34" s="2">
        <v>18.0</v>
      </c>
      <c r="V34" s="2">
        <v>19.0</v>
      </c>
      <c r="W34" s="2">
        <v>20.0</v>
      </c>
      <c r="X34" s="2">
        <v>21.0</v>
      </c>
      <c r="Y34" s="2">
        <v>22.0</v>
      </c>
      <c r="Z34" s="2">
        <v>23.0</v>
      </c>
      <c r="AA34" s="2">
        <v>24.0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ht="15.75" customHeight="1">
      <c r="A35" s="16"/>
      <c r="B35" s="17" t="s">
        <v>30</v>
      </c>
      <c r="C35" s="18">
        <v>0.0</v>
      </c>
      <c r="D35" s="18">
        <v>0.0</v>
      </c>
      <c r="E35" s="18">
        <v>0.0</v>
      </c>
      <c r="F35" s="18">
        <v>0.0</v>
      </c>
      <c r="G35" s="18">
        <v>0.03171562662223977</v>
      </c>
      <c r="H35" s="18">
        <v>0.007613095541371491</v>
      </c>
      <c r="I35" s="18">
        <v>0.008356125987244072</v>
      </c>
      <c r="J35" s="18">
        <v>0.00903085376860406</v>
      </c>
      <c r="K35" s="18">
        <v>0.009637278885451454</v>
      </c>
      <c r="L35" s="18">
        <v>0.01017540133778626</v>
      </c>
      <c r="M35" s="18">
        <v>0.01064522112560846</v>
      </c>
      <c r="N35" s="18">
        <v>0.01104673824891808</v>
      </c>
      <c r="O35" s="18">
        <v>0.0113799527077151</v>
      </c>
      <c r="P35" s="18">
        <v>0.01164486450199952</v>
      </c>
      <c r="Q35" s="18">
        <v>0.01184147363177136</v>
      </c>
      <c r="R35" s="18">
        <v>0.01196978009703059</v>
      </c>
      <c r="S35" s="18">
        <v>0.01202978389777724</v>
      </c>
      <c r="T35" s="18">
        <v>0.01202148503401129</v>
      </c>
      <c r="U35" s="18">
        <v>0.01194488350573275</v>
      </c>
      <c r="V35" s="18">
        <v>0.01179997931294161</v>
      </c>
      <c r="W35" s="18">
        <v>0.01158677245563789</v>
      </c>
      <c r="X35" s="18">
        <v>0.01130526293382156</v>
      </c>
      <c r="Y35" s="18">
        <v>0.01095545074749265</v>
      </c>
      <c r="Z35" s="18">
        <v>0.01053733589665114</v>
      </c>
      <c r="AA35" s="18">
        <v>0.01005091838129703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ht="15.75" customHeight="1">
      <c r="A36" s="16"/>
      <c r="B36" s="17" t="s">
        <v>31</v>
      </c>
      <c r="C36" s="18">
        <v>0.0</v>
      </c>
      <c r="D36" s="18">
        <v>0.09463334534355677</v>
      </c>
      <c r="E36" s="18">
        <v>0.1094437681102215</v>
      </c>
      <c r="F36" s="18">
        <v>0.1218334909289057</v>
      </c>
      <c r="G36" s="18">
        <v>0.1093472906205758</v>
      </c>
      <c r="H36" s="18">
        <v>0.1143851994148974</v>
      </c>
      <c r="I36" s="18">
        <v>0.1192522449253057</v>
      </c>
      <c r="J36" s="18">
        <v>0.1239484271518017</v>
      </c>
      <c r="K36" s="18">
        <v>0.1284737460943837</v>
      </c>
      <c r="L36" s="18">
        <v>0.1328282017530528</v>
      </c>
      <c r="M36" s="18">
        <v>0.137011794127808</v>
      </c>
      <c r="N36" s="18">
        <v>0.1410245232186508</v>
      </c>
      <c r="O36" s="18">
        <v>0.1448663890255802</v>
      </c>
      <c r="P36" s="18">
        <v>0.1485373915485962</v>
      </c>
      <c r="Q36" s="18">
        <v>0.1520375307876988</v>
      </c>
      <c r="R36" s="18">
        <v>0.1553668067428885</v>
      </c>
      <c r="S36" s="18">
        <v>0.1585252194141649</v>
      </c>
      <c r="T36" s="18">
        <v>0.1615127688015278</v>
      </c>
      <c r="U36" s="18">
        <v>0.1643294549049772</v>
      </c>
      <c r="V36" s="18">
        <v>0.1669752777245139</v>
      </c>
      <c r="W36" s="18">
        <v>0.1694502372601371</v>
      </c>
      <c r="X36" s="18">
        <v>0.1717543335118469</v>
      </c>
      <c r="Y36" s="18">
        <v>0.1738875664796438</v>
      </c>
      <c r="Z36" s="18">
        <v>0.1758499361635273</v>
      </c>
      <c r="AA36" s="18">
        <v>0.1758499361635273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ht="15.75" customHeight="1">
      <c r="A37" s="16"/>
      <c r="B37" s="17" t="s">
        <v>32</v>
      </c>
      <c r="C37" s="18">
        <v>0.0</v>
      </c>
      <c r="D37" s="18">
        <v>0.03863314220507455</v>
      </c>
      <c r="E37" s="18">
        <v>0.02025714285714286</v>
      </c>
      <c r="F37" s="18">
        <v>0.02227584162383748</v>
      </c>
      <c r="G37" s="18">
        <v>0.02351618307782498</v>
      </c>
      <c r="H37" s="18">
        <v>0.0244246027383974</v>
      </c>
      <c r="I37" s="18">
        <v>0.02514615485088655</v>
      </c>
      <c r="J37" s="18">
        <v>0.02574704152656378</v>
      </c>
      <c r="K37" s="18">
        <v>0.02626324607816632</v>
      </c>
      <c r="L37" s="18">
        <v>0.02671658091453809</v>
      </c>
      <c r="M37" s="18">
        <v>0.02712130140200024</v>
      </c>
      <c r="N37" s="18">
        <v>0.02748725320281674</v>
      </c>
      <c r="O37" s="18">
        <v>0.0278215307224894</v>
      </c>
      <c r="P37" s="18">
        <v>0.02812942049246178</v>
      </c>
      <c r="Q37" s="18">
        <v>0.02841497084154991</v>
      </c>
      <c r="R37" s="18">
        <v>0.02868135283433291</v>
      </c>
      <c r="S37" s="18">
        <v>0.02893109818355611</v>
      </c>
      <c r="T37" s="18">
        <v>0.02916626135474272</v>
      </c>
      <c r="U37" s="18">
        <v>0.02938853317703369</v>
      </c>
      <c r="V37" s="18">
        <v>0.02959932242523722</v>
      </c>
      <c r="W37" s="18">
        <v>0.02979981565504231</v>
      </c>
      <c r="X37" s="18">
        <v>0.02999102191188907</v>
      </c>
      <c r="Y37" s="18">
        <v>0.03017380669228344</v>
      </c>
      <c r="Z37" s="18">
        <v>0.03034891812312921</v>
      </c>
      <c r="AA37" s="18">
        <v>0.03051700741035471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ht="15.75" customHeight="1">
      <c r="A38" s="12"/>
      <c r="B38" s="1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ht="15.75" customHeight="1">
      <c r="A39" s="12"/>
      <c r="B39" s="1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ht="15.75" customHeight="1">
      <c r="A40" s="1"/>
      <c r="B40" s="1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12"/>
      <c r="C41" s="15" t="s">
        <v>33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ht="15.75" customHeight="1">
      <c r="A42" s="3" t="s">
        <v>34</v>
      </c>
      <c r="B42" s="19"/>
      <c r="C42" s="2">
        <v>0.0</v>
      </c>
      <c r="D42" s="2">
        <v>1.0</v>
      </c>
      <c r="E42" s="2">
        <v>2.0</v>
      </c>
      <c r="F42" s="2">
        <v>3.0</v>
      </c>
      <c r="G42" s="2">
        <v>4.0</v>
      </c>
      <c r="H42" s="2">
        <v>5.0</v>
      </c>
      <c r="I42" s="2">
        <v>6.0</v>
      </c>
      <c r="J42" s="2">
        <v>7.0</v>
      </c>
      <c r="K42" s="2">
        <v>8.0</v>
      </c>
      <c r="L42" s="2">
        <v>9.0</v>
      </c>
      <c r="M42" s="2">
        <v>10.0</v>
      </c>
      <c r="N42" s="2">
        <v>11.0</v>
      </c>
      <c r="O42" s="2">
        <v>12.0</v>
      </c>
      <c r="P42" s="2">
        <v>13.0</v>
      </c>
      <c r="Q42" s="2">
        <v>14.0</v>
      </c>
      <c r="R42" s="2">
        <v>15.0</v>
      </c>
      <c r="S42" s="2">
        <v>16.0</v>
      </c>
      <c r="T42" s="2">
        <v>17.0</v>
      </c>
      <c r="U42" s="2">
        <v>18.0</v>
      </c>
      <c r="V42" s="2">
        <v>19.0</v>
      </c>
      <c r="W42" s="2">
        <v>20.0</v>
      </c>
      <c r="X42" s="2">
        <v>21.0</v>
      </c>
      <c r="Y42" s="2">
        <v>22.0</v>
      </c>
      <c r="Z42" s="2">
        <v>23.0</v>
      </c>
      <c r="AA42" s="2">
        <v>24.0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.75" customHeight="1">
      <c r="A43" s="1" t="s">
        <v>35</v>
      </c>
      <c r="B43" s="19" t="s">
        <v>36</v>
      </c>
      <c r="C43" s="20">
        <f>1-accnt_wro-accnt_clo</f>
        <v>1</v>
      </c>
      <c r="D43" s="18" t="str">
        <f>1-accnt_wro-accnt_clo</f>
        <v>#ERROR!</v>
      </c>
      <c r="E43" s="18" t="str">
        <f>1-accnt_wro-accnt_clo</f>
        <v>#ERROR!</v>
      </c>
      <c r="F43" s="18" t="str">
        <f>1-accnt_wro-accnt_clo</f>
        <v>#ERROR!</v>
      </c>
      <c r="G43" s="18" t="str">
        <f>1-accnt_wro-accnt_clo</f>
        <v>#ERROR!</v>
      </c>
      <c r="H43" s="18" t="str">
        <f>1-accnt_wro-accnt_clo</f>
        <v>#ERROR!</v>
      </c>
      <c r="I43" s="18" t="str">
        <f>1-accnt_wro-accnt_clo</f>
        <v>#ERROR!</v>
      </c>
      <c r="J43" s="18" t="str">
        <f>1-accnt_wro-accnt_clo</f>
        <v>#ERROR!</v>
      </c>
      <c r="K43" s="18" t="str">
        <f>1-accnt_wro-accnt_clo</f>
        <v>#ERROR!</v>
      </c>
      <c r="L43" s="18" t="str">
        <f>1-accnt_wro-accnt_clo</f>
        <v>#ERROR!</v>
      </c>
      <c r="M43" s="18" t="str">
        <f>1-accnt_wro-accnt_clo</f>
        <v>#ERROR!</v>
      </c>
      <c r="N43" s="18" t="str">
        <f>1-accnt_wro-accnt_clo</f>
        <v>#ERROR!</v>
      </c>
      <c r="O43" s="18" t="str">
        <f>1-accnt_wro-accnt_clo</f>
        <v>#ERROR!</v>
      </c>
      <c r="P43" s="18" t="str">
        <f>1-accnt_wro-accnt_clo</f>
        <v>#ERROR!</v>
      </c>
      <c r="Q43" s="18" t="str">
        <f>1-accnt_wro-accnt_clo</f>
        <v>#ERROR!</v>
      </c>
      <c r="R43" s="18" t="str">
        <f>1-accnt_wro-accnt_clo</f>
        <v>#ERROR!</v>
      </c>
      <c r="S43" s="18" t="str">
        <f>1-accnt_wro-accnt_clo</f>
        <v>#ERROR!</v>
      </c>
      <c r="T43" s="18" t="str">
        <f>1-accnt_wro-accnt_clo</f>
        <v>#ERROR!</v>
      </c>
      <c r="U43" s="18" t="str">
        <f>1-accnt_wro-accnt_clo</f>
        <v>#ERROR!</v>
      </c>
      <c r="V43" s="18" t="str">
        <f>1-accnt_wro-accnt_clo</f>
        <v>#ERROR!</v>
      </c>
      <c r="W43" s="18" t="str">
        <f>1-accnt_wro-accnt_clo</f>
        <v>#ERROR!</v>
      </c>
      <c r="X43" s="18" t="str">
        <f>1-accnt_wro-accnt_clo</f>
        <v>#ERROR!</v>
      </c>
      <c r="Y43" s="18" t="str">
        <f>1-accnt_wro-accnt_clo</f>
        <v>#ERROR!</v>
      </c>
      <c r="Z43" s="18" t="str">
        <f>1-accnt_wro-accnt_clo</f>
        <v>#ERROR!</v>
      </c>
      <c r="AA43" s="18" t="str">
        <f>1-accnt_wro-accnt_clo</f>
        <v>#ERROR!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.75" customHeight="1">
      <c r="A44" s="21" t="s">
        <v>37</v>
      </c>
      <c r="B44" s="22" t="s">
        <v>38</v>
      </c>
      <c r="C44" s="20">
        <v>1.0</v>
      </c>
      <c r="D44" s="18" t="str">
        <f>accnt_act-accnt_dlq</f>
        <v>#ERROR!</v>
      </c>
      <c r="E44" s="18" t="str">
        <f>accnt_act-accnt_dlq</f>
        <v>#ERROR!</v>
      </c>
      <c r="F44" s="18" t="str">
        <f>accnt_act-accnt_dlq</f>
        <v>#ERROR!</v>
      </c>
      <c r="G44" s="18" t="str">
        <f>accnt_act-accnt_dlq</f>
        <v>#ERROR!</v>
      </c>
      <c r="H44" s="18" t="str">
        <f>accnt_act-accnt_dlq</f>
        <v>#ERROR!</v>
      </c>
      <c r="I44" s="18" t="str">
        <f>accnt_act-accnt_dlq</f>
        <v>#ERROR!</v>
      </c>
      <c r="J44" s="18" t="str">
        <f>accnt_act-accnt_dlq</f>
        <v>#ERROR!</v>
      </c>
      <c r="K44" s="18" t="str">
        <f>accnt_act-accnt_dlq</f>
        <v>#ERROR!</v>
      </c>
      <c r="L44" s="18" t="str">
        <f>accnt_act-accnt_dlq</f>
        <v>#ERROR!</v>
      </c>
      <c r="M44" s="18" t="str">
        <f>accnt_act-accnt_dlq</f>
        <v>#ERROR!</v>
      </c>
      <c r="N44" s="18" t="str">
        <f>accnt_act-accnt_dlq</f>
        <v>#ERROR!</v>
      </c>
      <c r="O44" s="18" t="str">
        <f>accnt_act-accnt_dlq</f>
        <v>#ERROR!</v>
      </c>
      <c r="P44" s="18" t="str">
        <f>accnt_act-accnt_dlq</f>
        <v>#ERROR!</v>
      </c>
      <c r="Q44" s="18" t="str">
        <f>accnt_act-accnt_dlq</f>
        <v>#ERROR!</v>
      </c>
      <c r="R44" s="18" t="str">
        <f>accnt_act-accnt_dlq</f>
        <v>#ERROR!</v>
      </c>
      <c r="S44" s="18" t="str">
        <f>accnt_act-accnt_dlq</f>
        <v>#ERROR!</v>
      </c>
      <c r="T44" s="18" t="str">
        <f>accnt_act-accnt_dlq</f>
        <v>#ERROR!</v>
      </c>
      <c r="U44" s="18" t="str">
        <f>accnt_act-accnt_dlq</f>
        <v>#ERROR!</v>
      </c>
      <c r="V44" s="18" t="str">
        <f>accnt_act-accnt_dlq</f>
        <v>#ERROR!</v>
      </c>
      <c r="W44" s="18" t="str">
        <f>accnt_act-accnt_dlq</f>
        <v>#ERROR!</v>
      </c>
      <c r="X44" s="18" t="str">
        <f>accnt_act-accnt_dlq</f>
        <v>#ERROR!</v>
      </c>
      <c r="Y44" s="18" t="str">
        <f>accnt_act-accnt_dlq</f>
        <v>#ERROR!</v>
      </c>
      <c r="Z44" s="18" t="str">
        <f>accnt_act-accnt_dlq</f>
        <v>#ERROR!</v>
      </c>
      <c r="AA44" s="18" t="str">
        <f>accnt_act-accnt_dlq</f>
        <v>#ERROR!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ht="14.25" customHeight="1">
      <c r="A45" s="21" t="s">
        <v>39</v>
      </c>
      <c r="B45" s="22" t="s">
        <v>40</v>
      </c>
      <c r="C45" s="20">
        <v>0.0</v>
      </c>
      <c r="D45" s="18" t="str">
        <f>accnt_act*DLNQ_Ratio</f>
        <v>#ERROR!</v>
      </c>
      <c r="E45" s="18" t="str">
        <f>accnt_act*DLNQ_Ratio</f>
        <v>#ERROR!</v>
      </c>
      <c r="F45" s="18" t="str">
        <f>accnt_act*DLNQ_Ratio</f>
        <v>#ERROR!</v>
      </c>
      <c r="G45" s="18" t="str">
        <f>accnt_act*DLNQ_Ratio</f>
        <v>#ERROR!</v>
      </c>
      <c r="H45" s="18" t="str">
        <f>accnt_act*DLNQ_Ratio</f>
        <v>#ERROR!</v>
      </c>
      <c r="I45" s="18" t="str">
        <f>accnt_act*DLNQ_Ratio</f>
        <v>#ERROR!</v>
      </c>
      <c r="J45" s="18" t="str">
        <f>accnt_act*DLNQ_Ratio</f>
        <v>#ERROR!</v>
      </c>
      <c r="K45" s="18" t="str">
        <f>accnt_act*DLNQ_Ratio</f>
        <v>#ERROR!</v>
      </c>
      <c r="L45" s="18" t="str">
        <f>accnt_act*DLNQ_Ratio</f>
        <v>#ERROR!</v>
      </c>
      <c r="M45" s="18" t="str">
        <f>accnt_act*DLNQ_Ratio</f>
        <v>#ERROR!</v>
      </c>
      <c r="N45" s="18" t="str">
        <f>accnt_act*DLNQ_Ratio</f>
        <v>#ERROR!</v>
      </c>
      <c r="O45" s="18" t="str">
        <f>accnt_act*DLNQ_Ratio</f>
        <v>#ERROR!</v>
      </c>
      <c r="P45" s="18" t="str">
        <f>accnt_act*DLNQ_Ratio</f>
        <v>#ERROR!</v>
      </c>
      <c r="Q45" s="18" t="str">
        <f>accnt_act*DLNQ_Ratio</f>
        <v>#ERROR!</v>
      </c>
      <c r="R45" s="18" t="str">
        <f>accnt_act*DLNQ_Ratio</f>
        <v>#ERROR!</v>
      </c>
      <c r="S45" s="18" t="str">
        <f>accnt_act*DLNQ_Ratio</f>
        <v>#ERROR!</v>
      </c>
      <c r="T45" s="18" t="str">
        <f>accnt_act*DLNQ_Ratio</f>
        <v>#ERROR!</v>
      </c>
      <c r="U45" s="18" t="str">
        <f>accnt_act*DLNQ_Ratio</f>
        <v>#ERROR!</v>
      </c>
      <c r="V45" s="18" t="str">
        <f>accnt_act*DLNQ_Ratio</f>
        <v>#ERROR!</v>
      </c>
      <c r="W45" s="18" t="str">
        <f>accnt_act*DLNQ_Ratio</f>
        <v>#ERROR!</v>
      </c>
      <c r="X45" s="18" t="str">
        <f>accnt_act*DLNQ_Ratio</f>
        <v>#ERROR!</v>
      </c>
      <c r="Y45" s="18" t="str">
        <f>accnt_act*DLNQ_Ratio</f>
        <v>#ERROR!</v>
      </c>
      <c r="Z45" s="18" t="str">
        <f>accnt_act*DLNQ_Ratio</f>
        <v>#ERROR!</v>
      </c>
      <c r="AA45" s="18" t="str">
        <f>accnt_act*DLNQ_Ratio</f>
        <v>#ERROR!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ht="15.75" customHeight="1">
      <c r="A46" s="1" t="s">
        <v>41</v>
      </c>
      <c r="B46" s="19" t="s">
        <v>42</v>
      </c>
      <c r="C46" s="20">
        <v>0.0</v>
      </c>
      <c r="D46" s="18" t="str">
        <f>prev accnt_act*CLO_Rate +prev accnt_clo</f>
        <v>#ERROR!</v>
      </c>
      <c r="E46" s="18" t="str">
        <f>prev accnt_act*CLO_Rate +prev accnt_clo</f>
        <v>#ERROR!</v>
      </c>
      <c r="F46" s="18" t="str">
        <f>prev accnt_act*CLO_Rate +prev accnt_clo</f>
        <v>#ERROR!</v>
      </c>
      <c r="G46" s="18" t="str">
        <f>prev accnt_act*CLO_Rate +prev accnt_clo</f>
        <v>#ERROR!</v>
      </c>
      <c r="H46" s="18" t="str">
        <f>prev accnt_act*CLO_Rate +prev accnt_clo</f>
        <v>#ERROR!</v>
      </c>
      <c r="I46" s="18" t="str">
        <f>prev accnt_act*CLO_Rate +prev accnt_clo</f>
        <v>#ERROR!</v>
      </c>
      <c r="J46" s="18" t="str">
        <f>prev accnt_act*CLO_Rate +prev accnt_clo</f>
        <v>#ERROR!</v>
      </c>
      <c r="K46" s="18" t="str">
        <f>prev accnt_act*CLO_Rate +prev accnt_clo</f>
        <v>#ERROR!</v>
      </c>
      <c r="L46" s="18" t="str">
        <f>prev accnt_act*CLO_Rate +prev accnt_clo</f>
        <v>#ERROR!</v>
      </c>
      <c r="M46" s="18" t="str">
        <f>prev accnt_act*CLO_Rate +prev accnt_clo</f>
        <v>#ERROR!</v>
      </c>
      <c r="N46" s="18" t="str">
        <f>prev accnt_act*CLO_Rate +prev accnt_clo</f>
        <v>#ERROR!</v>
      </c>
      <c r="O46" s="18" t="str">
        <f>prev accnt_act*CLO_Rate +prev accnt_clo</f>
        <v>#ERROR!</v>
      </c>
      <c r="P46" s="18" t="str">
        <f>prev accnt_act*CLO_Rate +prev accnt_clo</f>
        <v>#ERROR!</v>
      </c>
      <c r="Q46" s="18" t="str">
        <f>prev accnt_act*CLO_Rate +prev accnt_clo</f>
        <v>#ERROR!</v>
      </c>
      <c r="R46" s="18" t="str">
        <f>prev accnt_act*CLO_Rate +prev accnt_clo</f>
        <v>#ERROR!</v>
      </c>
      <c r="S46" s="18" t="str">
        <f>prev accnt_act*CLO_Rate +prev accnt_clo</f>
        <v>#ERROR!</v>
      </c>
      <c r="T46" s="18" t="str">
        <f>prev accnt_act*CLO_Rate +prev accnt_clo</f>
        <v>#ERROR!</v>
      </c>
      <c r="U46" s="18" t="str">
        <f>prev accnt_act*CLO_Rate +prev accnt_clo</f>
        <v>#ERROR!</v>
      </c>
      <c r="V46" s="18" t="str">
        <f>prev accnt_act*CLO_Rate +prev accnt_clo</f>
        <v>#ERROR!</v>
      </c>
      <c r="W46" s="18" t="str">
        <f>prev accnt_act*CLO_Rate +prev accnt_clo</f>
        <v>#ERROR!</v>
      </c>
      <c r="X46" s="18" t="str">
        <f>prev accnt_act*CLO_Rate +prev accnt_clo</f>
        <v>#ERROR!</v>
      </c>
      <c r="Y46" s="18" t="str">
        <f>prev accnt_act*CLO_Rate +prev accnt_clo</f>
        <v>#ERROR!</v>
      </c>
      <c r="Z46" s="18" t="str">
        <f>prev accnt_act*CLO_Rate +prev accnt_clo</f>
        <v>#ERROR!</v>
      </c>
      <c r="AA46" s="18" t="str">
        <f>1-accnt_wro</f>
        <v>#ERROR!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ht="15.75" customHeight="1">
      <c r="A47" s="1" t="s">
        <v>43</v>
      </c>
      <c r="B47" s="23" t="s">
        <v>44</v>
      </c>
      <c r="C47" s="24">
        <v>0.0</v>
      </c>
      <c r="D47" s="25" t="str">
        <f>prev accnt_act*DEF_Rate+prev accnt_DEF</f>
        <v>#ERROR!</v>
      </c>
      <c r="E47" s="25" t="str">
        <f>prev accnt_act*DEF_Rate+prev accnt_DEF</f>
        <v>#ERROR!</v>
      </c>
      <c r="F47" s="25" t="str">
        <f>prev accnt_act*DEF_Rate+prev accnt_DEF</f>
        <v>#ERROR!</v>
      </c>
      <c r="G47" s="25" t="str">
        <f>prev accnt_act*DEF_Rate+prev accnt_DEF</f>
        <v>#ERROR!</v>
      </c>
      <c r="H47" s="25" t="str">
        <f>prev accnt_act*DEF_Rate+prev accnt_DEF</f>
        <v>#ERROR!</v>
      </c>
      <c r="I47" s="25" t="str">
        <f>prev accnt_act*DEF_Rate+prev accnt_DEF</f>
        <v>#ERROR!</v>
      </c>
      <c r="J47" s="25" t="str">
        <f>prev accnt_act*DEF_Rate+prev accnt_DEF</f>
        <v>#ERROR!</v>
      </c>
      <c r="K47" s="25" t="str">
        <f>prev accnt_act*DEF_Rate+prev accnt_DEF</f>
        <v>#ERROR!</v>
      </c>
      <c r="L47" s="25" t="str">
        <f>prev accnt_act*DEF_Rate+prev accnt_DEF</f>
        <v>#ERROR!</v>
      </c>
      <c r="M47" s="25" t="str">
        <f>prev accnt_act*DEF_Rate+prev accnt_DEF</f>
        <v>#ERROR!</v>
      </c>
      <c r="N47" s="25" t="str">
        <f>prev accnt_act*DEF_Rate+prev accnt_DEF</f>
        <v>#ERROR!</v>
      </c>
      <c r="O47" s="25" t="str">
        <f>prev accnt_act*DEF_Rate+prev accnt_DEF</f>
        <v>#ERROR!</v>
      </c>
      <c r="P47" s="25" t="str">
        <f>prev accnt_act*DEF_Rate+prev accnt_DEF</f>
        <v>#ERROR!</v>
      </c>
      <c r="Q47" s="25" t="str">
        <f>prev accnt_act*DEF_Rate+prev accnt_DEF</f>
        <v>#ERROR!</v>
      </c>
      <c r="R47" s="25" t="str">
        <f>prev accnt_act*DEF_Rate+prev accnt_DEF</f>
        <v>#ERROR!</v>
      </c>
      <c r="S47" s="25" t="str">
        <f>prev accnt_act*DEF_Rate+prev accnt_DEF</f>
        <v>#ERROR!</v>
      </c>
      <c r="T47" s="25" t="str">
        <f>prev accnt_act*DEF_Rate+prev accnt_DEF</f>
        <v>#ERROR!</v>
      </c>
      <c r="U47" s="25" t="str">
        <f>prev accnt_act*DEF_Rate+prev accnt_DEF</f>
        <v>#ERROR!</v>
      </c>
      <c r="V47" s="25" t="str">
        <f>prev accnt_act*DEF_Rate+prev accnt_DEF</f>
        <v>#ERROR!</v>
      </c>
      <c r="W47" s="25" t="str">
        <f>prev accnt_act*DEF_Rate+prev accnt_DEF</f>
        <v>#ERROR!</v>
      </c>
      <c r="X47" s="25" t="str">
        <f>prev accnt_act*DEF_Rate+prev accnt_DEF</f>
        <v>#ERROR!</v>
      </c>
      <c r="Y47" s="25" t="str">
        <f>prev accnt_act*DEF_Rate+prev accnt_DEF</f>
        <v>#ERROR!</v>
      </c>
      <c r="Z47" s="25" t="str">
        <f>prev accnt_act*DEF_Rate+prev accnt_DEF</f>
        <v>#ERROR!</v>
      </c>
      <c r="AA47" s="25" t="str">
        <f>prev accnt_act*DEF_Rate+prev accnt_DEF</f>
        <v>#ERROR!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ht="15.75" customHeight="1">
      <c r="A48" s="16"/>
      <c r="B48" s="26"/>
      <c r="C48" s="16"/>
      <c r="D48" s="20"/>
      <c r="E48" s="20"/>
      <c r="F48" s="20"/>
      <c r="G48" s="20"/>
      <c r="H48" s="20"/>
      <c r="I48" s="20"/>
      <c r="J48" s="20"/>
      <c r="K48" s="20"/>
      <c r="L48" s="18"/>
      <c r="M48" s="18"/>
      <c r="N48" s="27"/>
      <c r="O48" s="27"/>
      <c r="P48" s="27"/>
      <c r="Q48" s="27"/>
      <c r="R48" s="27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ht="15.75" customHeight="1">
      <c r="A49" s="1" t="s">
        <v>45</v>
      </c>
      <c r="B49" s="19" t="s">
        <v>46</v>
      </c>
      <c r="C49" s="18">
        <v>0.0</v>
      </c>
      <c r="D49" s="27" t="str">
        <f>accnt_DEF-prev accnt_DEF</f>
        <v>#ERROR!</v>
      </c>
      <c r="E49" s="27" t="str">
        <f>accnt_DEF-prev accnt_DEF</f>
        <v>#ERROR!</v>
      </c>
      <c r="F49" s="27" t="str">
        <f>accnt_DEF-prev accnt_DEF</f>
        <v>#ERROR!</v>
      </c>
      <c r="G49" s="27" t="str">
        <f>accnt_DEF-prev accnt_DEF</f>
        <v>#ERROR!</v>
      </c>
      <c r="H49" s="27" t="str">
        <f>accnt_DEF-prev accnt_DEF</f>
        <v>#ERROR!</v>
      </c>
      <c r="I49" s="27" t="str">
        <f>accnt_DEF-prev accnt_DEF</f>
        <v>#ERROR!</v>
      </c>
      <c r="J49" s="27" t="str">
        <f>accnt_DEF-prev accnt_DEF</f>
        <v>#ERROR!</v>
      </c>
      <c r="K49" s="27" t="str">
        <f>accnt_DEF-prev accnt_DEF</f>
        <v>#ERROR!</v>
      </c>
      <c r="L49" s="27" t="str">
        <f>accnt_DEF-prev accnt_DEF</f>
        <v>#ERROR!</v>
      </c>
      <c r="M49" s="27" t="str">
        <f>accnt_DEF-prev accnt_DEF</f>
        <v>#ERROR!</v>
      </c>
      <c r="N49" s="27" t="str">
        <f>accnt_DEF-prev accnt_DEF</f>
        <v>#ERROR!</v>
      </c>
      <c r="O49" s="27" t="str">
        <f>accnt_DEF-prev accnt_DEF</f>
        <v>#ERROR!</v>
      </c>
      <c r="P49" s="27" t="str">
        <f>accnt_DEF-prev accnt_DEF</f>
        <v>#ERROR!</v>
      </c>
      <c r="Q49" s="27" t="str">
        <f>accnt_DEF-prev accnt_DEF</f>
        <v>#ERROR!</v>
      </c>
      <c r="R49" s="27" t="str">
        <f>accnt_DEF-prev accnt_DEF</f>
        <v>#ERROR!</v>
      </c>
      <c r="S49" s="27" t="str">
        <f>accnt_DEF-prev accnt_DEF</f>
        <v>#ERROR!</v>
      </c>
      <c r="T49" s="27" t="str">
        <f>accnt_DEF-prev accnt_DEF</f>
        <v>#ERROR!</v>
      </c>
      <c r="U49" s="27" t="str">
        <f>accnt_DEF-prev accnt_DEF</f>
        <v>#ERROR!</v>
      </c>
      <c r="V49" s="27" t="str">
        <f>accnt_DEF-prev accnt_DEF</f>
        <v>#ERROR!</v>
      </c>
      <c r="W49" s="27" t="str">
        <f>accnt_DEF-prev accnt_DEF</f>
        <v>#ERROR!</v>
      </c>
      <c r="X49" s="27" t="str">
        <f>accnt_DEF-prev accnt_DEF</f>
        <v>#ERROR!</v>
      </c>
      <c r="Y49" s="27" t="str">
        <f>accnt_DEF-prev accnt_DEF</f>
        <v>#ERROR!</v>
      </c>
      <c r="Z49" s="27" t="str">
        <f>accnt_DEF-prev accnt_DEF</f>
        <v>#ERROR!</v>
      </c>
      <c r="AA49" s="27" t="str">
        <f>accnt_DEF-prev accnt_DEF</f>
        <v>#ERROR!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ht="15.75" customHeight="1">
      <c r="A50" s="1"/>
      <c r="B50" s="19"/>
      <c r="C50" s="28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3" t="s">
        <v>47</v>
      </c>
      <c r="B51" s="19"/>
      <c r="C51" s="2"/>
      <c r="D51" s="1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30" t="s">
        <v>48</v>
      </c>
      <c r="B52" s="19" t="s">
        <v>49</v>
      </c>
      <c r="C52" s="31">
        <f>initial_amount</f>
        <v>500000</v>
      </c>
      <c r="D52" s="31" t="str">
        <f>prev PB_model+int_model-regular_payment</f>
        <v>#ERROR!</v>
      </c>
      <c r="E52" s="31" t="str">
        <f>prev PB_model+int_model-regular_payment</f>
        <v>#ERROR!</v>
      </c>
      <c r="F52" s="31" t="str">
        <f>prev PB_model+int_model-regular_payment</f>
        <v>#ERROR!</v>
      </c>
      <c r="G52" s="31" t="str">
        <f>prev PB_model+int_model-regular_payment</f>
        <v>#ERROR!</v>
      </c>
      <c r="H52" s="31" t="str">
        <f>prev PB_model+int_model-regular_payment</f>
        <v>#ERROR!</v>
      </c>
      <c r="I52" s="31" t="str">
        <f>prev PB_model+int_model-regular_payment</f>
        <v>#ERROR!</v>
      </c>
      <c r="J52" s="31" t="str">
        <f>prev PB_model+int_model-regular_payment</f>
        <v>#ERROR!</v>
      </c>
      <c r="K52" s="31" t="str">
        <f>prev PB_model+int_model-regular_payment</f>
        <v>#ERROR!</v>
      </c>
      <c r="L52" s="31" t="str">
        <f>prev PB_model+int_model-regular_payment</f>
        <v>#ERROR!</v>
      </c>
      <c r="M52" s="31" t="str">
        <f>prev PB_model+int_model-regular_payment</f>
        <v>#ERROR!</v>
      </c>
      <c r="N52" s="31" t="str">
        <f>prev PB_model+int_model-regular_payment</f>
        <v>#ERROR!</v>
      </c>
      <c r="O52" s="31" t="str">
        <f>prev PB_model+int_model-regular_payment</f>
        <v>#ERROR!</v>
      </c>
      <c r="P52" s="31" t="str">
        <f>prev PB_model+int_model-regular_payment</f>
        <v>#ERROR!</v>
      </c>
      <c r="Q52" s="31" t="str">
        <f>prev PB_model+int_model-regular_payment</f>
        <v>#ERROR!</v>
      </c>
      <c r="R52" s="31" t="str">
        <f>prev PB_model+int_model-regular_payment</f>
        <v>#ERROR!</v>
      </c>
      <c r="S52" s="31" t="str">
        <f>prev PB_model+int_model-regular_payment</f>
        <v>#ERROR!</v>
      </c>
      <c r="T52" s="31" t="str">
        <f>prev PB_model+int_model-regular_payment</f>
        <v>#ERROR!</v>
      </c>
      <c r="U52" s="31" t="str">
        <f>prev PB_model+int_model-regular_payment</f>
        <v>#ERROR!</v>
      </c>
      <c r="V52" s="31" t="str">
        <f>prev PB_model+int_model-regular_payment</f>
        <v>#ERROR!</v>
      </c>
      <c r="W52" s="31" t="str">
        <f>prev PB_model+int_model-regular_payment</f>
        <v>#ERROR!</v>
      </c>
      <c r="X52" s="31" t="str">
        <f>prev PB_model+int_model-regular_payment</f>
        <v>#ERROR!</v>
      </c>
      <c r="Y52" s="31" t="str">
        <f>prev PB_model+int_model-regular_payment</f>
        <v>#ERROR!</v>
      </c>
      <c r="Z52" s="31" t="str">
        <f>prev PB_model+int_model-regular_payment</f>
        <v>#ERROR!</v>
      </c>
      <c r="AA52" s="31" t="str">
        <f>prev PB_model+int_model-regular_payment</f>
        <v>#ERROR!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30" t="s">
        <v>50</v>
      </c>
      <c r="B53" s="32" t="s">
        <v>51</v>
      </c>
      <c r="C53" s="33">
        <f>PB*accnt_cur</f>
        <v>500000</v>
      </c>
      <c r="D53" s="33" t="str">
        <f>prev PB_model*interest_rate/12</f>
        <v>#ERROR!</v>
      </c>
      <c r="E53" s="33" t="str">
        <f>prev PB_model*interest_rate/12</f>
        <v>#ERROR!</v>
      </c>
      <c r="F53" s="33" t="str">
        <f>prev PB_model*interest_rate/12</f>
        <v>#ERROR!</v>
      </c>
      <c r="G53" s="33" t="str">
        <f>prev PB_model*interest_rate/12</f>
        <v>#ERROR!</v>
      </c>
      <c r="H53" s="33" t="str">
        <f>prev PB_model*interest_rate/12</f>
        <v>#ERROR!</v>
      </c>
      <c r="I53" s="33" t="str">
        <f>prev PB_model*interest_rate/12</f>
        <v>#ERROR!</v>
      </c>
      <c r="J53" s="33" t="str">
        <f>prev PB_model*interest_rate/12</f>
        <v>#ERROR!</v>
      </c>
      <c r="K53" s="33" t="str">
        <f>prev PB_model*interest_rate/12</f>
        <v>#ERROR!</v>
      </c>
      <c r="L53" s="33" t="str">
        <f>prev PB_model*interest_rate/12</f>
        <v>#ERROR!</v>
      </c>
      <c r="M53" s="33" t="str">
        <f>prev PB_model*interest_rate/12</f>
        <v>#ERROR!</v>
      </c>
      <c r="N53" s="33" t="str">
        <f>prev PB_model*interest_rate/12</f>
        <v>#ERROR!</v>
      </c>
      <c r="O53" s="33" t="str">
        <f>prev PB_model*interest_rate/12</f>
        <v>#ERROR!</v>
      </c>
      <c r="P53" s="33" t="str">
        <f>prev PB_model*interest_rate/12</f>
        <v>#ERROR!</v>
      </c>
      <c r="Q53" s="33" t="str">
        <f>prev PB_model*interest_rate/12</f>
        <v>#ERROR!</v>
      </c>
      <c r="R53" s="33" t="str">
        <f>prev PB_model*interest_rate/12</f>
        <v>#ERROR!</v>
      </c>
      <c r="S53" s="33" t="str">
        <f>prev PB_model*interest_rate/12</f>
        <v>#ERROR!</v>
      </c>
      <c r="T53" s="33" t="str">
        <f>prev PB_model*interest_rate/12</f>
        <v>#ERROR!</v>
      </c>
      <c r="U53" s="33" t="str">
        <f>prev PB_model*interest_rate/12</f>
        <v>#ERROR!</v>
      </c>
      <c r="V53" s="33" t="str">
        <f>prev PB_model*interest_rate/12</f>
        <v>#ERROR!</v>
      </c>
      <c r="W53" s="33" t="str">
        <f>prev PB_model*interest_rate/12</f>
        <v>#ERROR!</v>
      </c>
      <c r="X53" s="33" t="str">
        <f>prev PB_model*interest_rate/12</f>
        <v>#ERROR!</v>
      </c>
      <c r="Y53" s="33" t="str">
        <f>prev PB_model*interest_rate/12</f>
        <v>#ERROR!</v>
      </c>
      <c r="Z53" s="33" t="str">
        <f>prev PB_model*interest_rate/12</f>
        <v>#ERROR!</v>
      </c>
      <c r="AA53" s="33" t="str">
        <f>prev PB_model*interest_rate/12</f>
        <v>#ERROR!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30"/>
      <c r="B54" s="19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3" t="s">
        <v>52</v>
      </c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30" t="s">
        <v>53</v>
      </c>
      <c r="B56" s="19" t="s">
        <v>54</v>
      </c>
      <c r="C56" s="31">
        <f>PB_cur+PB_dlq</f>
        <v>500000</v>
      </c>
      <c r="D56" s="31" t="str">
        <f>PB_cur+PB_dlq</f>
        <v>#ERROR!</v>
      </c>
      <c r="E56" s="31" t="str">
        <f>PB_cur+PB_dlq</f>
        <v>#ERROR!</v>
      </c>
      <c r="F56" s="31" t="str">
        <f>PB_cur+PB_dlq</f>
        <v>#ERROR!</v>
      </c>
      <c r="G56" s="31" t="str">
        <f>PB_cur+PB_dlq</f>
        <v>#ERROR!</v>
      </c>
      <c r="H56" s="31" t="str">
        <f>PB_cur+PB_dlq</f>
        <v>#ERROR!</v>
      </c>
      <c r="I56" s="31" t="str">
        <f>PB_cur+PB_dlq</f>
        <v>#ERROR!</v>
      </c>
      <c r="J56" s="31" t="str">
        <f>PB_cur+PB_dlq</f>
        <v>#ERROR!</v>
      </c>
      <c r="K56" s="31" t="str">
        <f>PB_cur+PB_dlq</f>
        <v>#ERROR!</v>
      </c>
      <c r="L56" s="31" t="str">
        <f>PB_cur+PB_dlq</f>
        <v>#ERROR!</v>
      </c>
      <c r="M56" s="31" t="str">
        <f>PB_cur+PB_dlq</f>
        <v>#ERROR!</v>
      </c>
      <c r="N56" s="31" t="str">
        <f>PB_cur+PB_dlq</f>
        <v>#ERROR!</v>
      </c>
      <c r="O56" s="31" t="str">
        <f>PB_cur+PB_dlq</f>
        <v>#ERROR!</v>
      </c>
      <c r="P56" s="31" t="str">
        <f>PB_cur+PB_dlq</f>
        <v>#ERROR!</v>
      </c>
      <c r="Q56" s="31" t="str">
        <f>PB_cur+PB_dlq</f>
        <v>#ERROR!</v>
      </c>
      <c r="R56" s="31" t="str">
        <f>PB_cur+PB_dlq</f>
        <v>#ERROR!</v>
      </c>
      <c r="S56" s="31" t="str">
        <f>PB_cur+PB_dlq</f>
        <v>#ERROR!</v>
      </c>
      <c r="T56" s="31" t="str">
        <f>PB_cur+PB_dlq</f>
        <v>#ERROR!</v>
      </c>
      <c r="U56" s="31" t="str">
        <f>PB_cur+PB_dlq</f>
        <v>#ERROR!</v>
      </c>
      <c r="V56" s="31" t="str">
        <f>PB_cur+PB_dlq</f>
        <v>#ERROR!</v>
      </c>
      <c r="W56" s="31" t="str">
        <f>PB_cur+PB_dlq</f>
        <v>#ERROR!</v>
      </c>
      <c r="X56" s="31" t="str">
        <f>PB_cur+PB_dlq</f>
        <v>#ERROR!</v>
      </c>
      <c r="Y56" s="31" t="str">
        <f>PB_cur+PB_dlq</f>
        <v>#ERROR!</v>
      </c>
      <c r="Z56" s="31" t="str">
        <f>PB_cur+PB_dlq</f>
        <v>#ERROR!</v>
      </c>
      <c r="AA56" s="31" t="str">
        <f>PB_cur+PB_dlq</f>
        <v>#ERROR!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21" t="s">
        <v>55</v>
      </c>
      <c r="B57" s="22" t="s">
        <v>56</v>
      </c>
      <c r="C57" s="31">
        <f>PB_model*accnt_cur</f>
        <v>500000</v>
      </c>
      <c r="D57" s="31" t="str">
        <f>PB_model*accnt_cur</f>
        <v>#ERROR!</v>
      </c>
      <c r="E57" s="31" t="str">
        <f>PB_model*accnt_cur</f>
        <v>#ERROR!</v>
      </c>
      <c r="F57" s="31" t="str">
        <f>PB_model*accnt_cur</f>
        <v>#ERROR!</v>
      </c>
      <c r="G57" s="31" t="str">
        <f>PB_model*accnt_cur</f>
        <v>#ERROR!</v>
      </c>
      <c r="H57" s="31" t="str">
        <f>PB_model*accnt_cur</f>
        <v>#ERROR!</v>
      </c>
      <c r="I57" s="31" t="str">
        <f>PB_model*accnt_cur</f>
        <v>#ERROR!</v>
      </c>
      <c r="J57" s="31" t="str">
        <f>PB_model*accnt_cur</f>
        <v>#ERROR!</v>
      </c>
      <c r="K57" s="31" t="str">
        <f>PB_model*accnt_cur</f>
        <v>#ERROR!</v>
      </c>
      <c r="L57" s="31" t="str">
        <f>PB_model*accnt_cur</f>
        <v>#ERROR!</v>
      </c>
      <c r="M57" s="31" t="str">
        <f>PB_model*accnt_cur</f>
        <v>#ERROR!</v>
      </c>
      <c r="N57" s="31" t="str">
        <f>PB_model*accnt_cur</f>
        <v>#ERROR!</v>
      </c>
      <c r="O57" s="31" t="str">
        <f>PB_model*accnt_cur</f>
        <v>#ERROR!</v>
      </c>
      <c r="P57" s="31" t="str">
        <f>PB_model*accnt_cur</f>
        <v>#ERROR!</v>
      </c>
      <c r="Q57" s="31" t="str">
        <f>PB_model*accnt_cur</f>
        <v>#ERROR!</v>
      </c>
      <c r="R57" s="31" t="str">
        <f>PB_model*accnt_cur</f>
        <v>#ERROR!</v>
      </c>
      <c r="S57" s="31" t="str">
        <f>PB_model*accnt_cur</f>
        <v>#ERROR!</v>
      </c>
      <c r="T57" s="31" t="str">
        <f>PB_model*accnt_cur</f>
        <v>#ERROR!</v>
      </c>
      <c r="U57" s="31" t="str">
        <f>PB_model*accnt_cur</f>
        <v>#ERROR!</v>
      </c>
      <c r="V57" s="31" t="str">
        <f>PB_model*accnt_cur</f>
        <v>#ERROR!</v>
      </c>
      <c r="W57" s="31" t="str">
        <f>PB_model*accnt_cur</f>
        <v>#ERROR!</v>
      </c>
      <c r="X57" s="31" t="str">
        <f>PB_model*accnt_cur</f>
        <v>#ERROR!</v>
      </c>
      <c r="Y57" s="31" t="str">
        <f>PB_model*accnt_cur</f>
        <v>#ERROR!</v>
      </c>
      <c r="Z57" s="31" t="str">
        <f>PB_model*accnt_cur</f>
        <v>#ERROR!</v>
      </c>
      <c r="AA57" s="31" t="str">
        <f>PB_model*accnt_cur</f>
        <v>#ERROR!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21" t="s">
        <v>57</v>
      </c>
      <c r="B58" s="22" t="s">
        <v>58</v>
      </c>
      <c r="C58" s="31">
        <f>0</f>
        <v>0</v>
      </c>
      <c r="D58" s="31" t="str">
        <f>prev PB_model*accnt_dlq</f>
        <v>#ERROR!</v>
      </c>
      <c r="E58" s="31" t="str">
        <f>prev PB_model*accnt_dlq</f>
        <v>#ERROR!</v>
      </c>
      <c r="F58" s="31" t="str">
        <f>prev PB_model*accnt_dlq</f>
        <v>#ERROR!</v>
      </c>
      <c r="G58" s="31" t="str">
        <f>prev PB_model*accnt_dlq</f>
        <v>#ERROR!</v>
      </c>
      <c r="H58" s="31" t="str">
        <f>prev PB_model*accnt_dlq</f>
        <v>#ERROR!</v>
      </c>
      <c r="I58" s="31" t="str">
        <f>prev PB_model*accnt_dlq</f>
        <v>#ERROR!</v>
      </c>
      <c r="J58" s="31" t="str">
        <f>prev PB_model*accnt_dlq</f>
        <v>#ERROR!</v>
      </c>
      <c r="K58" s="31" t="str">
        <f>prev PB_model*accnt_dlq</f>
        <v>#ERROR!</v>
      </c>
      <c r="L58" s="31" t="str">
        <f>prev PB_model*accnt_dlq</f>
        <v>#ERROR!</v>
      </c>
      <c r="M58" s="31" t="str">
        <f>prev PB_model*accnt_dlq</f>
        <v>#ERROR!</v>
      </c>
      <c r="N58" s="31" t="str">
        <f>prev PB_model*accnt_dlq</f>
        <v>#ERROR!</v>
      </c>
      <c r="O58" s="31" t="str">
        <f>prev PB_model*accnt_dlq</f>
        <v>#ERROR!</v>
      </c>
      <c r="P58" s="31" t="str">
        <f>prev PB_model*accnt_dlq</f>
        <v>#ERROR!</v>
      </c>
      <c r="Q58" s="31" t="str">
        <f>prev PB_model*accnt_dlq</f>
        <v>#ERROR!</v>
      </c>
      <c r="R58" s="31" t="str">
        <f>prev PB_model*accnt_dlq</f>
        <v>#ERROR!</v>
      </c>
      <c r="S58" s="31" t="str">
        <f>prev PB_model*accnt_dlq</f>
        <v>#ERROR!</v>
      </c>
      <c r="T58" s="31" t="str">
        <f>prev PB_model*accnt_dlq</f>
        <v>#ERROR!</v>
      </c>
      <c r="U58" s="31" t="str">
        <f>prev PB_model*accnt_dlq</f>
        <v>#ERROR!</v>
      </c>
      <c r="V58" s="31" t="str">
        <f>prev PB_model*accnt_dlq</f>
        <v>#ERROR!</v>
      </c>
      <c r="W58" s="31" t="str">
        <f>prev PB_model*accnt_dlq</f>
        <v>#ERROR!</v>
      </c>
      <c r="X58" s="31" t="str">
        <f>prev PB_model*accnt_dlq</f>
        <v>#ERROR!</v>
      </c>
      <c r="Y58" s="31" t="str">
        <f>prev PB_model*accnt_dlq</f>
        <v>#ERROR!</v>
      </c>
      <c r="Z58" s="31" t="str">
        <f>prev PB_model*accnt_dlq</f>
        <v>#ERROR!</v>
      </c>
      <c r="AA58" s="31" t="str">
        <f>prev PB_model*accnt_dlq</f>
        <v>#ERROR!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30" t="s">
        <v>59</v>
      </c>
      <c r="B59" s="32" t="s">
        <v>60</v>
      </c>
      <c r="C59" s="33">
        <v>0.0</v>
      </c>
      <c r="D59" s="33">
        <v>0.0</v>
      </c>
      <c r="E59" s="33">
        <v>0.0</v>
      </c>
      <c r="F59" s="33">
        <v>0.0</v>
      </c>
      <c r="G59" s="33" t="str">
        <f>prev_ PB_model *accnt_b_def+ prev PB_def</f>
        <v>#ERROR!</v>
      </c>
      <c r="H59" s="33" t="str">
        <f>prev_ PB_model *accnt_b_def+ prev PB_def</f>
        <v>#ERROR!</v>
      </c>
      <c r="I59" s="33" t="str">
        <f>prev_ PB_model *accnt_b_def+ prev PB_def</f>
        <v>#ERROR!</v>
      </c>
      <c r="J59" s="33" t="str">
        <f>prev_ PB_model *accnt_b_def+ prev PB_def</f>
        <v>#ERROR!</v>
      </c>
      <c r="K59" s="33" t="str">
        <f>prev_ PB_model *accnt_b_def+ prev PB_def</f>
        <v>#ERROR!</v>
      </c>
      <c r="L59" s="33" t="str">
        <f>prev_ PB_model *accnt_b_def+ prev PB_def</f>
        <v>#ERROR!</v>
      </c>
      <c r="M59" s="33" t="str">
        <f>prev_ PB_model *accnt_b_def+ prev PB_def</f>
        <v>#ERROR!</v>
      </c>
      <c r="N59" s="33" t="str">
        <f>prev_ PB_model *accnt_b_def+ prev PB_def</f>
        <v>#ERROR!</v>
      </c>
      <c r="O59" s="33" t="str">
        <f>prev_ PB_model *accnt_b_def+ prev PB_def</f>
        <v>#ERROR!</v>
      </c>
      <c r="P59" s="33" t="str">
        <f>prev_ PB_model *accnt_b_def+ prev PB_def</f>
        <v>#ERROR!</v>
      </c>
      <c r="Q59" s="33" t="str">
        <f>prev_ PB_model *accnt_b_def+ prev PB_def</f>
        <v>#ERROR!</v>
      </c>
      <c r="R59" s="33" t="str">
        <f>prev_ PB_model *accnt_b_def+ prev PB_def</f>
        <v>#ERROR!</v>
      </c>
      <c r="S59" s="33" t="str">
        <f>prev_ PB_model *accnt_b_def+ prev PB_def</f>
        <v>#ERROR!</v>
      </c>
      <c r="T59" s="33" t="str">
        <f>prev_ PB_model *accnt_b_def+ prev PB_def</f>
        <v>#ERROR!</v>
      </c>
      <c r="U59" s="33" t="str">
        <f>prev_ PB_model *accnt_b_def+ prev PB_def</f>
        <v>#ERROR!</v>
      </c>
      <c r="V59" s="33" t="str">
        <f>prev_ PB_model *accnt_b_def+ prev PB_def</f>
        <v>#ERROR!</v>
      </c>
      <c r="W59" s="33" t="str">
        <f>prev_ PB_model *accnt_b_def+ prev PB_def</f>
        <v>#ERROR!</v>
      </c>
      <c r="X59" s="33" t="str">
        <f>prev_ PB_model *accnt_b_def+ prev PB_def</f>
        <v>#ERROR!</v>
      </c>
      <c r="Y59" s="33" t="str">
        <f>prev_ PB_model *accnt_b_def+ prev PB_def</f>
        <v>#ERROR!</v>
      </c>
      <c r="Z59" s="33" t="str">
        <f>prev_ PB_model *accnt_b_def+ prev PB_def</f>
        <v>#ERROR!</v>
      </c>
      <c r="AA59" s="33" t="str">
        <f>prev_ PB_model *accnt_b_def+ prev PB_def</f>
        <v>#ERROR!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30"/>
      <c r="B60" s="19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3" t="s">
        <v>61</v>
      </c>
      <c r="B61" s="1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 t="s">
        <v>62</v>
      </c>
      <c r="B62" s="19" t="s">
        <v>63</v>
      </c>
      <c r="C62" s="31">
        <f>GB_cur+GB_dlq</f>
        <v>500000</v>
      </c>
      <c r="D62" s="31" t="str">
        <f>GB_cur+GB_dlq</f>
        <v>#ERROR!</v>
      </c>
      <c r="E62" s="31" t="str">
        <f>GB_cur+GB_dlq</f>
        <v>#ERROR!</v>
      </c>
      <c r="F62" s="31" t="str">
        <f>GB_cur+GB_dlq</f>
        <v>#ERROR!</v>
      </c>
      <c r="G62" s="31" t="str">
        <f>GB_cur+GB_dlq</f>
        <v>#ERROR!</v>
      </c>
      <c r="H62" s="31" t="str">
        <f>GB_cur+GB_dlq</f>
        <v>#ERROR!</v>
      </c>
      <c r="I62" s="31" t="str">
        <f>GB_cur+GB_dlq</f>
        <v>#ERROR!</v>
      </c>
      <c r="J62" s="31" t="str">
        <f>GB_cur+GB_dlq</f>
        <v>#ERROR!</v>
      </c>
      <c r="K62" s="31" t="str">
        <f>GB_cur+GB_dlq</f>
        <v>#ERROR!</v>
      </c>
      <c r="L62" s="31" t="str">
        <f>GB_cur+GB_dlq</f>
        <v>#ERROR!</v>
      </c>
      <c r="M62" s="31" t="str">
        <f>GB_cur+GB_dlq</f>
        <v>#ERROR!</v>
      </c>
      <c r="N62" s="31" t="str">
        <f>GB_cur+GB_dlq</f>
        <v>#ERROR!</v>
      </c>
      <c r="O62" s="31" t="str">
        <f>GB_cur+GB_dlq</f>
        <v>#ERROR!</v>
      </c>
      <c r="P62" s="31" t="str">
        <f>GB_cur+GB_dlq</f>
        <v>#ERROR!</v>
      </c>
      <c r="Q62" s="31" t="str">
        <f>GB_cur+GB_dlq</f>
        <v>#ERROR!</v>
      </c>
      <c r="R62" s="31" t="str">
        <f>GB_cur+GB_dlq</f>
        <v>#ERROR!</v>
      </c>
      <c r="S62" s="31" t="str">
        <f>GB_cur+GB_dlq</f>
        <v>#ERROR!</v>
      </c>
      <c r="T62" s="31" t="str">
        <f>GB_cur+GB_dlq</f>
        <v>#ERROR!</v>
      </c>
      <c r="U62" s="31" t="str">
        <f>GB_cur+GB_dlq</f>
        <v>#ERROR!</v>
      </c>
      <c r="V62" s="31" t="str">
        <f>GB_cur+GB_dlq</f>
        <v>#ERROR!</v>
      </c>
      <c r="W62" s="31" t="str">
        <f>GB_cur+GB_dlq</f>
        <v>#ERROR!</v>
      </c>
      <c r="X62" s="31" t="str">
        <f>GB_cur+GB_dlq</f>
        <v>#ERROR!</v>
      </c>
      <c r="Y62" s="31" t="str">
        <f>GB_cur+GB_dlq</f>
        <v>#ERROR!</v>
      </c>
      <c r="Z62" s="31" t="str">
        <f>GB_cur+GB_dlq</f>
        <v>#ERROR!</v>
      </c>
      <c r="AA62" s="31" t="str">
        <f>GB_cur+GB_dlq</f>
        <v>#ERROR!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21" t="s">
        <v>64</v>
      </c>
      <c r="B63" s="22" t="s">
        <v>65</v>
      </c>
      <c r="C63" s="31">
        <f>PB_model*accnt_cur</f>
        <v>500000</v>
      </c>
      <c r="D63" s="31" t="str">
        <f>PB_model*accnt_cur</f>
        <v>#ERROR!</v>
      </c>
      <c r="E63" s="31" t="str">
        <f>PB_model*accnt_cur</f>
        <v>#ERROR!</v>
      </c>
      <c r="F63" s="31" t="str">
        <f>PB_model*accnt_cur</f>
        <v>#ERROR!</v>
      </c>
      <c r="G63" s="31" t="str">
        <f>PB_model*accnt_cur</f>
        <v>#ERROR!</v>
      </c>
      <c r="H63" s="31" t="str">
        <f>PB_model*accnt_cur</f>
        <v>#ERROR!</v>
      </c>
      <c r="I63" s="31" t="str">
        <f>PB_model*accnt_cur</f>
        <v>#ERROR!</v>
      </c>
      <c r="J63" s="31" t="str">
        <f>PB_model*accnt_cur</f>
        <v>#ERROR!</v>
      </c>
      <c r="K63" s="31" t="str">
        <f>PB_model*accnt_cur</f>
        <v>#ERROR!</v>
      </c>
      <c r="L63" s="31" t="str">
        <f>PB_model*accnt_cur</f>
        <v>#ERROR!</v>
      </c>
      <c r="M63" s="31" t="str">
        <f>PB_model*accnt_cur</f>
        <v>#ERROR!</v>
      </c>
      <c r="N63" s="31" t="str">
        <f>PB_model*accnt_cur</f>
        <v>#ERROR!</v>
      </c>
      <c r="O63" s="31" t="str">
        <f>PB_model*accnt_cur</f>
        <v>#ERROR!</v>
      </c>
      <c r="P63" s="31" t="str">
        <f>PB_model*accnt_cur</f>
        <v>#ERROR!</v>
      </c>
      <c r="Q63" s="31" t="str">
        <f>PB_model*accnt_cur</f>
        <v>#ERROR!</v>
      </c>
      <c r="R63" s="31" t="str">
        <f>PB_model*accnt_cur</f>
        <v>#ERROR!</v>
      </c>
      <c r="S63" s="31" t="str">
        <f>PB_model*accnt_cur</f>
        <v>#ERROR!</v>
      </c>
      <c r="T63" s="31" t="str">
        <f>PB_model*accnt_cur</f>
        <v>#ERROR!</v>
      </c>
      <c r="U63" s="31" t="str">
        <f>PB_model*accnt_cur</f>
        <v>#ERROR!</v>
      </c>
      <c r="V63" s="31" t="str">
        <f>PB_model*accnt_cur</f>
        <v>#ERROR!</v>
      </c>
      <c r="W63" s="31" t="str">
        <f>PB_model*accnt_cur</f>
        <v>#ERROR!</v>
      </c>
      <c r="X63" s="31" t="str">
        <f>PB_model*accnt_cur</f>
        <v>#ERROR!</v>
      </c>
      <c r="Y63" s="31" t="str">
        <f>PB_model*accnt_cur</f>
        <v>#ERROR!</v>
      </c>
      <c r="Z63" s="31" t="str">
        <f>PB_model*accnt_cur</f>
        <v>#ERROR!</v>
      </c>
      <c r="AA63" s="31" t="str">
        <f>PB_model*accnt_cur</f>
        <v>#ERROR!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21" t="s">
        <v>66</v>
      </c>
      <c r="B64" s="22" t="s">
        <v>67</v>
      </c>
      <c r="C64" s="31">
        <f>0</f>
        <v>0</v>
      </c>
      <c r="D64" s="31" t="str">
        <f>(PB_model+regular_payment)*accnt_dlq</f>
        <v>#ERROR!</v>
      </c>
      <c r="E64" s="31" t="str">
        <f>(PB_model+regular_payment)*accnt_dlq</f>
        <v>#ERROR!</v>
      </c>
      <c r="F64" s="31" t="str">
        <f>(PB_model+regular_payment)*accnt_dlq</f>
        <v>#ERROR!</v>
      </c>
      <c r="G64" s="31" t="str">
        <f>(PB_model+regular_payment)*accnt_dlq</f>
        <v>#ERROR!</v>
      </c>
      <c r="H64" s="31" t="str">
        <f>(PB_model+regular_payment)*accnt_dlq</f>
        <v>#ERROR!</v>
      </c>
      <c r="I64" s="31" t="str">
        <f>(PB_model+regular_payment)*accnt_dlq</f>
        <v>#ERROR!</v>
      </c>
      <c r="J64" s="31" t="str">
        <f>(PB_model+regular_payment)*accnt_dlq</f>
        <v>#ERROR!</v>
      </c>
      <c r="K64" s="31" t="str">
        <f>(PB_model+regular_payment)*accnt_dlq</f>
        <v>#ERROR!</v>
      </c>
      <c r="L64" s="31" t="str">
        <f>(PB_model+regular_payment)*accnt_dlq</f>
        <v>#ERROR!</v>
      </c>
      <c r="M64" s="31" t="str">
        <f>(PB_model+regular_payment)*accnt_dlq</f>
        <v>#ERROR!</v>
      </c>
      <c r="N64" s="31" t="str">
        <f>(PB_model+regular_payment)*accnt_dlq</f>
        <v>#ERROR!</v>
      </c>
      <c r="O64" s="31" t="str">
        <f>(PB_model+regular_payment)*accnt_dlq</f>
        <v>#ERROR!</v>
      </c>
      <c r="P64" s="31" t="str">
        <f>(PB_model+regular_payment)*accnt_dlq</f>
        <v>#ERROR!</v>
      </c>
      <c r="Q64" s="31" t="str">
        <f>(PB_model+regular_payment)*accnt_dlq</f>
        <v>#ERROR!</v>
      </c>
      <c r="R64" s="31" t="str">
        <f>(PB_model+regular_payment)*accnt_dlq</f>
        <v>#ERROR!</v>
      </c>
      <c r="S64" s="31" t="str">
        <f>(PB_model+regular_payment)*accnt_dlq</f>
        <v>#ERROR!</v>
      </c>
      <c r="T64" s="31" t="str">
        <f>(PB_model+regular_payment)*accnt_dlq</f>
        <v>#ERROR!</v>
      </c>
      <c r="U64" s="31" t="str">
        <f>(PB_model+regular_payment)*accnt_dlq</f>
        <v>#ERROR!</v>
      </c>
      <c r="V64" s="31" t="str">
        <f>(PB_model+regular_payment)*accnt_dlq</f>
        <v>#ERROR!</v>
      </c>
      <c r="W64" s="31" t="str">
        <f>(PB_model+regular_payment)*accnt_dlq</f>
        <v>#ERROR!</v>
      </c>
      <c r="X64" s="31" t="str">
        <f>(PB_model+regular_payment)*accnt_dlq</f>
        <v>#ERROR!</v>
      </c>
      <c r="Y64" s="31" t="str">
        <f>(PB_model+regular_payment)*accnt_dlq</f>
        <v>#ERROR!</v>
      </c>
      <c r="Z64" s="31" t="str">
        <f>(PB_model+regular_payment)*accnt_dlq</f>
        <v>#ERROR!</v>
      </c>
      <c r="AA64" s="31" t="str">
        <f>(PB_model+regular_payment)*accnt_dlq</f>
        <v>#ERROR!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5.75" customHeight="1">
      <c r="A65" s="33" t="s">
        <v>68</v>
      </c>
      <c r="B65" s="32" t="s">
        <v>69</v>
      </c>
      <c r="C65" s="33">
        <v>0.0</v>
      </c>
      <c r="D65" s="33">
        <v>0.0</v>
      </c>
      <c r="E65" s="33">
        <v>0.0</v>
      </c>
      <c r="F65" s="33">
        <v>0.0</v>
      </c>
      <c r="G65" s="33" t="str">
        <f>(PB_model +4*regular_payment)*accnt_b_def+ prev GB_DEF</f>
        <v>#ERROR!</v>
      </c>
      <c r="H65" s="33" t="str">
        <f>(PB_model +4*regular_payment)*accnt_b_def+ prev GB_DEF</f>
        <v>#ERROR!</v>
      </c>
      <c r="I65" s="33" t="str">
        <f>(PB_model +4*regular_payment)*accnt_b_def+ prev GB_DEF</f>
        <v>#ERROR!</v>
      </c>
      <c r="J65" s="33" t="str">
        <f>(PB_model +4*regular_payment)*accnt_b_def+ prev GB_DEF</f>
        <v>#ERROR!</v>
      </c>
      <c r="K65" s="33" t="str">
        <f>(PB_model +4*regular_payment)*accnt_b_def+ prev GB_DEF</f>
        <v>#ERROR!</v>
      </c>
      <c r="L65" s="33" t="str">
        <f>(PB_model +4*regular_payment)*accnt_b_def+ prev GB_DEF</f>
        <v>#ERROR!</v>
      </c>
      <c r="M65" s="33" t="str">
        <f>(PB_model +4*regular_payment)*accnt_b_def+ prev GB_DEF</f>
        <v>#ERROR!</v>
      </c>
      <c r="N65" s="33" t="str">
        <f>(PB_model +4*regular_payment)*accnt_b_def+ prev GB_DEF</f>
        <v>#ERROR!</v>
      </c>
      <c r="O65" s="33" t="str">
        <f>(PB_model +4*regular_payment)*accnt_b_def+ prev GB_DEF</f>
        <v>#ERROR!</v>
      </c>
      <c r="P65" s="33" t="str">
        <f>(PB_model +4*regular_payment)*accnt_b_def+ prev GB_DEF</f>
        <v>#ERROR!</v>
      </c>
      <c r="Q65" s="33" t="str">
        <f>(PB_model +4*regular_payment)*accnt_b_def+ prev GB_DEF</f>
        <v>#ERROR!</v>
      </c>
      <c r="R65" s="33" t="str">
        <f>(PB_model +4*regular_payment)*accnt_b_def+ prev GB_DEF</f>
        <v>#ERROR!</v>
      </c>
      <c r="S65" s="33" t="str">
        <f>(PB_model +4*regular_payment)*accnt_b_def+ prev GB_DEF</f>
        <v>#ERROR!</v>
      </c>
      <c r="T65" s="33" t="str">
        <f>(PB_model +4*regular_payment)*accnt_b_def+ prev GB_DEF</f>
        <v>#ERROR!</v>
      </c>
      <c r="U65" s="33" t="str">
        <f>(PB_model +4*regular_payment)*accnt_b_def+ prev GB_DEF</f>
        <v>#ERROR!</v>
      </c>
      <c r="V65" s="33" t="str">
        <f>(PB_model +4*regular_payment)*accnt_b_def+ prev GB_DEF</f>
        <v>#ERROR!</v>
      </c>
      <c r="W65" s="33" t="str">
        <f>(PB_model +4*regular_payment)*accnt_b_def+ prev GB_DEF</f>
        <v>#ERROR!</v>
      </c>
      <c r="X65" s="33" t="str">
        <f>(PB_model +4*regular_payment)*accnt_b_def+ prev GB_DEF</f>
        <v>#ERROR!</v>
      </c>
      <c r="Y65" s="33" t="str">
        <f>(PB_model +4*regular_payment)*accnt_b_def+ prev GB_DEF</f>
        <v>#ERROR!</v>
      </c>
      <c r="Z65" s="33" t="str">
        <f>(PB_model +4*regular_payment)*accnt_b_def+ prev GB_DEF</f>
        <v>#ERROR!</v>
      </c>
      <c r="AA65" s="33" t="str">
        <f>(PB_model +4*regular_payment)*accnt_b_def+ prev GB_DEF</f>
        <v>#ERROR!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ht="15.75" customHeight="1">
      <c r="A66" s="1"/>
      <c r="B66" s="19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5.75" customHeight="1">
      <c r="A67" s="3" t="s">
        <v>70</v>
      </c>
      <c r="B67" s="19"/>
      <c r="C67" s="31"/>
      <c r="D67" s="31"/>
      <c r="E67" s="31"/>
      <c r="F67" s="31"/>
      <c r="G67" s="31"/>
      <c r="H67" s="31"/>
      <c r="I67" s="31"/>
      <c r="J67" s="31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5.75" customHeight="1">
      <c r="A68" s="2" t="s">
        <v>71</v>
      </c>
      <c r="B68" s="19" t="s">
        <v>72</v>
      </c>
      <c r="C68" s="31">
        <f>interest+recovery</f>
        <v>0.2</v>
      </c>
      <c r="D68" s="31" t="str">
        <f>interest+recovery</f>
        <v>#ERROR!</v>
      </c>
      <c r="E68" s="31" t="str">
        <f>interest+recovery</f>
        <v>#ERROR!</v>
      </c>
      <c r="F68" s="31" t="str">
        <f>interest+recovery</f>
        <v>#ERROR!</v>
      </c>
      <c r="G68" s="31" t="str">
        <f>interest+recovery</f>
        <v>#ERROR!</v>
      </c>
      <c r="H68" s="31" t="str">
        <f>interest+recovery</f>
        <v>#ERROR!</v>
      </c>
      <c r="I68" s="31" t="str">
        <f>interest+recovery</f>
        <v>#ERROR!</v>
      </c>
      <c r="J68" s="31" t="str">
        <f>interest+recovery</f>
        <v>#ERROR!</v>
      </c>
      <c r="K68" s="31" t="str">
        <f>interest+recovery</f>
        <v>#ERROR!</v>
      </c>
      <c r="L68" s="31" t="str">
        <f>interest+recovery</f>
        <v>#ERROR!</v>
      </c>
      <c r="M68" s="31" t="str">
        <f>interest+recovery</f>
        <v>#ERROR!</v>
      </c>
      <c r="N68" s="31" t="str">
        <f>interest+recovery</f>
        <v>#ERROR!</v>
      </c>
      <c r="O68" s="31" t="str">
        <f>interest+recovery</f>
        <v>#ERROR!</v>
      </c>
      <c r="P68" s="31" t="str">
        <f>interest+recovery</f>
        <v>#ERROR!</v>
      </c>
      <c r="Q68" s="31" t="str">
        <f>interest+recovery</f>
        <v>#ERROR!</v>
      </c>
      <c r="R68" s="31" t="str">
        <f>interest+recovery</f>
        <v>#ERROR!</v>
      </c>
      <c r="S68" s="31" t="str">
        <f>interest+recovery</f>
        <v>#ERROR!</v>
      </c>
      <c r="T68" s="31" t="str">
        <f>interest+recovery</f>
        <v>#ERROR!</v>
      </c>
      <c r="U68" s="31" t="str">
        <f>interest+recovery</f>
        <v>#ERROR!</v>
      </c>
      <c r="V68" s="31" t="str">
        <f>interest+recovery</f>
        <v>#ERROR!</v>
      </c>
      <c r="W68" s="31" t="str">
        <f>interest+recovery</f>
        <v>#ERROR!</v>
      </c>
      <c r="X68" s="31" t="str">
        <f>interest+recovery</f>
        <v>#ERROR!</v>
      </c>
      <c r="Y68" s="31" t="str">
        <f>interest+recovery</f>
        <v>#ERROR!</v>
      </c>
      <c r="Z68" s="31" t="str">
        <f>interest+recovery</f>
        <v>#ERROR!</v>
      </c>
      <c r="AA68" s="31" t="str">
        <f>interest+recovery</f>
        <v>#ERROR!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5.75" customHeight="1">
      <c r="A69" s="21" t="s">
        <v>73</v>
      </c>
      <c r="B69" s="22" t="s">
        <v>73</v>
      </c>
      <c r="C69" s="31">
        <f>0</f>
        <v>0</v>
      </c>
      <c r="D69" s="31" t="str">
        <f>prev PB_act*interest_rate/12</f>
        <v>#ERROR!</v>
      </c>
      <c r="E69" s="31" t="str">
        <f>prev PB_act*interest_rate/12</f>
        <v>#ERROR!</v>
      </c>
      <c r="F69" s="31" t="str">
        <f>prev PB_act*interest_rate/12</f>
        <v>#ERROR!</v>
      </c>
      <c r="G69" s="31" t="str">
        <f>prev PB_act*interest_rate/12</f>
        <v>#ERROR!</v>
      </c>
      <c r="H69" s="31" t="str">
        <f>prev PB_act*interest_rate/12</f>
        <v>#ERROR!</v>
      </c>
      <c r="I69" s="31" t="str">
        <f>prev PB_act*interest_rate/12</f>
        <v>#ERROR!</v>
      </c>
      <c r="J69" s="31" t="str">
        <f>prev PB_act*interest_rate/12</f>
        <v>#ERROR!</v>
      </c>
      <c r="K69" s="31" t="str">
        <f>prev PB_act*interest_rate/12</f>
        <v>#ERROR!</v>
      </c>
      <c r="L69" s="31" t="str">
        <f>prev PB_act*interest_rate/12</f>
        <v>#ERROR!</v>
      </c>
      <c r="M69" s="31" t="str">
        <f>prev PB_act*interest_rate/12</f>
        <v>#ERROR!</v>
      </c>
      <c r="N69" s="31" t="str">
        <f>prev PB_act*interest_rate/12</f>
        <v>#ERROR!</v>
      </c>
      <c r="O69" s="31" t="str">
        <f>prev PB_act*interest_rate/12</f>
        <v>#ERROR!</v>
      </c>
      <c r="P69" s="31" t="str">
        <f>prev PB_act*interest_rate/12</f>
        <v>#ERROR!</v>
      </c>
      <c r="Q69" s="31" t="str">
        <f>prev PB_act*interest_rate/12</f>
        <v>#ERROR!</v>
      </c>
      <c r="R69" s="31" t="str">
        <f>prev PB_act*interest_rate/12</f>
        <v>#ERROR!</v>
      </c>
      <c r="S69" s="31" t="str">
        <f>prev PB_act*interest_rate/12</f>
        <v>#ERROR!</v>
      </c>
      <c r="T69" s="31" t="str">
        <f>prev PB_act*interest_rate/12</f>
        <v>#ERROR!</v>
      </c>
      <c r="U69" s="31" t="str">
        <f>prev PB_act*interest_rate/12</f>
        <v>#ERROR!</v>
      </c>
      <c r="V69" s="31" t="str">
        <f>prev PB_act*interest_rate/12</f>
        <v>#ERROR!</v>
      </c>
      <c r="W69" s="31" t="str">
        <f>prev PB_act*interest_rate/12</f>
        <v>#ERROR!</v>
      </c>
      <c r="X69" s="31" t="str">
        <f>prev PB_act*interest_rate/12</f>
        <v>#ERROR!</v>
      </c>
      <c r="Y69" s="31" t="str">
        <f>prev PB_act*interest_rate/12</f>
        <v>#ERROR!</v>
      </c>
      <c r="Z69" s="31" t="str">
        <f>prev PB_act*interest_rate/12</f>
        <v>#ERROR!</v>
      </c>
      <c r="AA69" s="31" t="str">
        <f>prev PB_act*interest_rate/12</f>
        <v>#ERROR!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5.75" customHeight="1">
      <c r="A70" s="21" t="s">
        <v>28</v>
      </c>
      <c r="B70" s="22" t="s">
        <v>74</v>
      </c>
      <c r="C70" s="31">
        <v>0.0</v>
      </c>
      <c r="D70" s="31" t="str">
        <f>(GB_DEF-prev GB_DEF)*recovery</f>
        <v>#ERROR!</v>
      </c>
      <c r="E70" s="31" t="str">
        <f>(GB_DEF-prev GB_DEF)*recovery</f>
        <v>#ERROR!</v>
      </c>
      <c r="F70" s="31" t="str">
        <f>(GB_DEF-prev GB_DEF)*recovery</f>
        <v>#ERROR!</v>
      </c>
      <c r="G70" s="31" t="str">
        <f>(GB_DEF-prev GB_DEF)*recovery</f>
        <v>#ERROR!</v>
      </c>
      <c r="H70" s="31" t="str">
        <f>(GB_DEF-prev GB_DEF)*recovery</f>
        <v>#ERROR!</v>
      </c>
      <c r="I70" s="31" t="str">
        <f>(GB_DEF-prev GB_DEF)*recovery</f>
        <v>#ERROR!</v>
      </c>
      <c r="J70" s="31" t="str">
        <f>(GB_DEF-prev GB_DEF)*recovery</f>
        <v>#ERROR!</v>
      </c>
      <c r="K70" s="31" t="str">
        <f>(GB_DEF-prev GB_DEF)*recovery</f>
        <v>#ERROR!</v>
      </c>
      <c r="L70" s="31" t="str">
        <f>(GB_DEF-prev GB_DEF)*recovery</f>
        <v>#ERROR!</v>
      </c>
      <c r="M70" s="31" t="str">
        <f>(GB_DEF-prev GB_DEF)*recovery</f>
        <v>#ERROR!</v>
      </c>
      <c r="N70" s="31" t="str">
        <f>(GB_DEF-prev GB_DEF)*recovery</f>
        <v>#ERROR!</v>
      </c>
      <c r="O70" s="31" t="str">
        <f>(GB_DEF-prev GB_DEF)*recovery</f>
        <v>#ERROR!</v>
      </c>
      <c r="P70" s="31" t="str">
        <f>(GB_DEF-prev GB_DEF)*recovery</f>
        <v>#ERROR!</v>
      </c>
      <c r="Q70" s="31" t="str">
        <f>(GB_DEF-prev GB_DEF)*recovery</f>
        <v>#ERROR!</v>
      </c>
      <c r="R70" s="31" t="str">
        <f>(GB_DEF-prev GB_DEF)*recovery</f>
        <v>#ERROR!</v>
      </c>
      <c r="S70" s="31" t="str">
        <f>(GB_DEF-prev GB_DEF)*recovery</f>
        <v>#ERROR!</v>
      </c>
      <c r="T70" s="31" t="str">
        <f>(GB_DEF-prev GB_DEF)*recovery</f>
        <v>#ERROR!</v>
      </c>
      <c r="U70" s="31" t="str">
        <f>(GB_DEF-prev GB_DEF)*recovery</f>
        <v>#ERROR!</v>
      </c>
      <c r="V70" s="31" t="str">
        <f>(GB_DEF-prev GB_DEF)*recovery</f>
        <v>#ERROR!</v>
      </c>
      <c r="W70" s="31" t="str">
        <f>(GB_DEF-prev GB_DEF)*recovery</f>
        <v>#ERROR!</v>
      </c>
      <c r="X70" s="31" t="str">
        <f>(GB_DEF-prev GB_DEF)*recovery</f>
        <v>#ERROR!</v>
      </c>
      <c r="Y70" s="31" t="str">
        <f>(GB_DEF-prev GB_DEF)*recovery</f>
        <v>#ERROR!</v>
      </c>
      <c r="Z70" s="31" t="str">
        <f>(GB_DEF-prev GB_DEF)*recovery</f>
        <v>#ERROR!</v>
      </c>
      <c r="AA70" s="31" t="str">
        <f>(GB_DEF-prev GB_DEF)*recovery</f>
        <v>#ERROR!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5.75" customHeight="1">
      <c r="A71" s="1"/>
      <c r="B71" s="19"/>
      <c r="C71" s="31"/>
      <c r="D71" s="29"/>
      <c r="E71" s="29"/>
      <c r="F71" s="29"/>
      <c r="G71" s="29"/>
      <c r="H71" s="29"/>
      <c r="I71" s="29"/>
      <c r="J71" s="29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5.75" customHeight="1">
      <c r="A72" s="3" t="s">
        <v>75</v>
      </c>
      <c r="B72" s="19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5.75" customHeight="1">
      <c r="A73" s="2" t="s">
        <v>75</v>
      </c>
      <c r="B73" s="34" t="s">
        <v>76</v>
      </c>
      <c r="C73" s="31" t="str">
        <f>Loan_Loss+Cost_of_Funds+Operation_cost+collect_cost</f>
        <v>#ERROR!</v>
      </c>
      <c r="D73" s="31" t="str">
        <f>Loan_Loss+Cost_of_Funds+Operation_cost+collect_cost</f>
        <v>#ERROR!</v>
      </c>
      <c r="E73" s="31" t="str">
        <f>Loan_Loss+Cost_of_Funds+Operation_cost+collect_cost</f>
        <v>#ERROR!</v>
      </c>
      <c r="F73" s="31" t="str">
        <f>Loan_Loss+Cost_of_Funds+Operation_cost+collect_cost</f>
        <v>#ERROR!</v>
      </c>
      <c r="G73" s="31" t="str">
        <f>Loan_Loss+Cost_of_Funds+Operation_cost+collect_cost</f>
        <v>#ERROR!</v>
      </c>
      <c r="H73" s="31" t="str">
        <f>Loan_Loss+Cost_of_Funds+Operation_cost+collect_cost</f>
        <v>#ERROR!</v>
      </c>
      <c r="I73" s="31" t="str">
        <f>Loan_Loss+Cost_of_Funds+Operation_cost+collect_cost</f>
        <v>#ERROR!</v>
      </c>
      <c r="J73" s="31" t="str">
        <f>Loan_Loss+Cost_of_Funds+Operation_cost+collect_cost</f>
        <v>#ERROR!</v>
      </c>
      <c r="K73" s="31" t="str">
        <f>Loan_Loss+Cost_of_Funds+Operation_cost+collect_cost</f>
        <v>#ERROR!</v>
      </c>
      <c r="L73" s="31" t="str">
        <f>Loan_Loss+Cost_of_Funds+Operation_cost+collect_cost</f>
        <v>#ERROR!</v>
      </c>
      <c r="M73" s="31" t="str">
        <f>Loan_Loss+Cost_of_Funds+Operation_cost+collect_cost</f>
        <v>#ERROR!</v>
      </c>
      <c r="N73" s="31" t="str">
        <f>Loan_Loss+Cost_of_Funds+Operation_cost+collect_cost</f>
        <v>#ERROR!</v>
      </c>
      <c r="O73" s="31" t="str">
        <f>Loan_Loss+Cost_of_Funds+Operation_cost+collect_cost</f>
        <v>#ERROR!</v>
      </c>
      <c r="P73" s="31" t="str">
        <f>Loan_Loss+Cost_of_Funds+Operation_cost+collect_cost</f>
        <v>#ERROR!</v>
      </c>
      <c r="Q73" s="31" t="str">
        <f>Loan_Loss+Cost_of_Funds+Operation_cost+collect_cost</f>
        <v>#ERROR!</v>
      </c>
      <c r="R73" s="31" t="str">
        <f>Loan_Loss+Cost_of_Funds+Operation_cost+collect_cost</f>
        <v>#ERROR!</v>
      </c>
      <c r="S73" s="31" t="str">
        <f>Loan_Loss+Cost_of_Funds+Operation_cost+collect_cost</f>
        <v>#ERROR!</v>
      </c>
      <c r="T73" s="31" t="str">
        <f>Loan_Loss+Cost_of_Funds+Operation_cost+collect_cost</f>
        <v>#ERROR!</v>
      </c>
      <c r="U73" s="31" t="str">
        <f>Loan_Loss+Cost_of_Funds+Operation_cost+collect_cost</f>
        <v>#ERROR!</v>
      </c>
      <c r="V73" s="31" t="str">
        <f>Loan_Loss+Cost_of_Funds+Operation_cost+collect_cost</f>
        <v>#ERROR!</v>
      </c>
      <c r="W73" s="31" t="str">
        <f>Loan_Loss+Cost_of_Funds+Operation_cost+collect_cost</f>
        <v>#ERROR!</v>
      </c>
      <c r="X73" s="31" t="str">
        <f>Loan_Loss+Cost_of_Funds+Operation_cost+collect_cost</f>
        <v>#ERROR!</v>
      </c>
      <c r="Y73" s="31" t="str">
        <f>Loan_Loss+Cost_of_Funds+Operation_cost+collect_cost</f>
        <v>#ERROR!</v>
      </c>
      <c r="Z73" s="31" t="str">
        <f>Loan_Loss+Cost_of_Funds+Operation_cost+collect_cost</f>
        <v>#ERROR!</v>
      </c>
      <c r="AA73" s="31" t="str">
        <f>Loan_Loss+Cost_of_Funds+Operation_cost+collect_cost</f>
        <v>#ERROR!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5.75" customHeight="1">
      <c r="A74" s="21" t="s">
        <v>77</v>
      </c>
      <c r="B74" s="22" t="s">
        <v>78</v>
      </c>
      <c r="C74" s="31" t="str">
        <f>Cost_of_Funds+operational_cost+collect_cost</f>
        <v>#ERROR!</v>
      </c>
      <c r="D74" s="31" t="str">
        <f>GB_DEF-prev GB_DEF</f>
        <v>#ERROR!</v>
      </c>
      <c r="E74" s="31" t="str">
        <f>GB_DEF-prev GB_DEF</f>
        <v>#ERROR!</v>
      </c>
      <c r="F74" s="31" t="str">
        <f>GB_DEF-prev GB_DEF</f>
        <v>#ERROR!</v>
      </c>
      <c r="G74" s="31" t="str">
        <f>GB_DEF-prev GB_DEF</f>
        <v>#ERROR!</v>
      </c>
      <c r="H74" s="31" t="str">
        <f>GB_DEF-prev GB_DEF</f>
        <v>#ERROR!</v>
      </c>
      <c r="I74" s="31" t="str">
        <f>GB_DEF-prev GB_DEF</f>
        <v>#ERROR!</v>
      </c>
      <c r="J74" s="31" t="str">
        <f>GB_DEF-prev GB_DEF</f>
        <v>#ERROR!</v>
      </c>
      <c r="K74" s="31" t="str">
        <f>GB_DEF-prev GB_DEF</f>
        <v>#ERROR!</v>
      </c>
      <c r="L74" s="31" t="str">
        <f>GB_DEF-prev GB_DEF</f>
        <v>#ERROR!</v>
      </c>
      <c r="M74" s="31" t="str">
        <f>GB_DEF-prev GB_DEF</f>
        <v>#ERROR!</v>
      </c>
      <c r="N74" s="31" t="str">
        <f>GB_DEF-prev GB_DEF</f>
        <v>#ERROR!</v>
      </c>
      <c r="O74" s="31" t="str">
        <f>GB_DEF-prev GB_DEF</f>
        <v>#ERROR!</v>
      </c>
      <c r="P74" s="31" t="str">
        <f>GB_DEF-prev GB_DEF</f>
        <v>#ERROR!</v>
      </c>
      <c r="Q74" s="31" t="str">
        <f>GB_DEF-prev GB_DEF</f>
        <v>#ERROR!</v>
      </c>
      <c r="R74" s="31" t="str">
        <f>GB_DEF-prev GB_DEF</f>
        <v>#ERROR!</v>
      </c>
      <c r="S74" s="31" t="str">
        <f>GB_DEF-prev GB_DEF</f>
        <v>#ERROR!</v>
      </c>
      <c r="T74" s="31" t="str">
        <f>GB_DEF-prev GB_DEF</f>
        <v>#ERROR!</v>
      </c>
      <c r="U74" s="31" t="str">
        <f>GB_DEF-prev GB_DEF</f>
        <v>#ERROR!</v>
      </c>
      <c r="V74" s="31" t="str">
        <f>GB_DEF-prev GB_DEF</f>
        <v>#ERROR!</v>
      </c>
      <c r="W74" s="31" t="str">
        <f>GB_DEF-prev GB_DEF</f>
        <v>#ERROR!</v>
      </c>
      <c r="X74" s="31" t="str">
        <f>GB_DEF-prev GB_DEF</f>
        <v>#ERROR!</v>
      </c>
      <c r="Y74" s="31" t="str">
        <f>GB_DEF-prev GB_DEF</f>
        <v>#ERROR!</v>
      </c>
      <c r="Z74" s="31" t="str">
        <f>GB_DEF-prev GB_DEF</f>
        <v>#ERROR!</v>
      </c>
      <c r="AA74" s="31" t="str">
        <f>GB_DEF-prev GB_DEF</f>
        <v>#ERROR!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5.75" customHeight="1">
      <c r="A75" s="21" t="s">
        <v>15</v>
      </c>
      <c r="B75" s="22" t="s">
        <v>79</v>
      </c>
      <c r="C75" s="31" t="str">
        <f>IF(statement_no=0,0,prev AT1_req*At1_int_rate/12)</f>
        <v>#ERROR!</v>
      </c>
      <c r="D75" s="31" t="str">
        <f>(1-Equity_Req)*prev GB_act*CoF/12</f>
        <v>#ERROR!</v>
      </c>
      <c r="E75" s="31" t="str">
        <f>(1-Equity_Req)*prev GB_act*CoF/12</f>
        <v>#ERROR!</v>
      </c>
      <c r="F75" s="31" t="str">
        <f>(1-Equity_Req)*prev GB_act*CoF/12</f>
        <v>#ERROR!</v>
      </c>
      <c r="G75" s="31" t="str">
        <f>(1-Equity_Req)*prev GB_act*CoF/12</f>
        <v>#ERROR!</v>
      </c>
      <c r="H75" s="31" t="str">
        <f>(1-Equity_Req)*prev GB_act*CoF/12</f>
        <v>#ERROR!</v>
      </c>
      <c r="I75" s="31" t="str">
        <f>(1-Equity_Req)*prev GB_act*CoF/12</f>
        <v>#ERROR!</v>
      </c>
      <c r="J75" s="31" t="str">
        <f>(1-Equity_Req)*prev GB_act*CoF/12</f>
        <v>#ERROR!</v>
      </c>
      <c r="K75" s="31" t="str">
        <f>(1-Equity_Req)*prev GB_act*CoF/12</f>
        <v>#ERROR!</v>
      </c>
      <c r="L75" s="31" t="str">
        <f>(1-Equity_Req)*prev GB_act*CoF/12</f>
        <v>#ERROR!</v>
      </c>
      <c r="M75" s="31" t="str">
        <f>(1-Equity_Req)*prev GB_act*CoF/12</f>
        <v>#ERROR!</v>
      </c>
      <c r="N75" s="31" t="str">
        <f>(1-Equity_Req)*prev GB_act*CoF/12</f>
        <v>#ERROR!</v>
      </c>
      <c r="O75" s="31" t="str">
        <f>(1-Equity_Req)*prev GB_act*CoF/12</f>
        <v>#ERROR!</v>
      </c>
      <c r="P75" s="31" t="str">
        <f>(1-Equity_Req)*prev GB_act*CoF/12</f>
        <v>#ERROR!</v>
      </c>
      <c r="Q75" s="31" t="str">
        <f>(1-Equity_Req)*prev GB_act*CoF/12</f>
        <v>#ERROR!</v>
      </c>
      <c r="R75" s="31" t="str">
        <f>(1-Equity_Req)*prev GB_act*CoF/12</f>
        <v>#ERROR!</v>
      </c>
      <c r="S75" s="31" t="str">
        <f>(1-Equity_Req)*prev GB_act*CoF/12</f>
        <v>#ERROR!</v>
      </c>
      <c r="T75" s="31" t="str">
        <f>(1-Equity_Req)*prev GB_act*CoF/12</f>
        <v>#ERROR!</v>
      </c>
      <c r="U75" s="31" t="str">
        <f>(1-Equity_Req)*prev GB_act*CoF/12</f>
        <v>#ERROR!</v>
      </c>
      <c r="V75" s="31" t="str">
        <f>(1-Equity_Req)*prev GB_act*CoF/12</f>
        <v>#ERROR!</v>
      </c>
      <c r="W75" s="31" t="str">
        <f>(1-Equity_Req)*prev GB_act*CoF/12</f>
        <v>#ERROR!</v>
      </c>
      <c r="X75" s="31" t="str">
        <f>(1-Equity_Req)*prev GB_act*CoF/12</f>
        <v>#ERROR!</v>
      </c>
      <c r="Y75" s="31" t="str">
        <f>(1-Equity_Req)*prev GB_act*CoF/12</f>
        <v>#ERROR!</v>
      </c>
      <c r="Z75" s="31" t="str">
        <f>(1-Equity_Req)*prev GB_act*CoF/12</f>
        <v>#ERROR!</v>
      </c>
      <c r="AA75" s="31" t="str">
        <f>(1-Equity_Req)*prev GB_act*CoF/12</f>
        <v>#ERROR!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5.75" customHeight="1">
      <c r="A76" s="21" t="s">
        <v>80</v>
      </c>
      <c r="B76" s="22" t="s">
        <v>81</v>
      </c>
      <c r="C76" s="31">
        <f>0</f>
        <v>0</v>
      </c>
      <c r="D76" s="31" t="str">
        <f>prev accnt_act*oper_cost</f>
        <v>#ERROR!</v>
      </c>
      <c r="E76" s="31" t="str">
        <f>prev accnt_act*oper_cost</f>
        <v>#ERROR!</v>
      </c>
      <c r="F76" s="31" t="str">
        <f>prev accnt_act*oper_cost</f>
        <v>#ERROR!</v>
      </c>
      <c r="G76" s="31" t="str">
        <f>prev accnt_act*oper_cost</f>
        <v>#ERROR!</v>
      </c>
      <c r="H76" s="31" t="str">
        <f>prev accnt_act*oper_cost</f>
        <v>#ERROR!</v>
      </c>
      <c r="I76" s="31" t="str">
        <f>prev accnt_act*oper_cost</f>
        <v>#ERROR!</v>
      </c>
      <c r="J76" s="31" t="str">
        <f>prev accnt_act*oper_cost</f>
        <v>#ERROR!</v>
      </c>
      <c r="K76" s="31" t="str">
        <f>prev accnt_act*oper_cost</f>
        <v>#ERROR!</v>
      </c>
      <c r="L76" s="31" t="str">
        <f>prev accnt_act*oper_cost</f>
        <v>#ERROR!</v>
      </c>
      <c r="M76" s="31" t="str">
        <f>prev accnt_act*oper_cost</f>
        <v>#ERROR!</v>
      </c>
      <c r="N76" s="31" t="str">
        <f>prev accnt_act*oper_cost</f>
        <v>#ERROR!</v>
      </c>
      <c r="O76" s="31" t="str">
        <f>prev accnt_act*oper_cost</f>
        <v>#ERROR!</v>
      </c>
      <c r="P76" s="31" t="str">
        <f>prev accnt_act*oper_cost</f>
        <v>#ERROR!</v>
      </c>
      <c r="Q76" s="31" t="str">
        <f>prev accnt_act*oper_cost</f>
        <v>#ERROR!</v>
      </c>
      <c r="R76" s="31" t="str">
        <f>prev accnt_act*oper_cost</f>
        <v>#ERROR!</v>
      </c>
      <c r="S76" s="31" t="str">
        <f>prev accnt_act*oper_cost</f>
        <v>#ERROR!</v>
      </c>
      <c r="T76" s="31" t="str">
        <f>prev accnt_act*oper_cost</f>
        <v>#ERROR!</v>
      </c>
      <c r="U76" s="31" t="str">
        <f>prev accnt_act*oper_cost</f>
        <v>#ERROR!</v>
      </c>
      <c r="V76" s="31" t="str">
        <f>prev accnt_act*oper_cost</f>
        <v>#ERROR!</v>
      </c>
      <c r="W76" s="31" t="str">
        <f>prev accnt_act*oper_cost</f>
        <v>#ERROR!</v>
      </c>
      <c r="X76" s="31" t="str">
        <f>prev accnt_act*oper_cost</f>
        <v>#ERROR!</v>
      </c>
      <c r="Y76" s="31" t="str">
        <f>prev accnt_act*oper_cost</f>
        <v>#ERROR!</v>
      </c>
      <c r="Z76" s="31" t="str">
        <f>prev accnt_act*oper_cost</f>
        <v>#ERROR!</v>
      </c>
      <c r="AA76" s="31" t="str">
        <f>prev accnt_act*oper_cost</f>
        <v>#ERROR!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5.75" customHeight="1">
      <c r="A77" s="21" t="s">
        <v>82</v>
      </c>
      <c r="B77" s="22" t="s">
        <v>83</v>
      </c>
      <c r="C77" s="31">
        <v>0.0</v>
      </c>
      <c r="D77" s="31" t="str">
        <f>(prev accnt_dlq+prev accnt_b_def)*collection_cost</f>
        <v>#ERROR!</v>
      </c>
      <c r="E77" s="31" t="str">
        <f>(prev accnt_dlq+prev accnt_b_def)*collection_cost</f>
        <v>#ERROR!</v>
      </c>
      <c r="F77" s="31" t="str">
        <f>(prev accnt_dlq+prev accnt_b_def)*collection_cost</f>
        <v>#ERROR!</v>
      </c>
      <c r="G77" s="31" t="str">
        <f>(prev accnt_dlq+prev accnt_b_def)*collection_cost</f>
        <v>#ERROR!</v>
      </c>
      <c r="H77" s="31" t="str">
        <f>(prev accnt_dlq+prev accnt_b_def)*collection_cost</f>
        <v>#ERROR!</v>
      </c>
      <c r="I77" s="31" t="str">
        <f>(prev accnt_dlq+prev accnt_b_def)*collection_cost</f>
        <v>#ERROR!</v>
      </c>
      <c r="J77" s="31" t="str">
        <f>(prev accnt_dlq+prev accnt_b_def)*collection_cost</f>
        <v>#ERROR!</v>
      </c>
      <c r="K77" s="31" t="str">
        <f>(prev accnt_dlq+prev accnt_b_def)*collection_cost</f>
        <v>#ERROR!</v>
      </c>
      <c r="L77" s="31" t="str">
        <f>(prev accnt_dlq+prev accnt_b_def)*collection_cost</f>
        <v>#ERROR!</v>
      </c>
      <c r="M77" s="31" t="str">
        <f>(prev accnt_dlq+prev accnt_b_def)*collection_cost</f>
        <v>#ERROR!</v>
      </c>
      <c r="N77" s="31" t="str">
        <f>(prev accnt_dlq+prev accnt_b_def)*collection_cost</f>
        <v>#ERROR!</v>
      </c>
      <c r="O77" s="31" t="str">
        <f>(prev accnt_dlq+prev accnt_b_def)*collection_cost</f>
        <v>#ERROR!</v>
      </c>
      <c r="P77" s="31" t="str">
        <f>(prev accnt_dlq+prev accnt_b_def)*collection_cost</f>
        <v>#ERROR!</v>
      </c>
      <c r="Q77" s="31" t="str">
        <f>(prev accnt_dlq+prev accnt_b_def)*collection_cost</f>
        <v>#ERROR!</v>
      </c>
      <c r="R77" s="31" t="str">
        <f>(prev accnt_dlq+prev accnt_b_def)*collection_cost</f>
        <v>#ERROR!</v>
      </c>
      <c r="S77" s="31" t="str">
        <f>(prev accnt_dlq+prev accnt_b_def)*collection_cost</f>
        <v>#ERROR!</v>
      </c>
      <c r="T77" s="31" t="str">
        <f>(prev accnt_dlq+prev accnt_b_def)*collection_cost</f>
        <v>#ERROR!</v>
      </c>
      <c r="U77" s="31" t="str">
        <f>(prev accnt_dlq+prev accnt_b_def)*collection_cost</f>
        <v>#ERROR!</v>
      </c>
      <c r="V77" s="31" t="str">
        <f>(prev accnt_dlq+prev accnt_b_def)*collection_cost</f>
        <v>#ERROR!</v>
      </c>
      <c r="W77" s="31" t="str">
        <f>(prev accnt_dlq+prev accnt_b_def)*collection_cost</f>
        <v>#ERROR!</v>
      </c>
      <c r="X77" s="31" t="str">
        <f>(prev accnt_dlq+prev accnt_b_def)*collection_cost</f>
        <v>#ERROR!</v>
      </c>
      <c r="Y77" s="31" t="str">
        <f>(prev accnt_dlq+prev accnt_b_def)*collection_cost</f>
        <v>#ERROR!</v>
      </c>
      <c r="Z77" s="31" t="str">
        <f>(prev accnt_dlq+prev accnt_b_def)*collection_cost</f>
        <v>#ERROR!</v>
      </c>
      <c r="AA77" s="31" t="str">
        <f>(prev accnt_dlq+prev accnt_b_def)*collection_cost</f>
        <v>#ERROR!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5.75" customHeight="1">
      <c r="A78" s="36"/>
      <c r="B78" s="37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5.75" customHeight="1">
      <c r="A79" s="3" t="s">
        <v>84</v>
      </c>
      <c r="B79" s="19"/>
      <c r="C79" s="2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39" t="s">
        <v>85</v>
      </c>
      <c r="B80" s="40" t="s">
        <v>86</v>
      </c>
      <c r="C80" s="33">
        <f>C68</f>
        <v>0.2</v>
      </c>
      <c r="D80" s="33" t="str">
        <f>(prev GB_act- GB_act)+(prev GB_DEF - GB_DEF)+Gross_profit</f>
        <v>#ERROR!</v>
      </c>
      <c r="E80" s="33" t="str">
        <f>(prev GB_act- GB_act)+(prev GB_DEF - GB_DEF)+Gross_profit</f>
        <v>#ERROR!</v>
      </c>
      <c r="F80" s="33" t="str">
        <f>(prev GB_act- GB_act)+(prev GB_DEF - GB_DEF)+Gross_profit</f>
        <v>#ERROR!</v>
      </c>
      <c r="G80" s="33" t="str">
        <f>(prev GB_act- GB_act)+(prev GB_DEF - GB_DEF)+Gross_profit</f>
        <v>#ERROR!</v>
      </c>
      <c r="H80" s="33" t="str">
        <f>(prev GB_act- GB_act)+(prev GB_DEF - GB_DEF)+Gross_profit</f>
        <v>#ERROR!</v>
      </c>
      <c r="I80" s="33" t="str">
        <f>(prev GB_act- GB_act)+(prev GB_DEF - GB_DEF)+Gross_profit</f>
        <v>#ERROR!</v>
      </c>
      <c r="J80" s="33" t="str">
        <f>(prev GB_act- GB_act)+(prev GB_DEF - GB_DEF)+Gross_profit</f>
        <v>#ERROR!</v>
      </c>
      <c r="K80" s="33" t="str">
        <f>(prev GB_act- GB_act)+(prev GB_DEF - GB_DEF)+Gross_profit</f>
        <v>#ERROR!</v>
      </c>
      <c r="L80" s="33" t="str">
        <f>(prev GB_act- GB_act)+(prev GB_DEF - GB_DEF)+Gross_profit</f>
        <v>#ERROR!</v>
      </c>
      <c r="M80" s="33" t="str">
        <f>(prev GB_act- GB_act)+(prev GB_DEF - GB_DEF)+Gross_profit</f>
        <v>#ERROR!</v>
      </c>
      <c r="N80" s="33" t="str">
        <f>(prev GB_act- GB_act)+(prev GB_DEF - GB_DEF)+Gross_profit</f>
        <v>#ERROR!</v>
      </c>
      <c r="O80" s="33" t="str">
        <f>(prev GB_act- GB_act)+(prev GB_DEF - GB_DEF)+Gross_profit</f>
        <v>#ERROR!</v>
      </c>
      <c r="P80" s="33" t="str">
        <f>(prev GB_act- GB_act)+(prev GB_DEF - GB_DEF)+Gross_profit</f>
        <v>#ERROR!</v>
      </c>
      <c r="Q80" s="33" t="str">
        <f>(prev GB_act- GB_act)+(prev GB_DEF - GB_DEF)+Gross_profit</f>
        <v>#ERROR!</v>
      </c>
      <c r="R80" s="33" t="str">
        <f>(prev GB_act- GB_act)+(prev GB_DEF - GB_DEF)+Gross_profit</f>
        <v>#ERROR!</v>
      </c>
      <c r="S80" s="33" t="str">
        <f>(prev GB_act- GB_act)+(prev GB_DEF - GB_DEF)+Gross_profit</f>
        <v>#ERROR!</v>
      </c>
      <c r="T80" s="33" t="str">
        <f>(prev GB_act- GB_act)+(prev GB_DEF - GB_DEF)+Gross_profit</f>
        <v>#ERROR!</v>
      </c>
      <c r="U80" s="33" t="str">
        <f>(prev GB_act- GB_act)+(prev GB_DEF - GB_DEF)+Gross_profit</f>
        <v>#ERROR!</v>
      </c>
      <c r="V80" s="33" t="str">
        <f>(prev GB_act- GB_act)+(prev GB_DEF - GB_DEF)+Gross_profit</f>
        <v>#ERROR!</v>
      </c>
      <c r="W80" s="33" t="str">
        <f>(prev GB_act- GB_act)+(prev GB_DEF - GB_DEF)+Gross_profit</f>
        <v>#ERROR!</v>
      </c>
      <c r="X80" s="33" t="str">
        <f>(prev GB_act- GB_act)+(prev GB_DEF - GB_DEF)+Gross_profit</f>
        <v>#ERROR!</v>
      </c>
      <c r="Y80" s="33" t="str">
        <f>(prev GB_act- GB_act)+(prev GB_DEF - GB_DEF)+Gross_profit</f>
        <v>#ERROR!</v>
      </c>
      <c r="Z80" s="33" t="str">
        <f>(prev GB_act- GB_act)+(prev GB_DEF - GB_DEF)+Gross_profit</f>
        <v>#ERROR!</v>
      </c>
      <c r="AA80" s="33" t="str">
        <f>(prev GB_act- GB_act)+(prev GB_DEF - GB_DEF)+Gross_profit</f>
        <v>#ERROR!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9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3" t="s">
        <v>87</v>
      </c>
      <c r="B82" s="19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 t="s">
        <v>88</v>
      </c>
      <c r="B83" s="19" t="s">
        <v>89</v>
      </c>
      <c r="C83" s="31" t="str">
        <f>Gross_profit-Loan_Loss</f>
        <v>#ERROR!</v>
      </c>
      <c r="D83" s="31" t="str">
        <f>Gross_profit-Gross_Loss</f>
        <v>#ERROR!</v>
      </c>
      <c r="E83" s="31" t="str">
        <f>Gross_profit-Gross_Loss</f>
        <v>#ERROR!</v>
      </c>
      <c r="F83" s="31" t="str">
        <f>Gross_profit-Gross_Loss</f>
        <v>#ERROR!</v>
      </c>
      <c r="G83" s="31" t="str">
        <f>Gross_profit-Gross_Loss</f>
        <v>#ERROR!</v>
      </c>
      <c r="H83" s="31" t="str">
        <f>Gross_profit-Gross_Loss</f>
        <v>#ERROR!</v>
      </c>
      <c r="I83" s="31" t="str">
        <f>Gross_profit-Gross_Loss</f>
        <v>#ERROR!</v>
      </c>
      <c r="J83" s="31" t="str">
        <f>Gross_profit-Gross_Loss</f>
        <v>#ERROR!</v>
      </c>
      <c r="K83" s="31" t="str">
        <f>Gross_profit-Gross_Loss</f>
        <v>#ERROR!</v>
      </c>
      <c r="L83" s="31" t="str">
        <f>Gross_profit-Gross_Loss</f>
        <v>#ERROR!</v>
      </c>
      <c r="M83" s="31" t="str">
        <f>Gross_profit-Gross_Loss</f>
        <v>#ERROR!</v>
      </c>
      <c r="N83" s="31" t="str">
        <f>Gross_profit-Gross_Loss</f>
        <v>#ERROR!</v>
      </c>
      <c r="O83" s="31" t="str">
        <f>Gross_profit-Gross_Loss</f>
        <v>#ERROR!</v>
      </c>
      <c r="P83" s="31" t="str">
        <f>Gross_profit-Gross_Loss</f>
        <v>#ERROR!</v>
      </c>
      <c r="Q83" s="31" t="str">
        <f>Gross_profit-Gross_Loss</f>
        <v>#ERROR!</v>
      </c>
      <c r="R83" s="31" t="str">
        <f>Gross_profit-Gross_Loss</f>
        <v>#ERROR!</v>
      </c>
      <c r="S83" s="31" t="str">
        <f>Gross_profit-Gross_Loss</f>
        <v>#ERROR!</v>
      </c>
      <c r="T83" s="31" t="str">
        <f>Gross_profit-Gross_Loss</f>
        <v>#ERROR!</v>
      </c>
      <c r="U83" s="31" t="str">
        <f>Gross_profit-Gross_Loss</f>
        <v>#ERROR!</v>
      </c>
      <c r="V83" s="31" t="str">
        <f>Gross_profit-Gross_Loss</f>
        <v>#ERROR!</v>
      </c>
      <c r="W83" s="31" t="str">
        <f>Gross_profit-Gross_Loss</f>
        <v>#ERROR!</v>
      </c>
      <c r="X83" s="31" t="str">
        <f>Gross_profit-Gross_Loss</f>
        <v>#ERROR!</v>
      </c>
      <c r="Y83" s="31" t="str">
        <f>Gross_profit-Gross_Loss</f>
        <v>#ERROR!</v>
      </c>
      <c r="Z83" s="31" t="str">
        <f>Gross_profit-Gross_Loss</f>
        <v>#ERROR!</v>
      </c>
      <c r="AA83" s="31" t="str">
        <f>Gross_profit-Gross_Loss</f>
        <v>#ERROR!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 t="s">
        <v>90</v>
      </c>
      <c r="B84" s="19" t="s">
        <v>90</v>
      </c>
      <c r="C84" s="31" t="str">
        <f>Net_Income_Bax*tax_rate</f>
        <v>#ERROR!</v>
      </c>
      <c r="D84" s="31" t="str">
        <f>Net_Income_Bax*tax_rate</f>
        <v>#ERROR!</v>
      </c>
      <c r="E84" s="31" t="str">
        <f>Net_Income_Bax*tax_rate</f>
        <v>#ERROR!</v>
      </c>
      <c r="F84" s="31" t="str">
        <f>Net_Income_Bax*tax_rate</f>
        <v>#ERROR!</v>
      </c>
      <c r="G84" s="31" t="str">
        <f>Net_Income_Bax*tax_rate</f>
        <v>#ERROR!</v>
      </c>
      <c r="H84" s="31" t="str">
        <f>Net_Income_Bax*tax_rate</f>
        <v>#ERROR!</v>
      </c>
      <c r="I84" s="31" t="str">
        <f>Net_Income_Bax*tax_rate</f>
        <v>#ERROR!</v>
      </c>
      <c r="J84" s="31" t="str">
        <f>Net_Income_Bax*tax_rate</f>
        <v>#ERROR!</v>
      </c>
      <c r="K84" s="31" t="str">
        <f>Net_Income_Bax*tax_rate</f>
        <v>#ERROR!</v>
      </c>
      <c r="L84" s="31" t="str">
        <f>Net_Income_Bax*tax_rate</f>
        <v>#ERROR!</v>
      </c>
      <c r="M84" s="31" t="str">
        <f>Net_Income_Bax*tax_rate</f>
        <v>#ERROR!</v>
      </c>
      <c r="N84" s="31" t="str">
        <f>Net_Income_Bax*tax_rate</f>
        <v>#ERROR!</v>
      </c>
      <c r="O84" s="31" t="str">
        <f>Net_Income_Bax*tax_rate</f>
        <v>#ERROR!</v>
      </c>
      <c r="P84" s="31" t="str">
        <f>Net_Income_Bax*tax_rate</f>
        <v>#ERROR!</v>
      </c>
      <c r="Q84" s="31" t="str">
        <f>Net_Income_Bax*tax_rate</f>
        <v>#ERROR!</v>
      </c>
      <c r="R84" s="31" t="str">
        <f>Net_Income_Bax*tax_rate</f>
        <v>#ERROR!</v>
      </c>
      <c r="S84" s="31" t="str">
        <f>Net_Income_Bax*tax_rate</f>
        <v>#ERROR!</v>
      </c>
      <c r="T84" s="31" t="str">
        <f>Net_Income_Bax*tax_rate</f>
        <v>#ERROR!</v>
      </c>
      <c r="U84" s="31" t="str">
        <f>Net_Income_Bax*tax_rate</f>
        <v>#ERROR!</v>
      </c>
      <c r="V84" s="31" t="str">
        <f>Net_Income_Bax*tax_rate</f>
        <v>#ERROR!</v>
      </c>
      <c r="W84" s="31" t="str">
        <f>Net_Income_Bax*tax_rate</f>
        <v>#ERROR!</v>
      </c>
      <c r="X84" s="31" t="str">
        <f>Net_Income_Bax*tax_rate</f>
        <v>#ERROR!</v>
      </c>
      <c r="Y84" s="31" t="str">
        <f>Net_Income_Bax*tax_rate</f>
        <v>#ERROR!</v>
      </c>
      <c r="Z84" s="31" t="str">
        <f>Net_Income_Bax*tax_rate</f>
        <v>#ERROR!</v>
      </c>
      <c r="AA84" s="31" t="str">
        <f>Net_Income_Bax*tax_rate</f>
        <v>#ERROR!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39" t="s">
        <v>91</v>
      </c>
      <c r="B85" s="40" t="s">
        <v>92</v>
      </c>
      <c r="C85" s="33" t="str">
        <f>Net_Income_Bax-Tax</f>
        <v>#ERROR!</v>
      </c>
      <c r="D85" s="33" t="str">
        <f>Net_Income_Bax-Tax</f>
        <v>#ERROR!</v>
      </c>
      <c r="E85" s="33" t="str">
        <f>Net_Income_Bax-Tax</f>
        <v>#ERROR!</v>
      </c>
      <c r="F85" s="33" t="str">
        <f>Net_Income_Bax-Tax</f>
        <v>#ERROR!</v>
      </c>
      <c r="G85" s="33" t="str">
        <f>Net_Income_Bax-Tax</f>
        <v>#ERROR!</v>
      </c>
      <c r="H85" s="33" t="str">
        <f>Net_Income_Bax-Tax</f>
        <v>#ERROR!</v>
      </c>
      <c r="I85" s="33" t="str">
        <f>Net_Income_Bax-Tax</f>
        <v>#ERROR!</v>
      </c>
      <c r="J85" s="33" t="str">
        <f>Net_Income_Bax-Tax</f>
        <v>#ERROR!</v>
      </c>
      <c r="K85" s="33" t="str">
        <f>Net_Income_Bax-Tax</f>
        <v>#ERROR!</v>
      </c>
      <c r="L85" s="33" t="str">
        <f>Net_Income_Bax-Tax</f>
        <v>#ERROR!</v>
      </c>
      <c r="M85" s="33" t="str">
        <f>Net_Income_Bax-Tax</f>
        <v>#ERROR!</v>
      </c>
      <c r="N85" s="33" t="str">
        <f>Net_Income_Bax-Tax</f>
        <v>#ERROR!</v>
      </c>
      <c r="O85" s="33" t="str">
        <f>Net_Income_Bax-Tax</f>
        <v>#ERROR!</v>
      </c>
      <c r="P85" s="33" t="str">
        <f>Net_Income_Bax-Tax</f>
        <v>#ERROR!</v>
      </c>
      <c r="Q85" s="33" t="str">
        <f>Net_Income_Bax-Tax</f>
        <v>#ERROR!</v>
      </c>
      <c r="R85" s="33" t="str">
        <f>Net_Income_Bax-Tax</f>
        <v>#ERROR!</v>
      </c>
      <c r="S85" s="33" t="str">
        <f>Net_Income_Bax-Tax</f>
        <v>#ERROR!</v>
      </c>
      <c r="T85" s="33" t="str">
        <f>Net_Income_Bax-Tax</f>
        <v>#ERROR!</v>
      </c>
      <c r="U85" s="33" t="str">
        <f>Net_Income_Bax-Tax</f>
        <v>#ERROR!</v>
      </c>
      <c r="V85" s="33" t="str">
        <f>Net_Income_Bax-Tax</f>
        <v>#ERROR!</v>
      </c>
      <c r="W85" s="33" t="str">
        <f>Net_Income_Bax-Tax</f>
        <v>#ERROR!</v>
      </c>
      <c r="X85" s="33" t="str">
        <f>Net_Income_Bax-Tax</f>
        <v>#ERROR!</v>
      </c>
      <c r="Y85" s="33" t="str">
        <f>Net_Income_Bax-Tax</f>
        <v>#ERROR!</v>
      </c>
      <c r="Z85" s="33" t="str">
        <f>Net_Income_Bax-Tax</f>
        <v>#ERROR!</v>
      </c>
      <c r="AA85" s="33" t="str">
        <f>Net_Income_Bax-Tax</f>
        <v>#ERROR!</v>
      </c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ht="15.75" customHeight="1">
      <c r="A86" s="1"/>
      <c r="B86" s="19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3" t="s">
        <v>93</v>
      </c>
      <c r="B87" s="19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2" t="s">
        <v>94</v>
      </c>
      <c r="B88" s="19" t="s">
        <v>95</v>
      </c>
      <c r="C88" s="31">
        <f>GB_act</f>
        <v>500000</v>
      </c>
      <c r="D88" s="31" t="str">
        <f>GB_act</f>
        <v>#ERROR!</v>
      </c>
      <c r="E88" s="31" t="str">
        <f>GB_act</f>
        <v>#ERROR!</v>
      </c>
      <c r="F88" s="31" t="str">
        <f>GB_act</f>
        <v>#ERROR!</v>
      </c>
      <c r="G88" s="31" t="str">
        <f>GB_act</f>
        <v>#ERROR!</v>
      </c>
      <c r="H88" s="31" t="str">
        <f>GB_act</f>
        <v>#ERROR!</v>
      </c>
      <c r="I88" s="31" t="str">
        <f>GB_act</f>
        <v>#ERROR!</v>
      </c>
      <c r="J88" s="31" t="str">
        <f>GB_act</f>
        <v>#ERROR!</v>
      </c>
      <c r="K88" s="31" t="str">
        <f>GB_act</f>
        <v>#ERROR!</v>
      </c>
      <c r="L88" s="31" t="str">
        <f>GB_act</f>
        <v>#ERROR!</v>
      </c>
      <c r="M88" s="31" t="str">
        <f>GB_act</f>
        <v>#ERROR!</v>
      </c>
      <c r="N88" s="31" t="str">
        <f>GB_act</f>
        <v>#ERROR!</v>
      </c>
      <c r="O88" s="31" t="str">
        <f>GB_act</f>
        <v>#ERROR!</v>
      </c>
      <c r="P88" s="31" t="str">
        <f>GB_act</f>
        <v>#ERROR!</v>
      </c>
      <c r="Q88" s="31" t="str">
        <f>GB_act</f>
        <v>#ERROR!</v>
      </c>
      <c r="R88" s="31" t="str">
        <f>GB_act</f>
        <v>#ERROR!</v>
      </c>
      <c r="S88" s="31" t="str">
        <f>GB_act</f>
        <v>#ERROR!</v>
      </c>
      <c r="T88" s="31" t="str">
        <f>GB_act</f>
        <v>#ERROR!</v>
      </c>
      <c r="U88" s="31" t="str">
        <f>GB_act</f>
        <v>#ERROR!</v>
      </c>
      <c r="V88" s="31" t="str">
        <f>GB_act</f>
        <v>#ERROR!</v>
      </c>
      <c r="W88" s="31" t="str">
        <f>GB_act</f>
        <v>#ERROR!</v>
      </c>
      <c r="X88" s="31" t="str">
        <f>GB_act</f>
        <v>#ERROR!</v>
      </c>
      <c r="Y88" s="31" t="str">
        <f>GB_act</f>
        <v>#ERROR!</v>
      </c>
      <c r="Z88" s="31" t="str">
        <f>GB_act</f>
        <v>#ERROR!</v>
      </c>
      <c r="AA88" s="31" t="str">
        <f>GB_act</f>
        <v>#ERROR!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2" t="s">
        <v>96</v>
      </c>
      <c r="B89" s="1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 t="s">
        <v>21</v>
      </c>
      <c r="B90" s="19" t="s">
        <v>97</v>
      </c>
      <c r="C90" s="31">
        <f>GB_act*Equity_Req</f>
        <v>62500</v>
      </c>
      <c r="D90" s="31" t="str">
        <f>GB_act*Equity_Req</f>
        <v>#ERROR!</v>
      </c>
      <c r="E90" s="31" t="str">
        <f>GB_act*Equity_Req</f>
        <v>#ERROR!</v>
      </c>
      <c r="F90" s="31" t="str">
        <f>GB_act*Equity_Req</f>
        <v>#ERROR!</v>
      </c>
      <c r="G90" s="31" t="str">
        <f>GB_act*Equity_Req</f>
        <v>#ERROR!</v>
      </c>
      <c r="H90" s="31" t="str">
        <f>GB_act*Equity_Req</f>
        <v>#ERROR!</v>
      </c>
      <c r="I90" s="31" t="str">
        <f>GB_act*Equity_Req</f>
        <v>#ERROR!</v>
      </c>
      <c r="J90" s="31" t="str">
        <f>GB_act*Equity_Req</f>
        <v>#ERROR!</v>
      </c>
      <c r="K90" s="31" t="str">
        <f>GB_act*Equity_Req</f>
        <v>#ERROR!</v>
      </c>
      <c r="L90" s="31" t="str">
        <f>GB_act*Equity_Req</f>
        <v>#ERROR!</v>
      </c>
      <c r="M90" s="31" t="str">
        <f>GB_act*Equity_Req</f>
        <v>#ERROR!</v>
      </c>
      <c r="N90" s="31" t="str">
        <f>GB_act*Equity_Req</f>
        <v>#ERROR!</v>
      </c>
      <c r="O90" s="31" t="str">
        <f>GB_act*Equity_Req</f>
        <v>#ERROR!</v>
      </c>
      <c r="P90" s="31" t="str">
        <f>GB_act*Equity_Req</f>
        <v>#ERROR!</v>
      </c>
      <c r="Q90" s="31" t="str">
        <f>GB_act*Equity_Req</f>
        <v>#ERROR!</v>
      </c>
      <c r="R90" s="31" t="str">
        <f>GB_act*Equity_Req</f>
        <v>#ERROR!</v>
      </c>
      <c r="S90" s="31" t="str">
        <f>GB_act*Equity_Req</f>
        <v>#ERROR!</v>
      </c>
      <c r="T90" s="31" t="str">
        <f>GB_act*Equity_Req</f>
        <v>#ERROR!</v>
      </c>
      <c r="U90" s="31" t="str">
        <f>GB_act*Equity_Req</f>
        <v>#ERROR!</v>
      </c>
      <c r="V90" s="31" t="str">
        <f>GB_act*Equity_Req</f>
        <v>#ERROR!</v>
      </c>
      <c r="W90" s="31" t="str">
        <f>GB_act*Equity_Req</f>
        <v>#ERROR!</v>
      </c>
      <c r="X90" s="31" t="str">
        <f>GB_act*Equity_Req</f>
        <v>#ERROR!</v>
      </c>
      <c r="Y90" s="31" t="str">
        <f>GB_act*Equity_Req</f>
        <v>#ERROR!</v>
      </c>
      <c r="Z90" s="31" t="str">
        <f>GB_act*Equity_Req</f>
        <v>#ERROR!</v>
      </c>
      <c r="AA90" s="31" t="str">
        <f>GB_act*Equity_Req</f>
        <v>#ERROR!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 t="s">
        <v>98</v>
      </c>
      <c r="B91" s="19" t="s">
        <v>99</v>
      </c>
      <c r="C91" s="31">
        <f>GB_act*(1-Equity_Req)</f>
        <v>437500</v>
      </c>
      <c r="D91" s="31" t="str">
        <f>GB_act*(1-Equity_Req)</f>
        <v>#ERROR!</v>
      </c>
      <c r="E91" s="31" t="str">
        <f>GB_act*(1-Equity_Req)</f>
        <v>#ERROR!</v>
      </c>
      <c r="F91" s="31" t="str">
        <f>GB_act*(1-Equity_Req)</f>
        <v>#ERROR!</v>
      </c>
      <c r="G91" s="31" t="str">
        <f>GB_act*(1-Equity_Req)</f>
        <v>#ERROR!</v>
      </c>
      <c r="H91" s="31" t="str">
        <f>GB_act*(1-Equity_Req)</f>
        <v>#ERROR!</v>
      </c>
      <c r="I91" s="31" t="str">
        <f>GB_act*(1-Equity_Req)</f>
        <v>#ERROR!</v>
      </c>
      <c r="J91" s="31" t="str">
        <f>GB_act*(1-Equity_Req)</f>
        <v>#ERROR!</v>
      </c>
      <c r="K91" s="31" t="str">
        <f>GB_act*(1-Equity_Req)</f>
        <v>#ERROR!</v>
      </c>
      <c r="L91" s="31" t="str">
        <f>GB_act*(1-Equity_Req)</f>
        <v>#ERROR!</v>
      </c>
      <c r="M91" s="31" t="str">
        <f>GB_act*(1-Equity_Req)</f>
        <v>#ERROR!</v>
      </c>
      <c r="N91" s="31" t="str">
        <f>GB_act*(1-Equity_Req)</f>
        <v>#ERROR!</v>
      </c>
      <c r="O91" s="31" t="str">
        <f>GB_act*(1-Equity_Req)</f>
        <v>#ERROR!</v>
      </c>
      <c r="P91" s="31" t="str">
        <f>GB_act*(1-Equity_Req)</f>
        <v>#ERROR!</v>
      </c>
      <c r="Q91" s="31" t="str">
        <f>GB_act*(1-Equity_Req)</f>
        <v>#ERROR!</v>
      </c>
      <c r="R91" s="31" t="str">
        <f>GB_act*(1-Equity_Req)</f>
        <v>#ERROR!</v>
      </c>
      <c r="S91" s="31" t="str">
        <f>GB_act*(1-Equity_Req)</f>
        <v>#ERROR!</v>
      </c>
      <c r="T91" s="31" t="str">
        <f>GB_act*(1-Equity_Req)</f>
        <v>#ERROR!</v>
      </c>
      <c r="U91" s="31" t="str">
        <f>GB_act*(1-Equity_Req)</f>
        <v>#ERROR!</v>
      </c>
      <c r="V91" s="31" t="str">
        <f>GB_act*(1-Equity_Req)</f>
        <v>#ERROR!</v>
      </c>
      <c r="W91" s="31" t="str">
        <f>GB_act*(1-Equity_Req)</f>
        <v>#ERROR!</v>
      </c>
      <c r="X91" s="31" t="str">
        <f>GB_act*(1-Equity_Req)</f>
        <v>#ERROR!</v>
      </c>
      <c r="Y91" s="31" t="str">
        <f>GB_act*(1-Equity_Req)</f>
        <v>#ERROR!</v>
      </c>
      <c r="Z91" s="31" t="str">
        <f>GB_act*(1-Equity_Req)</f>
        <v>#ERROR!</v>
      </c>
      <c r="AA91" s="31" t="str">
        <f>GB_act*(1-Equity_Req)</f>
        <v>#ERROR!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 t="str">
        <f>assets-Eq_req-AT1_req</f>
        <v>#ERROR!</v>
      </c>
      <c r="Y92" s="1" t="str">
        <f>assets-Eq_req-AT1_req</f>
        <v>#ERROR!</v>
      </c>
      <c r="Z92" s="1" t="str">
        <f>assets-Eq_req-AT1_req</f>
        <v>#ERROR!</v>
      </c>
      <c r="AA92" s="1" t="str">
        <f>assets-Eq_req-AT1_req</f>
        <v>#ERROR!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2" t="s">
        <v>100</v>
      </c>
      <c r="B93" s="19" t="s">
        <v>101</v>
      </c>
      <c r="C93" s="31">
        <v>500000.0</v>
      </c>
      <c r="D93" s="31" t="str">
        <f>assets-prev assets</f>
        <v>#ERROR!</v>
      </c>
      <c r="E93" s="31" t="str">
        <f>assets-prev assets</f>
        <v>#ERROR!</v>
      </c>
      <c r="F93" s="31" t="str">
        <f>assets-prev assets</f>
        <v>#ERROR!</v>
      </c>
      <c r="G93" s="31" t="str">
        <f>assets-prev assets</f>
        <v>#ERROR!</v>
      </c>
      <c r="H93" s="31" t="str">
        <f>assets-prev assets</f>
        <v>#ERROR!</v>
      </c>
      <c r="I93" s="31" t="str">
        <f>assets-prev assets</f>
        <v>#ERROR!</v>
      </c>
      <c r="J93" s="31" t="str">
        <f>assets-prev assets</f>
        <v>#ERROR!</v>
      </c>
      <c r="K93" s="31" t="str">
        <f>assets-prev assets</f>
        <v>#ERROR!</v>
      </c>
      <c r="L93" s="31" t="str">
        <f>assets-prev assets</f>
        <v>#ERROR!</v>
      </c>
      <c r="M93" s="31" t="str">
        <f>assets-prev assets</f>
        <v>#ERROR!</v>
      </c>
      <c r="N93" s="31" t="str">
        <f>assets-prev assets</f>
        <v>#ERROR!</v>
      </c>
      <c r="O93" s="31" t="str">
        <f>assets-prev assets</f>
        <v>#ERROR!</v>
      </c>
      <c r="P93" s="31" t="str">
        <f>assets-prev assets</f>
        <v>#ERROR!</v>
      </c>
      <c r="Q93" s="31" t="str">
        <f>assets-prev assets</f>
        <v>#ERROR!</v>
      </c>
      <c r="R93" s="31" t="str">
        <f>assets-prev assets</f>
        <v>#ERROR!</v>
      </c>
      <c r="S93" s="31" t="str">
        <f>assets-prev assets</f>
        <v>#ERROR!</v>
      </c>
      <c r="T93" s="31" t="str">
        <f>assets-prev assets</f>
        <v>#ERROR!</v>
      </c>
      <c r="U93" s="31" t="str">
        <f>assets-prev assets</f>
        <v>#ERROR!</v>
      </c>
      <c r="V93" s="31" t="str">
        <f>assets-prev assets</f>
        <v>#ERROR!</v>
      </c>
      <c r="W93" s="31" t="str">
        <f>assets-prev assets</f>
        <v>#ERROR!</v>
      </c>
      <c r="X93" s="31" t="str">
        <f>assets-prev assets</f>
        <v>#ERROR!</v>
      </c>
      <c r="Y93" s="31" t="str">
        <f>assets-prev assets</f>
        <v>#ERROR!</v>
      </c>
      <c r="Z93" s="31" t="str">
        <f>assets-prev assets</f>
        <v>#ERROR!</v>
      </c>
      <c r="AA93" s="31" t="str">
        <f>assets-prev assets</f>
        <v>#ERROR!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2" t="s">
        <v>102</v>
      </c>
      <c r="B94" s="1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 t="s">
        <v>103</v>
      </c>
      <c r="B95" s="19" t="s">
        <v>104</v>
      </c>
      <c r="C95" s="31">
        <f t="shared" ref="C95:C96" si="1">C90</f>
        <v>62500</v>
      </c>
      <c r="D95" s="31" t="str">
        <f>Eq_req-prev Eq_req</f>
        <v>#ERROR!</v>
      </c>
      <c r="E95" s="31" t="str">
        <f>Eq_req-prev Eq_req</f>
        <v>#ERROR!</v>
      </c>
      <c r="F95" s="31" t="str">
        <f>Eq_req-prev Eq_req</f>
        <v>#ERROR!</v>
      </c>
      <c r="G95" s="31" t="str">
        <f>Eq_req-prev Eq_req</f>
        <v>#ERROR!</v>
      </c>
      <c r="H95" s="31" t="str">
        <f>Eq_req-prev Eq_req</f>
        <v>#ERROR!</v>
      </c>
      <c r="I95" s="31" t="str">
        <f>Eq_req-prev Eq_req</f>
        <v>#ERROR!</v>
      </c>
      <c r="J95" s="31" t="str">
        <f>Eq_req-prev Eq_req</f>
        <v>#ERROR!</v>
      </c>
      <c r="K95" s="31" t="str">
        <f>Eq_req-prev Eq_req</f>
        <v>#ERROR!</v>
      </c>
      <c r="L95" s="31" t="str">
        <f>Eq_req-prev Eq_req</f>
        <v>#ERROR!</v>
      </c>
      <c r="M95" s="31" t="str">
        <f>Eq_req-prev Eq_req</f>
        <v>#ERROR!</v>
      </c>
      <c r="N95" s="31" t="str">
        <f>Eq_req-prev Eq_req</f>
        <v>#ERROR!</v>
      </c>
      <c r="O95" s="31" t="str">
        <f>Eq_req-prev Eq_req</f>
        <v>#ERROR!</v>
      </c>
      <c r="P95" s="31" t="str">
        <f>Eq_req-prev Eq_req</f>
        <v>#ERROR!</v>
      </c>
      <c r="Q95" s="31" t="str">
        <f>Eq_req-prev Eq_req</f>
        <v>#ERROR!</v>
      </c>
      <c r="R95" s="31" t="str">
        <f>Eq_req-prev Eq_req</f>
        <v>#ERROR!</v>
      </c>
      <c r="S95" s="31" t="str">
        <f>Eq_req-prev Eq_req</f>
        <v>#ERROR!</v>
      </c>
      <c r="T95" s="31" t="str">
        <f>Eq_req-prev Eq_req</f>
        <v>#ERROR!</v>
      </c>
      <c r="U95" s="31" t="str">
        <f>Eq_req-prev Eq_req</f>
        <v>#ERROR!</v>
      </c>
      <c r="V95" s="31" t="str">
        <f>Eq_req-prev Eq_req</f>
        <v>#ERROR!</v>
      </c>
      <c r="W95" s="31" t="str">
        <f>Eq_req-prev Eq_req</f>
        <v>#ERROR!</v>
      </c>
      <c r="X95" s="31" t="str">
        <f>Eq_req-prev Eq_req</f>
        <v>#ERROR!</v>
      </c>
      <c r="Y95" s="31" t="str">
        <f>Eq_req-prev Eq_req</f>
        <v>#ERROR!</v>
      </c>
      <c r="Z95" s="31" t="str">
        <f>Eq_req-prev Eq_req</f>
        <v>#ERROR!</v>
      </c>
      <c r="AA95" s="31" t="str">
        <f>Eq_req-prev Eq_req</f>
        <v>#ERROR!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 t="s">
        <v>105</v>
      </c>
      <c r="B96" s="19" t="s">
        <v>106</v>
      </c>
      <c r="C96" s="31">
        <f t="shared" si="1"/>
        <v>437500</v>
      </c>
      <c r="D96" s="31" t="str">
        <f>Fund_req-prev Fund_req</f>
        <v>#ERROR!</v>
      </c>
      <c r="E96" s="31" t="str">
        <f>Fund_req-prev Fund_req</f>
        <v>#ERROR!</v>
      </c>
      <c r="F96" s="31" t="str">
        <f>Fund_req-prev Fund_req</f>
        <v>#ERROR!</v>
      </c>
      <c r="G96" s="31" t="str">
        <f>Fund_req-prev Fund_req</f>
        <v>#ERROR!</v>
      </c>
      <c r="H96" s="31" t="str">
        <f>Fund_req-prev Fund_req</f>
        <v>#ERROR!</v>
      </c>
      <c r="I96" s="31" t="str">
        <f>Fund_req-prev Fund_req</f>
        <v>#ERROR!</v>
      </c>
      <c r="J96" s="31" t="str">
        <f>Fund_req-prev Fund_req</f>
        <v>#ERROR!</v>
      </c>
      <c r="K96" s="31" t="str">
        <f>Fund_req-prev Fund_req</f>
        <v>#ERROR!</v>
      </c>
      <c r="L96" s="31" t="str">
        <f>Fund_req-prev Fund_req</f>
        <v>#ERROR!</v>
      </c>
      <c r="M96" s="31" t="str">
        <f>Fund_req-prev Fund_req</f>
        <v>#ERROR!</v>
      </c>
      <c r="N96" s="31" t="str">
        <f>Fund_req-prev Fund_req</f>
        <v>#ERROR!</v>
      </c>
      <c r="O96" s="31" t="str">
        <f>Fund_req-prev Fund_req</f>
        <v>#ERROR!</v>
      </c>
      <c r="P96" s="31" t="str">
        <f>Fund_req-prev Fund_req</f>
        <v>#ERROR!</v>
      </c>
      <c r="Q96" s="31" t="str">
        <f>Fund_req-prev Fund_req</f>
        <v>#ERROR!</v>
      </c>
      <c r="R96" s="31" t="str">
        <f>Fund_req-prev Fund_req</f>
        <v>#ERROR!</v>
      </c>
      <c r="S96" s="31" t="str">
        <f>Fund_req-prev Fund_req</f>
        <v>#ERROR!</v>
      </c>
      <c r="T96" s="31" t="str">
        <f>Fund_req-prev Fund_req</f>
        <v>#ERROR!</v>
      </c>
      <c r="U96" s="31" t="str">
        <f>Fund_req-prev Fund_req</f>
        <v>#ERROR!</v>
      </c>
      <c r="V96" s="31" t="str">
        <f>Fund_req-prev Fund_req</f>
        <v>#ERROR!</v>
      </c>
      <c r="W96" s="31" t="str">
        <f>Fund_req-prev Fund_req</f>
        <v>#ERROR!</v>
      </c>
      <c r="X96" s="31" t="str">
        <f>Fund_req-prev Fund_req</f>
        <v>#ERROR!</v>
      </c>
      <c r="Y96" s="31" t="str">
        <f>Fund_req-prev Fund_req</f>
        <v>#ERROR!</v>
      </c>
      <c r="Z96" s="31" t="str">
        <f>Fund_req-prev Fund_req</f>
        <v>#ERROR!</v>
      </c>
      <c r="AA96" s="31" t="str">
        <f>Fund_req-prev Fund_req</f>
        <v>#ERROR!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9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3" t="s">
        <v>107</v>
      </c>
      <c r="B98" s="19"/>
      <c r="C98" s="2"/>
      <c r="D98" s="2"/>
      <c r="E98" s="2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 t="s">
        <v>108</v>
      </c>
      <c r="B99" s="41" t="s">
        <v>109</v>
      </c>
      <c r="C99" s="42">
        <f>1/(1+discount_rate_month)^(statement_no)</f>
        <v>1</v>
      </c>
      <c r="D99" s="42">
        <f>1/(1+discount_rate_month)^(statement_no)</f>
        <v>0.9783735893</v>
      </c>
      <c r="E99" s="42">
        <f>1/(1+discount_rate_month)^(statement_no)</f>
        <v>0.9572148803</v>
      </c>
      <c r="F99" s="42">
        <f>1/(1+discount_rate_month)^(statement_no)</f>
        <v>0.9365137582</v>
      </c>
      <c r="G99" s="42">
        <f>1/(1+discount_rate_month)^(statement_no)</f>
        <v>0.9162603271</v>
      </c>
      <c r="H99" s="42">
        <f>1/(1+discount_rate_month)^(statement_no)</f>
        <v>0.896444905</v>
      </c>
      <c r="I99" s="42">
        <f>1/(1+discount_rate_month)^(statement_no)</f>
        <v>0.8770580193</v>
      </c>
      <c r="J99" s="42">
        <f>1/(1+discount_rate_month)^(statement_no)</f>
        <v>0.8580904024</v>
      </c>
      <c r="K99" s="42">
        <f>1/(1+discount_rate_month)^(statement_no)</f>
        <v>0.839532987</v>
      </c>
      <c r="L99" s="42">
        <f>1/(1+discount_rate_month)^(statement_no)</f>
        <v>0.8213769018</v>
      </c>
      <c r="M99" s="42">
        <f>1/(1+discount_rate_month)^(statement_no)</f>
        <v>0.8036134676</v>
      </c>
      <c r="N99" s="42">
        <f>1/(1+discount_rate_month)^(statement_no)</f>
        <v>0.7862341928</v>
      </c>
      <c r="O99" s="42">
        <f>1/(1+discount_rate_month)^(statement_no)</f>
        <v>0.7692307692</v>
      </c>
      <c r="P99" s="42">
        <f>1/(1+discount_rate_month)^(statement_no)</f>
        <v>0.7525950687</v>
      </c>
      <c r="Q99" s="42">
        <f>1/(1+discount_rate_month)^(statement_no)</f>
        <v>0.7363191387</v>
      </c>
      <c r="R99" s="42">
        <f>1/(1+discount_rate_month)^(statement_no)</f>
        <v>0.7203951986</v>
      </c>
      <c r="S99" s="42">
        <f>1/(1+discount_rate_month)^(statement_no)</f>
        <v>0.7048156362</v>
      </c>
      <c r="T99" s="42">
        <f>1/(1+discount_rate_month)^(statement_no)</f>
        <v>0.6895730038</v>
      </c>
      <c r="U99" s="42">
        <f>1/(1+discount_rate_month)^(statement_no)</f>
        <v>0.6746600149</v>
      </c>
      <c r="V99" s="42">
        <f>1/(1+discount_rate_month)^(statement_no)</f>
        <v>0.6600695403</v>
      </c>
      <c r="W99" s="42">
        <f>1/(1+discount_rate_month)^(statement_no)</f>
        <v>0.6457946054</v>
      </c>
      <c r="X99" s="42">
        <f>1/(1+discount_rate_month)^(statement_no)</f>
        <v>0.631828386</v>
      </c>
      <c r="Y99" s="42">
        <f>1/(1+discount_rate_month)^(statement_no)</f>
        <v>0.6181642059</v>
      </c>
      <c r="Z99" s="42">
        <f>1/(1+discount_rate_month)^(statement_no)</f>
        <v>0.6047955329</v>
      </c>
      <c r="AA99" s="42">
        <f>1/(1+discount_rate_month)^(statement_no)</f>
        <v>0.5917159763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43">
        <f>((1+discount_rate)^(1/12)-1)</f>
        <v>0.02210445059</v>
      </c>
      <c r="C100" s="2"/>
      <c r="D100" s="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 t="s">
        <v>110</v>
      </c>
      <c r="B101" s="34" t="str">
        <f>SUMPRODUCT(Cash_flow_to_Client,coeff_discount)</f>
        <v>#ERROR!</v>
      </c>
      <c r="C101" s="31">
        <f>initial_amount-repayment</f>
        <v>499999.8</v>
      </c>
      <c r="D101" s="31" t="str">
        <f>-repayment</f>
        <v>#ERROR!</v>
      </c>
      <c r="E101" s="31" t="str">
        <f>-repayment</f>
        <v>#ERROR!</v>
      </c>
      <c r="F101" s="31" t="str">
        <f>-repayment</f>
        <v>#ERROR!</v>
      </c>
      <c r="G101" s="31" t="str">
        <f>-repayment</f>
        <v>#ERROR!</v>
      </c>
      <c r="H101" s="31" t="str">
        <f>-repayment</f>
        <v>#ERROR!</v>
      </c>
      <c r="I101" s="31" t="str">
        <f>-repayment</f>
        <v>#ERROR!</v>
      </c>
      <c r="J101" s="31" t="str">
        <f>-repayment</f>
        <v>#ERROR!</v>
      </c>
      <c r="K101" s="31" t="str">
        <f>-repayment</f>
        <v>#ERROR!</v>
      </c>
      <c r="L101" s="31" t="str">
        <f>-repayment</f>
        <v>#ERROR!</v>
      </c>
      <c r="M101" s="31" t="str">
        <f>-repayment</f>
        <v>#ERROR!</v>
      </c>
      <c r="N101" s="31" t="str">
        <f>-repayment</f>
        <v>#ERROR!</v>
      </c>
      <c r="O101" s="31" t="str">
        <f>-repayment</f>
        <v>#ERROR!</v>
      </c>
      <c r="P101" s="31" t="str">
        <f>-repayment</f>
        <v>#ERROR!</v>
      </c>
      <c r="Q101" s="31" t="str">
        <f>-repayment</f>
        <v>#ERROR!</v>
      </c>
      <c r="R101" s="31" t="str">
        <f>-repayment</f>
        <v>#ERROR!</v>
      </c>
      <c r="S101" s="31" t="str">
        <f>-repayment</f>
        <v>#ERROR!</v>
      </c>
      <c r="T101" s="31" t="str">
        <f>-repayment</f>
        <v>#ERROR!</v>
      </c>
      <c r="U101" s="31" t="str">
        <f>-repayment</f>
        <v>#ERROR!</v>
      </c>
      <c r="V101" s="31" t="str">
        <f>-repayment</f>
        <v>#ERROR!</v>
      </c>
      <c r="W101" s="31" t="str">
        <f>-repayment</f>
        <v>#ERROR!</v>
      </c>
      <c r="X101" s="31" t="str">
        <f>-repayment</f>
        <v>#ERROR!</v>
      </c>
      <c r="Y101" s="31" t="str">
        <f>-repayment</f>
        <v>#ERROR!</v>
      </c>
      <c r="Z101" s="31" t="str">
        <f>-repayment</f>
        <v>#ERROR!</v>
      </c>
      <c r="AA101" s="31" t="str">
        <f>-repayment</f>
        <v>#ERROR!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 t="s">
        <v>111</v>
      </c>
      <c r="B102" s="34" t="str">
        <f>SUMPRODUCT(to_bondholders,coeff_discount)</f>
        <v>#ERROR!</v>
      </c>
      <c r="C102" s="31" t="str">
        <f>Cost_of_Funds-Fund_req_chng</f>
        <v>#ERROR!</v>
      </c>
      <c r="D102" s="31" t="str">
        <f>Cost_of_Funds-Fund_req_chng</f>
        <v>#ERROR!</v>
      </c>
      <c r="E102" s="31" t="str">
        <f>Cost_of_Funds-Fund_req_chng</f>
        <v>#ERROR!</v>
      </c>
      <c r="F102" s="31" t="str">
        <f>Cost_of_Funds-Fund_req_chng</f>
        <v>#ERROR!</v>
      </c>
      <c r="G102" s="31" t="str">
        <f>Cost_of_Funds-Fund_req_chng</f>
        <v>#ERROR!</v>
      </c>
      <c r="H102" s="31" t="str">
        <f>Cost_of_Funds-Fund_req_chng</f>
        <v>#ERROR!</v>
      </c>
      <c r="I102" s="31" t="str">
        <f>Cost_of_Funds-Fund_req_chng</f>
        <v>#ERROR!</v>
      </c>
      <c r="J102" s="31" t="str">
        <f>Cost_of_Funds-Fund_req_chng</f>
        <v>#ERROR!</v>
      </c>
      <c r="K102" s="31" t="str">
        <f>Cost_of_Funds-Fund_req_chng</f>
        <v>#ERROR!</v>
      </c>
      <c r="L102" s="31" t="str">
        <f>Cost_of_Funds-Fund_req_chng</f>
        <v>#ERROR!</v>
      </c>
      <c r="M102" s="31" t="str">
        <f>Cost_of_Funds-Fund_req_chng</f>
        <v>#ERROR!</v>
      </c>
      <c r="N102" s="31" t="str">
        <f>Cost_of_Funds-Fund_req_chng</f>
        <v>#ERROR!</v>
      </c>
      <c r="O102" s="31" t="str">
        <f>Cost_of_Funds-Fund_req_chng</f>
        <v>#ERROR!</v>
      </c>
      <c r="P102" s="31" t="str">
        <f>Cost_of_Funds-Fund_req_chng</f>
        <v>#ERROR!</v>
      </c>
      <c r="Q102" s="31" t="str">
        <f>Cost_of_Funds-Fund_req_chng</f>
        <v>#ERROR!</v>
      </c>
      <c r="R102" s="31" t="str">
        <f>Cost_of_Funds-Fund_req_chng</f>
        <v>#ERROR!</v>
      </c>
      <c r="S102" s="31" t="str">
        <f>Cost_of_Funds-Fund_req_chng</f>
        <v>#ERROR!</v>
      </c>
      <c r="T102" s="31" t="str">
        <f>Cost_of_Funds-Fund_req_chng</f>
        <v>#ERROR!</v>
      </c>
      <c r="U102" s="31" t="str">
        <f>Cost_of_Funds-Fund_req_chng</f>
        <v>#ERROR!</v>
      </c>
      <c r="V102" s="31" t="str">
        <f>Cost_of_Funds-Fund_req_chng</f>
        <v>#ERROR!</v>
      </c>
      <c r="W102" s="31" t="str">
        <f>Cost_of_Funds-Fund_req_chng</f>
        <v>#ERROR!</v>
      </c>
      <c r="X102" s="31" t="str">
        <f>Cost_of_Funds-Fund_req_chng</f>
        <v>#ERROR!</v>
      </c>
      <c r="Y102" s="31" t="str">
        <f>Cost_of_Funds-Fund_req_chng</f>
        <v>#ERROR!</v>
      </c>
      <c r="Z102" s="31" t="str">
        <f>Cost_of_Funds-Fund_req_chng</f>
        <v>#ERROR!</v>
      </c>
      <c r="AA102" s="31" t="str">
        <f>Cost_of_Funds-Fund_req_chng</f>
        <v>#ERROR!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 t="s">
        <v>112</v>
      </c>
      <c r="B103" s="34" t="str">
        <f>SUMPRODUCT(cost_tax,coeff_discount)</f>
        <v>#ERROR!</v>
      </c>
      <c r="C103" s="31" t="str">
        <f>Operation_cost+collect_cost+Tax</f>
        <v>#ERROR!</v>
      </c>
      <c r="D103" s="31" t="str">
        <f>Operation_cost+collect_cost+Tax</f>
        <v>#ERROR!</v>
      </c>
      <c r="E103" s="31" t="str">
        <f>Operation_cost+collect_cost+Tax</f>
        <v>#ERROR!</v>
      </c>
      <c r="F103" s="31" t="str">
        <f>Operation_cost+collect_cost+Tax</f>
        <v>#ERROR!</v>
      </c>
      <c r="G103" s="31" t="str">
        <f>Operation_cost+collect_cost+Tax</f>
        <v>#ERROR!</v>
      </c>
      <c r="H103" s="31" t="str">
        <f>Operation_cost+collect_cost+Tax</f>
        <v>#ERROR!</v>
      </c>
      <c r="I103" s="31" t="str">
        <f>Operation_cost+collect_cost+Tax</f>
        <v>#ERROR!</v>
      </c>
      <c r="J103" s="31" t="str">
        <f>Operation_cost+collect_cost+Tax</f>
        <v>#ERROR!</v>
      </c>
      <c r="K103" s="31" t="str">
        <f>Operation_cost+collect_cost+Tax</f>
        <v>#ERROR!</v>
      </c>
      <c r="L103" s="31" t="str">
        <f>Operation_cost+collect_cost+Tax</f>
        <v>#ERROR!</v>
      </c>
      <c r="M103" s="31" t="str">
        <f>Operation_cost+collect_cost+Tax</f>
        <v>#ERROR!</v>
      </c>
      <c r="N103" s="31" t="str">
        <f>Operation_cost+collect_cost+Tax</f>
        <v>#ERROR!</v>
      </c>
      <c r="O103" s="31" t="str">
        <f>Operation_cost+collect_cost+Tax</f>
        <v>#ERROR!</v>
      </c>
      <c r="P103" s="31" t="str">
        <f>Operation_cost+collect_cost+Tax</f>
        <v>#ERROR!</v>
      </c>
      <c r="Q103" s="31" t="str">
        <f>Operation_cost+collect_cost+Tax</f>
        <v>#ERROR!</v>
      </c>
      <c r="R103" s="31" t="str">
        <f>Operation_cost+collect_cost+Tax</f>
        <v>#ERROR!</v>
      </c>
      <c r="S103" s="31" t="str">
        <f>Operation_cost+collect_cost+Tax</f>
        <v>#ERROR!</v>
      </c>
      <c r="T103" s="31" t="str">
        <f>Operation_cost+collect_cost+Tax</f>
        <v>#ERROR!</v>
      </c>
      <c r="U103" s="31" t="str">
        <f>Operation_cost+collect_cost+Tax</f>
        <v>#ERROR!</v>
      </c>
      <c r="V103" s="31" t="str">
        <f>Operation_cost+collect_cost+Tax</f>
        <v>#ERROR!</v>
      </c>
      <c r="W103" s="31" t="str">
        <f>Operation_cost+collect_cost+Tax</f>
        <v>#ERROR!</v>
      </c>
      <c r="X103" s="31" t="str">
        <f>Operation_cost+collect_cost+Tax</f>
        <v>#ERROR!</v>
      </c>
      <c r="Y103" s="31" t="str">
        <f>Operation_cost+collect_cost+Tax</f>
        <v>#ERROR!</v>
      </c>
      <c r="Z103" s="31" t="str">
        <f>Operation_cost+collect_cost+Tax</f>
        <v>#ERROR!</v>
      </c>
      <c r="AA103" s="31" t="str">
        <f>Operation_cost+collect_cost+Tax</f>
        <v>#ERROR!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44" t="s">
        <v>113</v>
      </c>
      <c r="B104" s="45" t="str">
        <f>SUMPRODUCT(shareholders,coeff_discount)</f>
        <v>#ERROR!</v>
      </c>
      <c r="C104" s="46" t="str">
        <f>Net_Income_Atax-Eq_req_chng</f>
        <v>#ERROR!</v>
      </c>
      <c r="D104" s="46" t="str">
        <f>Net_Income_Atax-Eq_req_chng</f>
        <v>#ERROR!</v>
      </c>
      <c r="E104" s="46" t="str">
        <f>Net_Income_Atax-Eq_req_chng</f>
        <v>#ERROR!</v>
      </c>
      <c r="F104" s="46" t="str">
        <f>Net_Income_Atax-Eq_req_chng</f>
        <v>#ERROR!</v>
      </c>
      <c r="G104" s="46" t="str">
        <f>Net_Income_Atax-Eq_req_chng</f>
        <v>#ERROR!</v>
      </c>
      <c r="H104" s="46" t="str">
        <f>Net_Income_Atax-Eq_req_chng</f>
        <v>#ERROR!</v>
      </c>
      <c r="I104" s="46" t="str">
        <f>Net_Income_Atax-Eq_req_chng</f>
        <v>#ERROR!</v>
      </c>
      <c r="J104" s="46" t="str">
        <f>Net_Income_Atax-Eq_req_chng</f>
        <v>#ERROR!</v>
      </c>
      <c r="K104" s="46" t="str">
        <f>Net_Income_Atax-Eq_req_chng</f>
        <v>#ERROR!</v>
      </c>
      <c r="L104" s="46" t="str">
        <f>Net_Income_Atax-Eq_req_chng</f>
        <v>#ERROR!</v>
      </c>
      <c r="M104" s="46" t="str">
        <f>Net_Income_Atax-Eq_req_chng</f>
        <v>#ERROR!</v>
      </c>
      <c r="N104" s="46" t="str">
        <f>Net_Income_Atax-Eq_req_chng</f>
        <v>#ERROR!</v>
      </c>
      <c r="O104" s="46" t="str">
        <f>Net_Income_Atax-Eq_req_chng</f>
        <v>#ERROR!</v>
      </c>
      <c r="P104" s="46" t="str">
        <f>Net_Income_Atax-Eq_req_chng</f>
        <v>#ERROR!</v>
      </c>
      <c r="Q104" s="46" t="str">
        <f>Net_Income_Atax-Eq_req_chng</f>
        <v>#ERROR!</v>
      </c>
      <c r="R104" s="46" t="str">
        <f>Net_Income_Atax-Eq_req_chng</f>
        <v>#ERROR!</v>
      </c>
      <c r="S104" s="46" t="str">
        <f>Net_Income_Atax-Eq_req_chng</f>
        <v>#ERROR!</v>
      </c>
      <c r="T104" s="46" t="str">
        <f>Net_Income_Atax-Eq_req_chng</f>
        <v>#ERROR!</v>
      </c>
      <c r="U104" s="46" t="str">
        <f>Net_Income_Atax-Eq_req_chng</f>
        <v>#ERROR!</v>
      </c>
      <c r="V104" s="46" t="str">
        <f>Net_Income_Atax-Eq_req_chng</f>
        <v>#ERROR!</v>
      </c>
      <c r="W104" s="46" t="str">
        <f>Net_Income_Atax-Eq_req_chng</f>
        <v>#ERROR!</v>
      </c>
      <c r="X104" s="46" t="str">
        <f>Net_Income_Atax-Eq_req_chng</f>
        <v>#ERROR!</v>
      </c>
      <c r="Y104" s="46" t="str">
        <f>Net_Income_Atax-Eq_req_chng</f>
        <v>#ERROR!</v>
      </c>
      <c r="Z104" s="46" t="str">
        <f>Net_Income_Atax-Eq_req_chng</f>
        <v>#ERROR!</v>
      </c>
      <c r="AA104" s="46" t="str">
        <f>Net_Income_Atax-Eq_req_chng</f>
        <v>#ERROR!</v>
      </c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</row>
    <row r="105" ht="15.75" customHeight="1">
      <c r="A105" s="47"/>
      <c r="B105" s="1"/>
      <c r="C105" s="48">
        <v>-62499.842</v>
      </c>
      <c r="D105" s="48">
        <v>7013.819629407926</v>
      </c>
      <c r="E105" s="48">
        <v>5791.943237754451</v>
      </c>
      <c r="F105" s="48">
        <v>5689.454895020246</v>
      </c>
      <c r="G105" s="48">
        <v>-5229.103321388437</v>
      </c>
      <c r="H105" s="48">
        <v>2796.0011834785464</v>
      </c>
      <c r="I105" s="48">
        <v>2506.3731006017915</v>
      </c>
      <c r="J105" s="48">
        <v>2246.329156959358</v>
      </c>
      <c r="K105" s="48">
        <v>2023.4347139357185</v>
      </c>
      <c r="L105" s="48">
        <v>1834.9851537589602</v>
      </c>
      <c r="M105" s="48">
        <v>1677.726406278432</v>
      </c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 t="s">
        <v>114</v>
      </c>
      <c r="B107" s="49" t="s">
        <v>115</v>
      </c>
      <c r="C107" s="29" t="str">
        <f>CFtS*coeff_discount</f>
        <v>#ERROR!</v>
      </c>
      <c r="D107" s="29" t="str">
        <f>prev C107 + CFtS*coeff_discount</f>
        <v>#ERROR!</v>
      </c>
      <c r="E107" s="29" t="str">
        <f>prev D107 + CFtS*coeff_discount</f>
        <v>#ERROR!</v>
      </c>
      <c r="F107" s="29" t="str">
        <f>prev E107 + CFtS*coeff_discount</f>
        <v>#ERROR!</v>
      </c>
      <c r="G107" s="29" t="str">
        <f>prev F107 + CFtS*coeff_discount</f>
        <v>#ERROR!</v>
      </c>
      <c r="H107" s="29" t="str">
        <f>prev G107 + CFtS*coeff_discount</f>
        <v>#ERROR!</v>
      </c>
      <c r="I107" s="29" t="str">
        <f>prev H107 + CFtS*coeff_discount</f>
        <v>#ERROR!</v>
      </c>
      <c r="J107" s="29" t="str">
        <f>prev I107 + CFtS*coeff_discount</f>
        <v>#ERROR!</v>
      </c>
      <c r="K107" s="29" t="str">
        <f>prev J107 + CFtS*coeff_discount</f>
        <v>#ERROR!</v>
      </c>
      <c r="L107" s="29" t="str">
        <f>prev K107 + CFtS*coeff_discount</f>
        <v>#ERROR!</v>
      </c>
      <c r="M107" s="29" t="str">
        <f>prev L107 + CFtS*coeff_discount</f>
        <v>#ERROR!</v>
      </c>
      <c r="N107" s="29" t="str">
        <f>prev M107 + CFtS*coeff_discount</f>
        <v>#ERROR!</v>
      </c>
      <c r="O107" s="29" t="str">
        <f>prev N107 + CFtS*coeff_discount</f>
        <v>#ERROR!</v>
      </c>
      <c r="P107" s="29" t="str">
        <f>prev O107 + CFtS*coeff_discount</f>
        <v>#ERROR!</v>
      </c>
      <c r="Q107" s="29" t="str">
        <f>prev P107 + CFtS*coeff_discount</f>
        <v>#ERROR!</v>
      </c>
      <c r="R107" s="29" t="str">
        <f>prev Q107 + CFtS*coeff_discount</f>
        <v>#ERROR!</v>
      </c>
      <c r="S107" s="29" t="str">
        <f>prev R107 + CFtS*coeff_discount</f>
        <v>#ERROR!</v>
      </c>
      <c r="T107" s="29" t="str">
        <f>prev S107 + CFtS*coeff_discount</f>
        <v>#ERROR!</v>
      </c>
      <c r="U107" s="29" t="str">
        <f>prev T107 + CFtS*coeff_discount</f>
        <v>#ERROR!</v>
      </c>
      <c r="V107" s="29" t="str">
        <f>prev U107 + CFtS*coeff_discount</f>
        <v>#ERROR!</v>
      </c>
      <c r="W107" s="29" t="str">
        <f>prev V107 + CFtS*coeff_discount</f>
        <v>#ERROR!</v>
      </c>
      <c r="X107" s="29" t="str">
        <f>prev W107 + CFtS*coeff_discount</f>
        <v>#ERROR!</v>
      </c>
      <c r="Y107" s="29" t="str">
        <f>prev X107 + CFtS*coeff_discount</f>
        <v>#ERROR!</v>
      </c>
      <c r="Z107" s="29" t="str">
        <f>prev Y107 + CFtS*coeff_discount</f>
        <v>#ERROR!</v>
      </c>
      <c r="AA107" s="29" t="str">
        <f>prev Z107 + CFtS*coeff_discount</f>
        <v>#ERROR!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29"/>
      <c r="E109" s="31"/>
      <c r="F109" s="18"/>
      <c r="G109" s="18"/>
      <c r="H109" s="18"/>
      <c r="I109" s="27"/>
      <c r="J109" s="27"/>
      <c r="K109" s="1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29"/>
      <c r="E110" s="31"/>
      <c r="F110" s="18"/>
      <c r="G110" s="18"/>
      <c r="H110" s="18"/>
      <c r="I110" s="27"/>
      <c r="J110" s="27"/>
      <c r="K110" s="1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29"/>
      <c r="E111" s="31"/>
      <c r="F111" s="18"/>
      <c r="G111" s="18"/>
      <c r="H111" s="18"/>
      <c r="I111" s="27"/>
      <c r="J111" s="27"/>
      <c r="K111" s="1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29"/>
      <c r="E112" s="31"/>
      <c r="F112" s="27"/>
      <c r="G112" s="27"/>
      <c r="H112" s="27"/>
      <c r="I112" s="27"/>
      <c r="J112" s="27"/>
      <c r="K112" s="1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29"/>
      <c r="E113" s="31"/>
      <c r="F113" s="27"/>
      <c r="G113" s="27"/>
      <c r="H113" s="27"/>
      <c r="I113" s="27"/>
      <c r="J113" s="27"/>
      <c r="K113" s="1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29"/>
      <c r="E114" s="31"/>
      <c r="F114" s="27"/>
      <c r="G114" s="27"/>
      <c r="H114" s="27"/>
      <c r="I114" s="27"/>
      <c r="J114" s="27"/>
      <c r="K114" s="1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29"/>
      <c r="E115" s="31"/>
      <c r="F115" s="27"/>
      <c r="G115" s="27"/>
      <c r="H115" s="27"/>
      <c r="I115" s="27"/>
      <c r="J115" s="27"/>
      <c r="K115" s="1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29"/>
      <c r="E116" s="31"/>
      <c r="F116" s="16"/>
      <c r="G116" s="16"/>
      <c r="H116" s="16"/>
      <c r="I116" s="16"/>
      <c r="J116" s="27"/>
      <c r="K116" s="1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29"/>
      <c r="E117" s="31"/>
      <c r="F117" s="16"/>
      <c r="G117" s="16"/>
      <c r="H117" s="16"/>
      <c r="I117" s="16"/>
      <c r="J117" s="16"/>
      <c r="K117" s="1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29"/>
      <c r="E118" s="31"/>
      <c r="F118" s="16"/>
      <c r="G118" s="16"/>
      <c r="H118" s="16"/>
      <c r="I118" s="16"/>
      <c r="J118" s="16"/>
      <c r="K118" s="1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2"/>
      <c r="E119" s="3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2"/>
      <c r="E120" s="3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2"/>
      <c r="E121" s="3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2"/>
      <c r="E122" s="3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5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5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5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5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5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3">
      <c r="A3" s="50" t="s">
        <v>116</v>
      </c>
    </row>
    <row r="4">
      <c r="A4" s="50" t="s">
        <v>117</v>
      </c>
    </row>
    <row r="5">
      <c r="A5" s="50" t="s">
        <v>118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0.0"/>
    <col customWidth="1" min="2" max="2" width="19.43"/>
    <col customWidth="1" min="3" max="3" width="19.71"/>
    <col customWidth="1" min="4" max="4" width="11.43"/>
    <col customWidth="1" min="5" max="5" width="18.0"/>
    <col customWidth="1" min="6" max="6" width="12.71"/>
    <col customWidth="1" min="7" max="7" width="13.43"/>
    <col customWidth="1" min="8" max="8" width="12.71"/>
    <col customWidth="1" min="9" max="9" width="13.0"/>
    <col customWidth="1" min="10" max="10" width="14.14"/>
    <col customWidth="1" min="11" max="11" width="10.0"/>
    <col customWidth="1" min="12" max="15" width="13.0"/>
    <col customWidth="1" min="16" max="16" width="12.86"/>
    <col customWidth="1" min="17" max="27" width="11.86"/>
    <col customWidth="1" min="28" max="47" width="9.14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3" t="s">
        <v>0</v>
      </c>
      <c r="B7" s="4"/>
      <c r="C7" s="4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5" t="s">
        <v>1</v>
      </c>
      <c r="B8" s="6" t="s">
        <v>2</v>
      </c>
      <c r="C8" s="7">
        <v>0.05</v>
      </c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8" t="s">
        <v>3</v>
      </c>
      <c r="B9" s="6" t="s">
        <v>4</v>
      </c>
      <c r="C9" s="7">
        <v>0.15</v>
      </c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8" t="s">
        <v>5</v>
      </c>
      <c r="B10" s="6" t="s">
        <v>6</v>
      </c>
      <c r="C10" s="9">
        <v>500000.0</v>
      </c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8" t="s">
        <v>7</v>
      </c>
      <c r="B11" s="6" t="s">
        <v>7</v>
      </c>
      <c r="C11" s="9">
        <v>24.0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0" t="s">
        <v>8</v>
      </c>
      <c r="B12" s="6" t="s">
        <v>9</v>
      </c>
      <c r="C12" s="11">
        <f>HWcalc!initial_amount * (HWcalc!interest_rate/12)/(1-POWER(1+HWcalc!interest_rate/12,-HWcalc!initial_term))</f>
        <v>26435.54863</v>
      </c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2"/>
      <c r="B13" s="12"/>
      <c r="C13" s="1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3" t="s">
        <v>10</v>
      </c>
      <c r="B14" s="12"/>
      <c r="C14" s="1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51" t="s">
        <v>11</v>
      </c>
      <c r="B15" s="6" t="s">
        <v>12</v>
      </c>
      <c r="C15" s="7">
        <v>0.24</v>
      </c>
      <c r="D15" s="52"/>
      <c r="E15" s="44"/>
      <c r="F15" s="44"/>
      <c r="G15" s="4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0" t="s">
        <v>13</v>
      </c>
      <c r="B16" s="13" t="s">
        <v>13</v>
      </c>
      <c r="C16" s="7">
        <v>0.01</v>
      </c>
      <c r="D16" s="13" t="s">
        <v>119</v>
      </c>
      <c r="E16" s="53">
        <v>0.8</v>
      </c>
      <c r="F16" s="13" t="s">
        <v>120</v>
      </c>
      <c r="G16" s="53">
        <v>0.5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12"/>
      <c r="B17" s="12"/>
      <c r="C17" s="1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3" t="s">
        <v>14</v>
      </c>
      <c r="B18" s="12"/>
      <c r="C18" s="1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5" t="s">
        <v>15</v>
      </c>
      <c r="B19" s="6" t="s">
        <v>16</v>
      </c>
      <c r="C19" s="7">
        <v>0.17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8" t="s">
        <v>17</v>
      </c>
      <c r="B20" s="6" t="s">
        <v>18</v>
      </c>
      <c r="C20" s="7">
        <v>0.2</v>
      </c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5.75" customHeight="1">
      <c r="A21" s="8" t="s">
        <v>19</v>
      </c>
      <c r="B21" s="6" t="s">
        <v>20</v>
      </c>
      <c r="C21" s="7">
        <v>0.3</v>
      </c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5.75" customHeight="1">
      <c r="A22" s="10" t="s">
        <v>21</v>
      </c>
      <c r="B22" s="6" t="s">
        <v>22</v>
      </c>
      <c r="C22" s="14">
        <v>0.125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ht="15.75" customHeight="1">
      <c r="A23" s="12"/>
      <c r="B23" s="12"/>
      <c r="C23" s="1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ht="15.75" customHeight="1">
      <c r="A24" s="3" t="s">
        <v>23</v>
      </c>
      <c r="B24" s="12"/>
      <c r="C24" s="1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ht="15.75" customHeight="1">
      <c r="A25" s="5" t="s">
        <v>24</v>
      </c>
      <c r="B25" s="6" t="s">
        <v>25</v>
      </c>
      <c r="C25" s="9">
        <v>100.0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ht="15.75" customHeight="1">
      <c r="A26" s="8" t="s">
        <v>26</v>
      </c>
      <c r="B26" s="6" t="s">
        <v>27</v>
      </c>
      <c r="C26" s="9">
        <v>500.0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ht="15.75" customHeight="1">
      <c r="A27" s="10" t="s">
        <v>28</v>
      </c>
      <c r="B27" s="6" t="s">
        <v>29</v>
      </c>
      <c r="C27" s="7">
        <v>0.2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ht="15.75" customHeight="1">
      <c r="A28" s="12"/>
      <c r="B28" s="1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ht="15.75" customHeight="1">
      <c r="A29" s="12"/>
      <c r="B29" s="15"/>
      <c r="C29" s="2"/>
      <c r="D29" s="2"/>
      <c r="E29" s="2"/>
      <c r="F29" s="3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ht="15.75" customHeight="1">
      <c r="A30" s="12"/>
      <c r="B30" s="15"/>
      <c r="C30" s="2"/>
      <c r="D30" s="2"/>
      <c r="E30" s="2"/>
      <c r="F30" s="2"/>
      <c r="G30" s="5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ht="15.75" customHeight="1">
      <c r="A31" s="12"/>
      <c r="B31" s="15"/>
      <c r="C31" s="2"/>
      <c r="D31" s="2"/>
      <c r="E31" s="2"/>
      <c r="F31" s="3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ht="15.75" customHeight="1">
      <c r="A32" s="12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ht="15.75" customHeight="1">
      <c r="A33" s="12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ht="15.75" customHeight="1">
      <c r="A34" s="12"/>
      <c r="B34" s="55"/>
      <c r="C34" s="55">
        <v>0.0</v>
      </c>
      <c r="D34" s="55">
        <v>1.0</v>
      </c>
      <c r="E34" s="55">
        <v>2.0</v>
      </c>
      <c r="F34" s="55">
        <v>3.0</v>
      </c>
      <c r="G34" s="55">
        <v>4.0</v>
      </c>
      <c r="H34" s="55">
        <v>5.0</v>
      </c>
      <c r="I34" s="55">
        <v>6.0</v>
      </c>
      <c r="J34" s="55">
        <v>7.0</v>
      </c>
      <c r="K34" s="55">
        <v>8.0</v>
      </c>
      <c r="L34" s="55">
        <v>9.0</v>
      </c>
      <c r="M34" s="55">
        <v>10.0</v>
      </c>
      <c r="N34" s="55">
        <v>11.0</v>
      </c>
      <c r="O34" s="55">
        <v>12.0</v>
      </c>
      <c r="P34" s="55">
        <v>13.0</v>
      </c>
      <c r="Q34" s="55">
        <v>14.0</v>
      </c>
      <c r="R34" s="55">
        <v>15.0</v>
      </c>
      <c r="S34" s="55">
        <v>16.0</v>
      </c>
      <c r="T34" s="55">
        <v>17.0</v>
      </c>
      <c r="U34" s="55">
        <v>18.0</v>
      </c>
      <c r="V34" s="55">
        <v>19.0</v>
      </c>
      <c r="W34" s="55">
        <v>20.0</v>
      </c>
      <c r="X34" s="55">
        <v>21.0</v>
      </c>
      <c r="Y34" s="55">
        <v>22.0</v>
      </c>
      <c r="Z34" s="55">
        <v>23.0</v>
      </c>
      <c r="AA34" s="55">
        <v>24.0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ht="15.75" customHeight="1">
      <c r="A35" s="16"/>
      <c r="B35" s="56" t="s">
        <v>30</v>
      </c>
      <c r="C35" s="57">
        <v>0.0</v>
      </c>
      <c r="D35" s="57">
        <v>0.0</v>
      </c>
      <c r="E35" s="57">
        <v>0.0</v>
      </c>
      <c r="F35" s="57">
        <v>0.0</v>
      </c>
      <c r="G35" s="57">
        <v>0.025473</v>
      </c>
      <c r="H35" s="57">
        <v>0.004812</v>
      </c>
      <c r="I35" s="57">
        <v>0.005938</v>
      </c>
      <c r="J35" s="57">
        <v>0.006537</v>
      </c>
      <c r="K35" s="57">
        <v>0.006547</v>
      </c>
      <c r="L35" s="57">
        <v>0.007021</v>
      </c>
      <c r="M35" s="57">
        <v>0.006984</v>
      </c>
      <c r="N35" s="57">
        <v>0.007509</v>
      </c>
      <c r="O35" s="57">
        <v>0.007826</v>
      </c>
      <c r="P35" s="57">
        <v>0.008565</v>
      </c>
      <c r="Q35" s="57">
        <v>0.009298</v>
      </c>
      <c r="R35" s="57">
        <v>0.007435</v>
      </c>
      <c r="S35" s="57">
        <v>0.009965</v>
      </c>
      <c r="T35" s="57">
        <v>0.008814</v>
      </c>
      <c r="U35" s="57">
        <v>0.010418</v>
      </c>
      <c r="V35" s="57">
        <v>0.009602</v>
      </c>
      <c r="W35" s="57">
        <v>0.008974</v>
      </c>
      <c r="X35" s="57">
        <v>0.008179</v>
      </c>
      <c r="Y35" s="57">
        <v>0.00888</v>
      </c>
      <c r="Z35" s="57">
        <v>0.007833</v>
      </c>
      <c r="AA35" s="57">
        <v>0.008415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ht="15.75" customHeight="1">
      <c r="A36" s="16"/>
      <c r="B36" s="56" t="s">
        <v>31</v>
      </c>
      <c r="C36" s="57">
        <v>0.0</v>
      </c>
      <c r="D36" s="57">
        <v>0.073891</v>
      </c>
      <c r="E36" s="57">
        <v>0.086526</v>
      </c>
      <c r="F36" s="57">
        <v>0.100309</v>
      </c>
      <c r="G36" s="57">
        <v>0.088433</v>
      </c>
      <c r="H36" s="57">
        <v>0.088733</v>
      </c>
      <c r="I36" s="57">
        <v>0.094029</v>
      </c>
      <c r="J36" s="57">
        <v>0.097503</v>
      </c>
      <c r="K36" s="57">
        <v>0.102033</v>
      </c>
      <c r="L36" s="57">
        <v>0.110719</v>
      </c>
      <c r="M36" s="57">
        <v>0.112565</v>
      </c>
      <c r="N36" s="57">
        <v>0.116621</v>
      </c>
      <c r="O36" s="57">
        <v>0.122154</v>
      </c>
      <c r="P36" s="57">
        <v>0.128743</v>
      </c>
      <c r="Q36" s="57">
        <v>0.126185</v>
      </c>
      <c r="R36" s="57">
        <v>0.133777</v>
      </c>
      <c r="S36" s="57">
        <v>0.131686</v>
      </c>
      <c r="T36" s="57">
        <v>0.136199</v>
      </c>
      <c r="U36" s="57">
        <v>0.138801</v>
      </c>
      <c r="V36" s="57">
        <v>0.133027</v>
      </c>
      <c r="W36" s="57">
        <v>0.135071</v>
      </c>
      <c r="X36" s="57">
        <v>0.135099</v>
      </c>
      <c r="Y36" s="57">
        <v>0.136744</v>
      </c>
      <c r="Z36" s="57">
        <v>0.136732</v>
      </c>
      <c r="AA36" s="57">
        <v>0.136804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ht="15.75" customHeight="1">
      <c r="A37" s="16"/>
      <c r="B37" s="56" t="s">
        <v>32</v>
      </c>
      <c r="C37" s="57">
        <v>0.0</v>
      </c>
      <c r="D37" s="57">
        <v>0.060713</v>
      </c>
      <c r="E37" s="57">
        <v>0.035292</v>
      </c>
      <c r="F37" s="57">
        <v>0.030899</v>
      </c>
      <c r="G37" s="57">
        <v>0.033526</v>
      </c>
      <c r="H37" s="57">
        <v>0.032774</v>
      </c>
      <c r="I37" s="57">
        <v>0.032972</v>
      </c>
      <c r="J37" s="57">
        <v>0.03786</v>
      </c>
      <c r="K37" s="57">
        <v>0.036563</v>
      </c>
      <c r="L37" s="57">
        <v>0.036591</v>
      </c>
      <c r="M37" s="57">
        <v>0.037784</v>
      </c>
      <c r="N37" s="57">
        <v>0.037458</v>
      </c>
      <c r="O37" s="57">
        <v>0.037283</v>
      </c>
      <c r="P37" s="57">
        <v>0.03659</v>
      </c>
      <c r="Q37" s="57">
        <v>0.036805</v>
      </c>
      <c r="R37" s="57">
        <v>0.035119</v>
      </c>
      <c r="S37" s="57">
        <v>0.036923</v>
      </c>
      <c r="T37" s="57">
        <v>0.039331</v>
      </c>
      <c r="U37" s="57">
        <v>0.042069</v>
      </c>
      <c r="V37" s="57">
        <v>0.043536</v>
      </c>
      <c r="W37" s="57">
        <v>0.044513</v>
      </c>
      <c r="X37" s="57">
        <v>0.046063</v>
      </c>
      <c r="Y37" s="57">
        <v>0.048467</v>
      </c>
      <c r="Z37" s="57">
        <v>0.045737</v>
      </c>
      <c r="AA37" s="57">
        <v>0.044404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ht="15.75" customHeight="1">
      <c r="A38" s="12"/>
      <c r="B38" s="1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ht="15.75" customHeight="1">
      <c r="A39" s="12"/>
      <c r="B39" s="1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ht="15.75" customHeight="1">
      <c r="A40" s="1"/>
      <c r="B40" s="1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12"/>
      <c r="C41" s="15" t="s">
        <v>33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ht="15.75" customHeight="1">
      <c r="A42" s="3" t="s">
        <v>34</v>
      </c>
      <c r="B42" s="19"/>
      <c r="C42" s="2">
        <v>0.0</v>
      </c>
      <c r="D42" s="2">
        <v>1.0</v>
      </c>
      <c r="E42" s="2">
        <v>2.0</v>
      </c>
      <c r="F42" s="2">
        <v>3.0</v>
      </c>
      <c r="G42" s="2">
        <v>4.0</v>
      </c>
      <c r="H42" s="2">
        <v>5.0</v>
      </c>
      <c r="I42" s="2">
        <v>6.0</v>
      </c>
      <c r="J42" s="2">
        <v>7.0</v>
      </c>
      <c r="K42" s="2">
        <v>8.0</v>
      </c>
      <c r="L42" s="2">
        <v>9.0</v>
      </c>
      <c r="M42" s="2">
        <v>10.0</v>
      </c>
      <c r="N42" s="2">
        <v>11.0</v>
      </c>
      <c r="O42" s="2">
        <v>12.0</v>
      </c>
      <c r="P42" s="2">
        <v>13.0</v>
      </c>
      <c r="Q42" s="2">
        <v>14.0</v>
      </c>
      <c r="R42" s="2">
        <v>15.0</v>
      </c>
      <c r="S42" s="2">
        <v>16.0</v>
      </c>
      <c r="T42" s="2">
        <v>17.0</v>
      </c>
      <c r="U42" s="2">
        <v>18.0</v>
      </c>
      <c r="V42" s="2">
        <v>19.0</v>
      </c>
      <c r="W42" s="2">
        <v>20.0</v>
      </c>
      <c r="X42" s="2">
        <v>21.0</v>
      </c>
      <c r="Y42" s="2">
        <v>22.0</v>
      </c>
      <c r="Z42" s="2">
        <v>23.0</v>
      </c>
      <c r="AA42" s="2">
        <v>24.0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.75" customHeight="1">
      <c r="A43" s="1" t="s">
        <v>35</v>
      </c>
      <c r="B43" s="19" t="s">
        <v>36</v>
      </c>
      <c r="C43" s="20">
        <f>1-HWcalc!accnt_wro-HWcalc!accnt_clo</f>
        <v>1</v>
      </c>
      <c r="D43" s="18" t="str">
        <f>1-HWcalc!accnt_wro-HWcalc!accnt_clo</f>
        <v>#ERROR!</v>
      </c>
      <c r="E43" s="18" t="str">
        <f>1-HWcalc!accnt_wro-HWcalc!accnt_clo</f>
        <v>#ERROR!</v>
      </c>
      <c r="F43" s="18" t="str">
        <f>1-HWcalc!accnt_wro-HWcalc!accnt_clo</f>
        <v>#ERROR!</v>
      </c>
      <c r="G43" s="18" t="str">
        <f>1-HWcalc!accnt_wro-HWcalc!accnt_clo</f>
        <v>#ERROR!</v>
      </c>
      <c r="H43" s="18" t="str">
        <f>1-HWcalc!accnt_wro-HWcalc!accnt_clo</f>
        <v>#ERROR!</v>
      </c>
      <c r="I43" s="18" t="str">
        <f>1-HWcalc!accnt_wro-HWcalc!accnt_clo</f>
        <v>#ERROR!</v>
      </c>
      <c r="J43" s="18" t="str">
        <f>1-HWcalc!accnt_wro-HWcalc!accnt_clo</f>
        <v>#ERROR!</v>
      </c>
      <c r="K43" s="18" t="str">
        <f>1-HWcalc!accnt_wro-HWcalc!accnt_clo</f>
        <v>#ERROR!</v>
      </c>
      <c r="L43" s="18" t="str">
        <f>1-HWcalc!accnt_wro-HWcalc!accnt_clo</f>
        <v>#ERROR!</v>
      </c>
      <c r="M43" s="18" t="str">
        <f>1-HWcalc!accnt_wro-HWcalc!accnt_clo</f>
        <v>#ERROR!</v>
      </c>
      <c r="N43" s="18" t="str">
        <f>1-HWcalc!accnt_wro-HWcalc!accnt_clo</f>
        <v>#ERROR!</v>
      </c>
      <c r="O43" s="18" t="str">
        <f>1-HWcalc!accnt_wro-HWcalc!accnt_clo</f>
        <v>#ERROR!</v>
      </c>
      <c r="P43" s="18" t="str">
        <f>1-HWcalc!accnt_wro-HWcalc!accnt_clo</f>
        <v>#ERROR!</v>
      </c>
      <c r="Q43" s="18" t="str">
        <f>1-HWcalc!accnt_wro-HWcalc!accnt_clo</f>
        <v>#ERROR!</v>
      </c>
      <c r="R43" s="18" t="str">
        <f>1-HWcalc!accnt_wro-HWcalc!accnt_clo</f>
        <v>#ERROR!</v>
      </c>
      <c r="S43" s="18" t="str">
        <f>1-HWcalc!accnt_wro-HWcalc!accnt_clo</f>
        <v>#ERROR!</v>
      </c>
      <c r="T43" s="18" t="str">
        <f>1-HWcalc!accnt_wro-HWcalc!accnt_clo</f>
        <v>#ERROR!</v>
      </c>
      <c r="U43" s="18" t="str">
        <f>1-HWcalc!accnt_wro-HWcalc!accnt_clo</f>
        <v>#ERROR!</v>
      </c>
      <c r="V43" s="18" t="str">
        <f>1-HWcalc!accnt_wro-HWcalc!accnt_clo</f>
        <v>#ERROR!</v>
      </c>
      <c r="W43" s="18" t="str">
        <f>1-HWcalc!accnt_wro-HWcalc!accnt_clo</f>
        <v>#ERROR!</v>
      </c>
      <c r="X43" s="18" t="str">
        <f>1-HWcalc!accnt_wro-HWcalc!accnt_clo</f>
        <v>#ERROR!</v>
      </c>
      <c r="Y43" s="18" t="str">
        <f>1-HWcalc!accnt_wro-HWcalc!accnt_clo</f>
        <v>#ERROR!</v>
      </c>
      <c r="Z43" s="18" t="str">
        <f>1-HWcalc!accnt_wro-HWcalc!accnt_clo</f>
        <v>#ERROR!</v>
      </c>
      <c r="AA43" s="18" t="str">
        <f>1-HWcalc!accnt_wro-HWcalc!accnt_clo</f>
        <v>#ERROR!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.75" customHeight="1">
      <c r="A44" s="21" t="s">
        <v>37</v>
      </c>
      <c r="B44" s="22" t="s">
        <v>38</v>
      </c>
      <c r="C44" s="20">
        <v>1.0</v>
      </c>
      <c r="D44" s="18" t="str">
        <f>HWcalc!accnt_act-HWcalc!accnt_dlq</f>
        <v>#ERROR!</v>
      </c>
      <c r="E44" s="18" t="str">
        <f>HWcalc!accnt_act-HWcalc!accnt_dlq</f>
        <v>#ERROR!</v>
      </c>
      <c r="F44" s="18" t="str">
        <f>HWcalc!accnt_act-HWcalc!accnt_dlq</f>
        <v>#ERROR!</v>
      </c>
      <c r="G44" s="18" t="str">
        <f>HWcalc!accnt_act-HWcalc!accnt_dlq</f>
        <v>#ERROR!</v>
      </c>
      <c r="H44" s="18" t="str">
        <f>HWcalc!accnt_act-HWcalc!accnt_dlq</f>
        <v>#ERROR!</v>
      </c>
      <c r="I44" s="18" t="str">
        <f>HWcalc!accnt_act-HWcalc!accnt_dlq</f>
        <v>#ERROR!</v>
      </c>
      <c r="J44" s="18" t="str">
        <f>HWcalc!accnt_act-HWcalc!accnt_dlq</f>
        <v>#ERROR!</v>
      </c>
      <c r="K44" s="18" t="str">
        <f>HWcalc!accnt_act-HWcalc!accnt_dlq</f>
        <v>#ERROR!</v>
      </c>
      <c r="L44" s="18" t="str">
        <f>HWcalc!accnt_act-HWcalc!accnt_dlq</f>
        <v>#ERROR!</v>
      </c>
      <c r="M44" s="18" t="str">
        <f>HWcalc!accnt_act-HWcalc!accnt_dlq</f>
        <v>#ERROR!</v>
      </c>
      <c r="N44" s="18" t="str">
        <f>HWcalc!accnt_act-HWcalc!accnt_dlq</f>
        <v>#ERROR!</v>
      </c>
      <c r="O44" s="18" t="str">
        <f>HWcalc!accnt_act-HWcalc!accnt_dlq</f>
        <v>#ERROR!</v>
      </c>
      <c r="P44" s="18" t="str">
        <f>HWcalc!accnt_act-HWcalc!accnt_dlq</f>
        <v>#ERROR!</v>
      </c>
      <c r="Q44" s="18" t="str">
        <f>HWcalc!accnt_act-HWcalc!accnt_dlq</f>
        <v>#ERROR!</v>
      </c>
      <c r="R44" s="18" t="str">
        <f>HWcalc!accnt_act-HWcalc!accnt_dlq</f>
        <v>#ERROR!</v>
      </c>
      <c r="S44" s="18" t="str">
        <f>HWcalc!accnt_act-HWcalc!accnt_dlq</f>
        <v>#ERROR!</v>
      </c>
      <c r="T44" s="18" t="str">
        <f>HWcalc!accnt_act-HWcalc!accnt_dlq</f>
        <v>#ERROR!</v>
      </c>
      <c r="U44" s="18" t="str">
        <f>HWcalc!accnt_act-HWcalc!accnt_dlq</f>
        <v>#ERROR!</v>
      </c>
      <c r="V44" s="18" t="str">
        <f>HWcalc!accnt_act-HWcalc!accnt_dlq</f>
        <v>#ERROR!</v>
      </c>
      <c r="W44" s="18" t="str">
        <f>HWcalc!accnt_act-HWcalc!accnt_dlq</f>
        <v>#ERROR!</v>
      </c>
      <c r="X44" s="18" t="str">
        <f>HWcalc!accnt_act-HWcalc!accnt_dlq</f>
        <v>#ERROR!</v>
      </c>
      <c r="Y44" s="18" t="str">
        <f>HWcalc!accnt_act-HWcalc!accnt_dlq</f>
        <v>#ERROR!</v>
      </c>
      <c r="Z44" s="18" t="str">
        <f>HWcalc!accnt_act-HWcalc!accnt_dlq</f>
        <v>#ERROR!</v>
      </c>
      <c r="AA44" s="18" t="str">
        <f>HWcalc!accnt_act-HWcalc!accnt_dlq</f>
        <v>#ERROR!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ht="14.25" customHeight="1">
      <c r="A45" s="21" t="s">
        <v>39</v>
      </c>
      <c r="B45" s="22" t="s">
        <v>40</v>
      </c>
      <c r="C45" s="20">
        <v>0.0</v>
      </c>
      <c r="D45" s="18" t="str">
        <f>HWcalc!accnt_act*HWcalc!DLNQ_Ratio</f>
        <v>#ERROR!</v>
      </c>
      <c r="E45" s="18" t="str">
        <f>HWcalc!accnt_act*HWcalc!DLNQ_Ratio</f>
        <v>#ERROR!</v>
      </c>
      <c r="F45" s="18" t="str">
        <f>HWcalc!accnt_act*HWcalc!DLNQ_Ratio</f>
        <v>#ERROR!</v>
      </c>
      <c r="G45" s="18" t="str">
        <f>HWcalc!accnt_act*HWcalc!DLNQ_Ratio</f>
        <v>#ERROR!</v>
      </c>
      <c r="H45" s="18" t="str">
        <f>HWcalc!accnt_act*HWcalc!DLNQ_Ratio</f>
        <v>#ERROR!</v>
      </c>
      <c r="I45" s="18" t="str">
        <f>HWcalc!accnt_act*HWcalc!DLNQ_Ratio</f>
        <v>#ERROR!</v>
      </c>
      <c r="J45" s="18" t="str">
        <f>HWcalc!accnt_act*HWcalc!DLNQ_Ratio</f>
        <v>#ERROR!</v>
      </c>
      <c r="K45" s="18" t="str">
        <f>HWcalc!accnt_act*HWcalc!DLNQ_Ratio</f>
        <v>#ERROR!</v>
      </c>
      <c r="L45" s="18" t="str">
        <f>HWcalc!accnt_act*HWcalc!DLNQ_Ratio</f>
        <v>#ERROR!</v>
      </c>
      <c r="M45" s="18" t="str">
        <f>HWcalc!accnt_act*HWcalc!DLNQ_Ratio</f>
        <v>#ERROR!</v>
      </c>
      <c r="N45" s="18" t="str">
        <f>HWcalc!accnt_act*HWcalc!DLNQ_Ratio</f>
        <v>#ERROR!</v>
      </c>
      <c r="O45" s="18" t="str">
        <f>HWcalc!accnt_act*HWcalc!DLNQ_Ratio</f>
        <v>#ERROR!</v>
      </c>
      <c r="P45" s="18" t="str">
        <f>HWcalc!accnt_act*HWcalc!DLNQ_Ratio</f>
        <v>#ERROR!</v>
      </c>
      <c r="Q45" s="18" t="str">
        <f>HWcalc!accnt_act*HWcalc!DLNQ_Ratio</f>
        <v>#ERROR!</v>
      </c>
      <c r="R45" s="18" t="str">
        <f>HWcalc!accnt_act*HWcalc!DLNQ_Ratio</f>
        <v>#ERROR!</v>
      </c>
      <c r="S45" s="18" t="str">
        <f>HWcalc!accnt_act*HWcalc!DLNQ_Ratio</f>
        <v>#ERROR!</v>
      </c>
      <c r="T45" s="18" t="str">
        <f>HWcalc!accnt_act*HWcalc!DLNQ_Ratio</f>
        <v>#ERROR!</v>
      </c>
      <c r="U45" s="18" t="str">
        <f>HWcalc!accnt_act*HWcalc!DLNQ_Ratio</f>
        <v>#ERROR!</v>
      </c>
      <c r="V45" s="18" t="str">
        <f>HWcalc!accnt_act*HWcalc!DLNQ_Ratio</f>
        <v>#ERROR!</v>
      </c>
      <c r="W45" s="18" t="str">
        <f>HWcalc!accnt_act*HWcalc!DLNQ_Ratio</f>
        <v>#ERROR!</v>
      </c>
      <c r="X45" s="18" t="str">
        <f>HWcalc!accnt_act*HWcalc!DLNQ_Ratio</f>
        <v>#ERROR!</v>
      </c>
      <c r="Y45" s="18" t="str">
        <f>HWcalc!accnt_act*HWcalc!DLNQ_Ratio</f>
        <v>#ERROR!</v>
      </c>
      <c r="Z45" s="18" t="str">
        <f>HWcalc!accnt_act*HWcalc!DLNQ_Ratio</f>
        <v>#ERROR!</v>
      </c>
      <c r="AA45" s="18" t="str">
        <f>HWcalc!accnt_act*HWcalc!DLNQ_Ratio</f>
        <v>#ERROR!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ht="15.75" customHeight="1">
      <c r="A46" s="1" t="s">
        <v>41</v>
      </c>
      <c r="B46" s="19" t="s">
        <v>42</v>
      </c>
      <c r="C46" s="20">
        <v>0.0</v>
      </c>
      <c r="D46" s="18" t="str">
        <f>prev accnt_act*CLO_Rate +prev accnt_clo</f>
        <v>#ERROR!</v>
      </c>
      <c r="E46" s="18" t="str">
        <f>prev accnt_act*CLO_Rate +prev accnt_clo</f>
        <v>#ERROR!</v>
      </c>
      <c r="F46" s="18" t="str">
        <f>prev accnt_act*CLO_Rate +prev accnt_clo</f>
        <v>#ERROR!</v>
      </c>
      <c r="G46" s="18" t="str">
        <f>prev accnt_act*CLO_Rate +prev accnt_clo</f>
        <v>#ERROR!</v>
      </c>
      <c r="H46" s="18" t="str">
        <f>prev accnt_act*CLO_Rate +prev accnt_clo</f>
        <v>#ERROR!</v>
      </c>
      <c r="I46" s="18" t="str">
        <f>prev accnt_act*CLO_Rate +prev accnt_clo</f>
        <v>#ERROR!</v>
      </c>
      <c r="J46" s="18" t="str">
        <f>prev accnt_act*CLO_Rate +prev accnt_clo</f>
        <v>#ERROR!</v>
      </c>
      <c r="K46" s="18" t="str">
        <f>prev accnt_act*CLO_Rate +prev accnt_clo</f>
        <v>#ERROR!</v>
      </c>
      <c r="L46" s="18" t="str">
        <f>prev accnt_act*CLO_Rate +prev accnt_clo</f>
        <v>#ERROR!</v>
      </c>
      <c r="M46" s="18" t="str">
        <f>prev accnt_act*CLO_Rate +prev accnt_clo</f>
        <v>#ERROR!</v>
      </c>
      <c r="N46" s="18" t="str">
        <f>prev accnt_act*CLO_Rate +prev accnt_clo</f>
        <v>#ERROR!</v>
      </c>
      <c r="O46" s="18" t="str">
        <f>prev accnt_act*CLO_Rate +prev accnt_clo</f>
        <v>#ERROR!</v>
      </c>
      <c r="P46" s="18" t="str">
        <f>prev accnt_act*CLO_Rate +prev accnt_clo</f>
        <v>#ERROR!</v>
      </c>
      <c r="Q46" s="18" t="str">
        <f>prev accnt_act*CLO_Rate +prev accnt_clo</f>
        <v>#ERROR!</v>
      </c>
      <c r="R46" s="18" t="str">
        <f>prev accnt_act*CLO_Rate +prev accnt_clo</f>
        <v>#ERROR!</v>
      </c>
      <c r="S46" s="18" t="str">
        <f>prev accnt_act*CLO_Rate +prev accnt_clo</f>
        <v>#ERROR!</v>
      </c>
      <c r="T46" s="18" t="str">
        <f>prev accnt_act*CLO_Rate +prev accnt_clo</f>
        <v>#ERROR!</v>
      </c>
      <c r="U46" s="18" t="str">
        <f>prev accnt_act*CLO_Rate +prev accnt_clo</f>
        <v>#ERROR!</v>
      </c>
      <c r="V46" s="18" t="str">
        <f>prev accnt_act*CLO_Rate +prev accnt_clo</f>
        <v>#ERROR!</v>
      </c>
      <c r="W46" s="18" t="str">
        <f>prev accnt_act*CLO_Rate +prev accnt_clo</f>
        <v>#ERROR!</v>
      </c>
      <c r="X46" s="18" t="str">
        <f>prev accnt_act*CLO_Rate +prev accnt_clo</f>
        <v>#ERROR!</v>
      </c>
      <c r="Y46" s="18" t="str">
        <f>prev accnt_act*CLO_Rate +prev accnt_clo</f>
        <v>#ERROR!</v>
      </c>
      <c r="Z46" s="18" t="str">
        <f>prev accnt_act*CLO_Rate +prev accnt_clo</f>
        <v>#ERROR!</v>
      </c>
      <c r="AA46" s="18" t="str">
        <f>1-HWcalc!accnt_wro</f>
        <v>#ERROR!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ht="15.75" customHeight="1">
      <c r="A47" s="1" t="s">
        <v>43</v>
      </c>
      <c r="B47" s="23" t="s">
        <v>44</v>
      </c>
      <c r="C47" s="24">
        <v>0.0</v>
      </c>
      <c r="D47" s="25" t="str">
        <f>prev accnt_act*DEF_Rate+prev accnt_DEF</f>
        <v>#ERROR!</v>
      </c>
      <c r="E47" s="25" t="str">
        <f>prev accnt_act*DEF_Rate+prev accnt_DEF</f>
        <v>#ERROR!</v>
      </c>
      <c r="F47" s="25" t="str">
        <f>prev accnt_act*DEF_Rate+prev accnt_DEF</f>
        <v>#ERROR!</v>
      </c>
      <c r="G47" s="25" t="str">
        <f>prev accnt_act*DEF_Rate+prev accnt_DEF</f>
        <v>#ERROR!</v>
      </c>
      <c r="H47" s="25" t="str">
        <f>prev accnt_act*DEF_Rate+prev accnt_DEF</f>
        <v>#ERROR!</v>
      </c>
      <c r="I47" s="25" t="str">
        <f>prev accnt_act*DEF_Rate+prev accnt_DEF</f>
        <v>#ERROR!</v>
      </c>
      <c r="J47" s="25" t="str">
        <f>prev accnt_act*DEF_Rate+prev accnt_DEF</f>
        <v>#ERROR!</v>
      </c>
      <c r="K47" s="25" t="str">
        <f>prev accnt_act*DEF_Rate+prev accnt_DEF</f>
        <v>#ERROR!</v>
      </c>
      <c r="L47" s="25" t="str">
        <f>prev accnt_act*DEF_Rate+prev accnt_DEF</f>
        <v>#ERROR!</v>
      </c>
      <c r="M47" s="25" t="str">
        <f>prev accnt_act*DEF_Rate+prev accnt_DEF</f>
        <v>#ERROR!</v>
      </c>
      <c r="N47" s="25" t="str">
        <f>prev accnt_act*DEF_Rate+prev accnt_DEF</f>
        <v>#ERROR!</v>
      </c>
      <c r="O47" s="25" t="str">
        <f>prev accnt_act*DEF_Rate+prev accnt_DEF</f>
        <v>#ERROR!</v>
      </c>
      <c r="P47" s="25" t="str">
        <f>prev accnt_act*DEF_Rate+prev accnt_DEF</f>
        <v>#ERROR!</v>
      </c>
      <c r="Q47" s="25" t="str">
        <f>prev accnt_act*DEF_Rate+prev accnt_DEF</f>
        <v>#ERROR!</v>
      </c>
      <c r="R47" s="25" t="str">
        <f>prev accnt_act*DEF_Rate+prev accnt_DEF</f>
        <v>#ERROR!</v>
      </c>
      <c r="S47" s="25" t="str">
        <f>prev accnt_act*DEF_Rate+prev accnt_DEF</f>
        <v>#ERROR!</v>
      </c>
      <c r="T47" s="25" t="str">
        <f>prev accnt_act*DEF_Rate+prev accnt_DEF</f>
        <v>#ERROR!</v>
      </c>
      <c r="U47" s="25" t="str">
        <f>prev accnt_act*DEF_Rate+prev accnt_DEF</f>
        <v>#ERROR!</v>
      </c>
      <c r="V47" s="25" t="str">
        <f>prev accnt_act*DEF_Rate+prev accnt_DEF</f>
        <v>#ERROR!</v>
      </c>
      <c r="W47" s="25" t="str">
        <f>prev accnt_act*DEF_Rate+prev accnt_DEF</f>
        <v>#ERROR!</v>
      </c>
      <c r="X47" s="25" t="str">
        <f>prev accnt_act*DEF_Rate+prev accnt_DEF</f>
        <v>#ERROR!</v>
      </c>
      <c r="Y47" s="25" t="str">
        <f>prev accnt_act*DEF_Rate+prev accnt_DEF</f>
        <v>#ERROR!</v>
      </c>
      <c r="Z47" s="25" t="str">
        <f>prev accnt_act*DEF_Rate+prev accnt_DEF</f>
        <v>#ERROR!</v>
      </c>
      <c r="AA47" s="25" t="str">
        <f>prev accnt_act*DEF_Rate+prev accnt_DEF</f>
        <v>#ERROR!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ht="15.75" customHeight="1">
      <c r="A48" s="16"/>
      <c r="B48" s="26"/>
      <c r="C48" s="16"/>
      <c r="D48" s="20"/>
      <c r="E48" s="20"/>
      <c r="F48" s="20"/>
      <c r="G48" s="20"/>
      <c r="H48" s="20"/>
      <c r="I48" s="20"/>
      <c r="J48" s="20"/>
      <c r="K48" s="20"/>
      <c r="L48" s="18"/>
      <c r="M48" s="18"/>
      <c r="N48" s="27"/>
      <c r="O48" s="27"/>
      <c r="P48" s="27"/>
      <c r="Q48" s="27"/>
      <c r="R48" s="27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ht="15.75" customHeight="1">
      <c r="A49" s="1" t="s">
        <v>45</v>
      </c>
      <c r="B49" s="19" t="s">
        <v>46</v>
      </c>
      <c r="C49" s="18">
        <v>0.0</v>
      </c>
      <c r="D49" s="27" t="str">
        <f>accnt_DEF-prev accnt_DEF</f>
        <v>#ERROR!</v>
      </c>
      <c r="E49" s="27" t="str">
        <f>accnt_DEF-prev accnt_DEF</f>
        <v>#ERROR!</v>
      </c>
      <c r="F49" s="27" t="str">
        <f>accnt_DEF-prev accnt_DEF</f>
        <v>#ERROR!</v>
      </c>
      <c r="G49" s="27" t="str">
        <f>accnt_DEF-prev accnt_DEF</f>
        <v>#ERROR!</v>
      </c>
      <c r="H49" s="27" t="str">
        <f>accnt_DEF-prev accnt_DEF</f>
        <v>#ERROR!</v>
      </c>
      <c r="I49" s="27" t="str">
        <f>accnt_DEF-prev accnt_DEF</f>
        <v>#ERROR!</v>
      </c>
      <c r="J49" s="27" t="str">
        <f>accnt_DEF-prev accnt_DEF</f>
        <v>#ERROR!</v>
      </c>
      <c r="K49" s="27" t="str">
        <f>accnt_DEF-prev accnt_DEF</f>
        <v>#ERROR!</v>
      </c>
      <c r="L49" s="27" t="str">
        <f>accnt_DEF-prev accnt_DEF</f>
        <v>#ERROR!</v>
      </c>
      <c r="M49" s="27" t="str">
        <f>accnt_DEF-prev accnt_DEF</f>
        <v>#ERROR!</v>
      </c>
      <c r="N49" s="27" t="str">
        <f>accnt_DEF-prev accnt_DEF</f>
        <v>#ERROR!</v>
      </c>
      <c r="O49" s="27" t="str">
        <f>accnt_DEF-prev accnt_DEF</f>
        <v>#ERROR!</v>
      </c>
      <c r="P49" s="27" t="str">
        <f>accnt_DEF-prev accnt_DEF</f>
        <v>#ERROR!</v>
      </c>
      <c r="Q49" s="27" t="str">
        <f>accnt_DEF-prev accnt_DEF</f>
        <v>#ERROR!</v>
      </c>
      <c r="R49" s="27" t="str">
        <f>accnt_DEF-prev accnt_DEF</f>
        <v>#ERROR!</v>
      </c>
      <c r="S49" s="27" t="str">
        <f>accnt_DEF-prev accnt_DEF</f>
        <v>#ERROR!</v>
      </c>
      <c r="T49" s="27" t="str">
        <f>accnt_DEF-prev accnt_DEF</f>
        <v>#ERROR!</v>
      </c>
      <c r="U49" s="27" t="str">
        <f>accnt_DEF-prev accnt_DEF</f>
        <v>#ERROR!</v>
      </c>
      <c r="V49" s="27" t="str">
        <f>accnt_DEF-prev accnt_DEF</f>
        <v>#ERROR!</v>
      </c>
      <c r="W49" s="27" t="str">
        <f>accnt_DEF-prev accnt_DEF</f>
        <v>#ERROR!</v>
      </c>
      <c r="X49" s="27" t="str">
        <f>accnt_DEF-prev accnt_DEF</f>
        <v>#ERROR!</v>
      </c>
      <c r="Y49" s="27" t="str">
        <f>accnt_DEF-prev accnt_DEF</f>
        <v>#ERROR!</v>
      </c>
      <c r="Z49" s="27" t="str">
        <f>accnt_DEF-prev accnt_DEF</f>
        <v>#ERROR!</v>
      </c>
      <c r="AA49" s="27" t="str">
        <f>accnt_DEF-prev accnt_DEF</f>
        <v>#ERROR!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ht="15.75" customHeight="1">
      <c r="A50" s="1"/>
      <c r="B50" s="19"/>
      <c r="C50" s="28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3" t="s">
        <v>47</v>
      </c>
      <c r="B51" s="19"/>
      <c r="C51" s="2"/>
      <c r="D51" s="1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30" t="s">
        <v>48</v>
      </c>
      <c r="B52" s="19" t="s">
        <v>49</v>
      </c>
      <c r="C52" s="31">
        <f>HWcalc!initial_amount</f>
        <v>500000</v>
      </c>
      <c r="D52" s="31" t="str">
        <f>prev PB_model+int_model-regular_payment</f>
        <v>#ERROR!</v>
      </c>
      <c r="E52" s="31" t="str">
        <f>prev PB_model+int_model-regular_payment</f>
        <v>#ERROR!</v>
      </c>
      <c r="F52" s="31" t="str">
        <f>prev PB_model+int_model-regular_payment</f>
        <v>#ERROR!</v>
      </c>
      <c r="G52" s="31" t="str">
        <f>prev PB_model+int_model-regular_payment</f>
        <v>#ERROR!</v>
      </c>
      <c r="H52" s="31" t="str">
        <f>prev PB_model+int_model-regular_payment</f>
        <v>#ERROR!</v>
      </c>
      <c r="I52" s="31" t="str">
        <f>prev PB_model+int_model-regular_payment</f>
        <v>#ERROR!</v>
      </c>
      <c r="J52" s="31" t="str">
        <f>prev PB_model+int_model-regular_payment</f>
        <v>#ERROR!</v>
      </c>
      <c r="K52" s="31" t="str">
        <f>prev PB_model+int_model-regular_payment</f>
        <v>#ERROR!</v>
      </c>
      <c r="L52" s="31" t="str">
        <f>prev PB_model+int_model-regular_payment</f>
        <v>#ERROR!</v>
      </c>
      <c r="M52" s="31" t="str">
        <f>prev PB_model+int_model-regular_payment</f>
        <v>#ERROR!</v>
      </c>
      <c r="N52" s="31" t="str">
        <f>prev PB_model+int_model-regular_payment</f>
        <v>#ERROR!</v>
      </c>
      <c r="O52" s="31" t="str">
        <f>prev PB_model+int_model-regular_payment</f>
        <v>#ERROR!</v>
      </c>
      <c r="P52" s="31" t="str">
        <f>prev PB_model+int_model-regular_payment</f>
        <v>#ERROR!</v>
      </c>
      <c r="Q52" s="31" t="str">
        <f>prev PB_model+int_model-regular_payment</f>
        <v>#ERROR!</v>
      </c>
      <c r="R52" s="31" t="str">
        <f>prev PB_model+int_model-regular_payment</f>
        <v>#ERROR!</v>
      </c>
      <c r="S52" s="31" t="str">
        <f>prev PB_model+int_model-regular_payment</f>
        <v>#ERROR!</v>
      </c>
      <c r="T52" s="31" t="str">
        <f>prev PB_model+int_model-regular_payment</f>
        <v>#ERROR!</v>
      </c>
      <c r="U52" s="31" t="str">
        <f>prev PB_model+int_model-regular_payment</f>
        <v>#ERROR!</v>
      </c>
      <c r="V52" s="31" t="str">
        <f>prev PB_model+int_model-regular_payment</f>
        <v>#ERROR!</v>
      </c>
      <c r="W52" s="31" t="str">
        <f>prev PB_model+int_model-regular_payment</f>
        <v>#ERROR!</v>
      </c>
      <c r="X52" s="31" t="str">
        <f>prev PB_model+int_model-regular_payment</f>
        <v>#ERROR!</v>
      </c>
      <c r="Y52" s="31" t="str">
        <f>prev PB_model+int_model-regular_payment</f>
        <v>#ERROR!</v>
      </c>
      <c r="Z52" s="31" t="str">
        <f>prev PB_model+int_model-regular_payment</f>
        <v>#ERROR!</v>
      </c>
      <c r="AA52" s="31" t="str">
        <f>prev PB_model+int_model-regular_payment</f>
        <v>#ERROR!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30" t="s">
        <v>50</v>
      </c>
      <c r="B53" s="32" t="s">
        <v>51</v>
      </c>
      <c r="C53" s="33">
        <f>HWcalc!PB*HWcalc!accnt_cur</f>
        <v>500000</v>
      </c>
      <c r="D53" s="33" t="str">
        <f>prev PB_model*interest_rate/12</f>
        <v>#ERROR!</v>
      </c>
      <c r="E53" s="33" t="str">
        <f>prev PB_model*interest_rate/12</f>
        <v>#ERROR!</v>
      </c>
      <c r="F53" s="33" t="str">
        <f>prev PB_model*interest_rate/12</f>
        <v>#ERROR!</v>
      </c>
      <c r="G53" s="33" t="str">
        <f>prev PB_model*interest_rate/12</f>
        <v>#ERROR!</v>
      </c>
      <c r="H53" s="33" t="str">
        <f>prev PB_model*interest_rate/12</f>
        <v>#ERROR!</v>
      </c>
      <c r="I53" s="33" t="str">
        <f>prev PB_model*interest_rate/12</f>
        <v>#ERROR!</v>
      </c>
      <c r="J53" s="33" t="str">
        <f>prev PB_model*interest_rate/12</f>
        <v>#ERROR!</v>
      </c>
      <c r="K53" s="33" t="str">
        <f>prev PB_model*interest_rate/12</f>
        <v>#ERROR!</v>
      </c>
      <c r="L53" s="33" t="str">
        <f>prev PB_model*interest_rate/12</f>
        <v>#ERROR!</v>
      </c>
      <c r="M53" s="33" t="str">
        <f>prev PB_model*interest_rate/12</f>
        <v>#ERROR!</v>
      </c>
      <c r="N53" s="33" t="str">
        <f>prev PB_model*interest_rate/12</f>
        <v>#ERROR!</v>
      </c>
      <c r="O53" s="33" t="str">
        <f>prev PB_model*interest_rate/12</f>
        <v>#ERROR!</v>
      </c>
      <c r="P53" s="33" t="str">
        <f>prev PB_model*interest_rate/12</f>
        <v>#ERROR!</v>
      </c>
      <c r="Q53" s="33" t="str">
        <f>prev PB_model*interest_rate/12</f>
        <v>#ERROR!</v>
      </c>
      <c r="R53" s="33" t="str">
        <f>prev PB_model*interest_rate/12</f>
        <v>#ERROR!</v>
      </c>
      <c r="S53" s="33" t="str">
        <f>prev PB_model*interest_rate/12</f>
        <v>#ERROR!</v>
      </c>
      <c r="T53" s="33" t="str">
        <f>prev PB_model*interest_rate/12</f>
        <v>#ERROR!</v>
      </c>
      <c r="U53" s="33" t="str">
        <f>prev PB_model*interest_rate/12</f>
        <v>#ERROR!</v>
      </c>
      <c r="V53" s="33" t="str">
        <f>prev PB_model*interest_rate/12</f>
        <v>#ERROR!</v>
      </c>
      <c r="W53" s="33" t="str">
        <f>prev PB_model*interest_rate/12</f>
        <v>#ERROR!</v>
      </c>
      <c r="X53" s="33" t="str">
        <f>prev PB_model*interest_rate/12</f>
        <v>#ERROR!</v>
      </c>
      <c r="Y53" s="33" t="str">
        <f>prev PB_model*interest_rate/12</f>
        <v>#ERROR!</v>
      </c>
      <c r="Z53" s="33" t="str">
        <f>prev PB_model*interest_rate/12</f>
        <v>#ERROR!</v>
      </c>
      <c r="AA53" s="33" t="str">
        <f>prev PB_model*interest_rate/12</f>
        <v>#ERROR!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30"/>
      <c r="B54" s="19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3" t="s">
        <v>52</v>
      </c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30" t="s">
        <v>53</v>
      </c>
      <c r="B56" s="19" t="s">
        <v>54</v>
      </c>
      <c r="C56" s="31">
        <f>HWcalc!PB_cur+HWcalc!PB_dlq</f>
        <v>500000</v>
      </c>
      <c r="D56" s="31" t="str">
        <f>HWcalc!PB_cur+HWcalc!PB_dlq</f>
        <v>#ERROR!</v>
      </c>
      <c r="E56" s="31" t="str">
        <f>HWcalc!PB_cur+HWcalc!PB_dlq</f>
        <v>#ERROR!</v>
      </c>
      <c r="F56" s="31" t="str">
        <f>HWcalc!PB_cur+HWcalc!PB_dlq</f>
        <v>#ERROR!</v>
      </c>
      <c r="G56" s="31" t="str">
        <f>HWcalc!PB_cur+HWcalc!PB_dlq</f>
        <v>#ERROR!</v>
      </c>
      <c r="H56" s="31" t="str">
        <f>HWcalc!PB_cur+HWcalc!PB_dlq</f>
        <v>#ERROR!</v>
      </c>
      <c r="I56" s="31" t="str">
        <f>HWcalc!PB_cur+HWcalc!PB_dlq</f>
        <v>#ERROR!</v>
      </c>
      <c r="J56" s="31" t="str">
        <f>HWcalc!PB_cur+HWcalc!PB_dlq</f>
        <v>#ERROR!</v>
      </c>
      <c r="K56" s="31" t="str">
        <f>HWcalc!PB_cur+HWcalc!PB_dlq</f>
        <v>#ERROR!</v>
      </c>
      <c r="L56" s="31" t="str">
        <f>HWcalc!PB_cur+HWcalc!PB_dlq</f>
        <v>#ERROR!</v>
      </c>
      <c r="M56" s="31" t="str">
        <f>HWcalc!PB_cur+HWcalc!PB_dlq</f>
        <v>#ERROR!</v>
      </c>
      <c r="N56" s="31" t="str">
        <f>HWcalc!PB_cur+HWcalc!PB_dlq</f>
        <v>#ERROR!</v>
      </c>
      <c r="O56" s="31" t="str">
        <f>HWcalc!PB_cur+HWcalc!PB_dlq</f>
        <v>#ERROR!</v>
      </c>
      <c r="P56" s="31" t="str">
        <f>HWcalc!PB_cur+HWcalc!PB_dlq</f>
        <v>#ERROR!</v>
      </c>
      <c r="Q56" s="31" t="str">
        <f>HWcalc!PB_cur+HWcalc!PB_dlq</f>
        <v>#ERROR!</v>
      </c>
      <c r="R56" s="31" t="str">
        <f>HWcalc!PB_cur+HWcalc!PB_dlq</f>
        <v>#ERROR!</v>
      </c>
      <c r="S56" s="31" t="str">
        <f>HWcalc!PB_cur+HWcalc!PB_dlq</f>
        <v>#ERROR!</v>
      </c>
      <c r="T56" s="31" t="str">
        <f>HWcalc!PB_cur+HWcalc!PB_dlq</f>
        <v>#ERROR!</v>
      </c>
      <c r="U56" s="31" t="str">
        <f>HWcalc!PB_cur+HWcalc!PB_dlq</f>
        <v>#ERROR!</v>
      </c>
      <c r="V56" s="31" t="str">
        <f>HWcalc!PB_cur+HWcalc!PB_dlq</f>
        <v>#ERROR!</v>
      </c>
      <c r="W56" s="31" t="str">
        <f>HWcalc!PB_cur+HWcalc!PB_dlq</f>
        <v>#ERROR!</v>
      </c>
      <c r="X56" s="31" t="str">
        <f>HWcalc!PB_cur+HWcalc!PB_dlq</f>
        <v>#ERROR!</v>
      </c>
      <c r="Y56" s="31" t="str">
        <f>HWcalc!PB_cur+HWcalc!PB_dlq</f>
        <v>#ERROR!</v>
      </c>
      <c r="Z56" s="31" t="str">
        <f>HWcalc!PB_cur+HWcalc!PB_dlq</f>
        <v>#ERROR!</v>
      </c>
      <c r="AA56" s="31" t="str">
        <f>HWcalc!PB_cur+HWcalc!PB_dlq</f>
        <v>#ERROR!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21" t="s">
        <v>55</v>
      </c>
      <c r="B57" s="22" t="s">
        <v>56</v>
      </c>
      <c r="C57" s="31">
        <f>HWcalc!PB_model*HWcalc!accnt_cur</f>
        <v>500000</v>
      </c>
      <c r="D57" s="31" t="str">
        <f>HWcalc!PB_model*HWcalc!accnt_cur</f>
        <v>#ERROR!</v>
      </c>
      <c r="E57" s="31" t="str">
        <f>HWcalc!PB_model*HWcalc!accnt_cur</f>
        <v>#ERROR!</v>
      </c>
      <c r="F57" s="31" t="str">
        <f>HWcalc!PB_model*HWcalc!accnt_cur</f>
        <v>#ERROR!</v>
      </c>
      <c r="G57" s="31" t="str">
        <f>HWcalc!PB_model*HWcalc!accnt_cur</f>
        <v>#ERROR!</v>
      </c>
      <c r="H57" s="31" t="str">
        <f>HWcalc!PB_model*HWcalc!accnt_cur</f>
        <v>#ERROR!</v>
      </c>
      <c r="I57" s="31" t="str">
        <f>HWcalc!PB_model*HWcalc!accnt_cur</f>
        <v>#ERROR!</v>
      </c>
      <c r="J57" s="31" t="str">
        <f>HWcalc!PB_model*HWcalc!accnt_cur</f>
        <v>#ERROR!</v>
      </c>
      <c r="K57" s="31" t="str">
        <f>HWcalc!PB_model*HWcalc!accnt_cur</f>
        <v>#ERROR!</v>
      </c>
      <c r="L57" s="31" t="str">
        <f>HWcalc!PB_model*HWcalc!accnt_cur</f>
        <v>#ERROR!</v>
      </c>
      <c r="M57" s="31" t="str">
        <f>HWcalc!PB_model*HWcalc!accnt_cur</f>
        <v>#ERROR!</v>
      </c>
      <c r="N57" s="31" t="str">
        <f>HWcalc!PB_model*HWcalc!accnt_cur</f>
        <v>#ERROR!</v>
      </c>
      <c r="O57" s="31" t="str">
        <f>HWcalc!PB_model*HWcalc!accnt_cur</f>
        <v>#ERROR!</v>
      </c>
      <c r="P57" s="31" t="str">
        <f>HWcalc!PB_model*HWcalc!accnt_cur</f>
        <v>#ERROR!</v>
      </c>
      <c r="Q57" s="31" t="str">
        <f>HWcalc!PB_model*HWcalc!accnt_cur</f>
        <v>#ERROR!</v>
      </c>
      <c r="R57" s="31" t="str">
        <f>HWcalc!PB_model*HWcalc!accnt_cur</f>
        <v>#ERROR!</v>
      </c>
      <c r="S57" s="31" t="str">
        <f>HWcalc!PB_model*HWcalc!accnt_cur</f>
        <v>#ERROR!</v>
      </c>
      <c r="T57" s="31" t="str">
        <f>HWcalc!PB_model*HWcalc!accnt_cur</f>
        <v>#ERROR!</v>
      </c>
      <c r="U57" s="31" t="str">
        <f>HWcalc!PB_model*HWcalc!accnt_cur</f>
        <v>#ERROR!</v>
      </c>
      <c r="V57" s="31" t="str">
        <f>HWcalc!PB_model*HWcalc!accnt_cur</f>
        <v>#ERROR!</v>
      </c>
      <c r="W57" s="31" t="str">
        <f>HWcalc!PB_model*HWcalc!accnt_cur</f>
        <v>#ERROR!</v>
      </c>
      <c r="X57" s="31" t="str">
        <f>HWcalc!PB_model*HWcalc!accnt_cur</f>
        <v>#ERROR!</v>
      </c>
      <c r="Y57" s="31" t="str">
        <f>HWcalc!PB_model*HWcalc!accnt_cur</f>
        <v>#ERROR!</v>
      </c>
      <c r="Z57" s="31" t="str">
        <f>HWcalc!PB_model*HWcalc!accnt_cur</f>
        <v>#ERROR!</v>
      </c>
      <c r="AA57" s="31" t="str">
        <f>HWcalc!PB_model*HWcalc!accnt_cur</f>
        <v>#ERROR!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21" t="s">
        <v>57</v>
      </c>
      <c r="B58" s="22" t="s">
        <v>58</v>
      </c>
      <c r="C58" s="31">
        <f>0</f>
        <v>0</v>
      </c>
      <c r="D58" s="31" t="str">
        <f>prev PB_model*accnt_dlq</f>
        <v>#ERROR!</v>
      </c>
      <c r="E58" s="31" t="str">
        <f>prev PB_model*accnt_dlq</f>
        <v>#ERROR!</v>
      </c>
      <c r="F58" s="31" t="str">
        <f>prev PB_model*accnt_dlq</f>
        <v>#ERROR!</v>
      </c>
      <c r="G58" s="31" t="str">
        <f>prev PB_model*accnt_dlq</f>
        <v>#ERROR!</v>
      </c>
      <c r="H58" s="31" t="str">
        <f>prev PB_model*accnt_dlq</f>
        <v>#ERROR!</v>
      </c>
      <c r="I58" s="31" t="str">
        <f>prev PB_model*accnt_dlq</f>
        <v>#ERROR!</v>
      </c>
      <c r="J58" s="31" t="str">
        <f>prev PB_model*accnt_dlq</f>
        <v>#ERROR!</v>
      </c>
      <c r="K58" s="31" t="str">
        <f>prev PB_model*accnt_dlq</f>
        <v>#ERROR!</v>
      </c>
      <c r="L58" s="31" t="str">
        <f>prev PB_model*accnt_dlq</f>
        <v>#ERROR!</v>
      </c>
      <c r="M58" s="31" t="str">
        <f>prev PB_model*accnt_dlq</f>
        <v>#ERROR!</v>
      </c>
      <c r="N58" s="31" t="str">
        <f>prev PB_model*accnt_dlq</f>
        <v>#ERROR!</v>
      </c>
      <c r="O58" s="31" t="str">
        <f>prev PB_model*accnt_dlq</f>
        <v>#ERROR!</v>
      </c>
      <c r="P58" s="31" t="str">
        <f>prev PB_model*accnt_dlq</f>
        <v>#ERROR!</v>
      </c>
      <c r="Q58" s="31" t="str">
        <f>prev PB_model*accnt_dlq</f>
        <v>#ERROR!</v>
      </c>
      <c r="R58" s="31" t="str">
        <f>prev PB_model*accnt_dlq</f>
        <v>#ERROR!</v>
      </c>
      <c r="S58" s="31" t="str">
        <f>prev PB_model*accnt_dlq</f>
        <v>#ERROR!</v>
      </c>
      <c r="T58" s="31" t="str">
        <f>prev PB_model*accnt_dlq</f>
        <v>#ERROR!</v>
      </c>
      <c r="U58" s="31" t="str">
        <f>prev PB_model*accnt_dlq</f>
        <v>#ERROR!</v>
      </c>
      <c r="V58" s="31" t="str">
        <f>prev PB_model*accnt_dlq</f>
        <v>#ERROR!</v>
      </c>
      <c r="W58" s="31" t="str">
        <f>prev PB_model*accnt_dlq</f>
        <v>#ERROR!</v>
      </c>
      <c r="X58" s="31" t="str">
        <f>prev PB_model*accnt_dlq</f>
        <v>#ERROR!</v>
      </c>
      <c r="Y58" s="31" t="str">
        <f>prev PB_model*accnt_dlq</f>
        <v>#ERROR!</v>
      </c>
      <c r="Z58" s="31" t="str">
        <f>prev PB_model*accnt_dlq</f>
        <v>#ERROR!</v>
      </c>
      <c r="AA58" s="31" t="str">
        <f>prev PB_model*accnt_dlq</f>
        <v>#ERROR!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30" t="s">
        <v>59</v>
      </c>
      <c r="B59" s="32" t="s">
        <v>60</v>
      </c>
      <c r="C59" s="33">
        <v>0.0</v>
      </c>
      <c r="D59" s="33">
        <v>0.0</v>
      </c>
      <c r="E59" s="33">
        <v>0.0</v>
      </c>
      <c r="F59" s="33">
        <v>0.0</v>
      </c>
      <c r="G59" s="33" t="str">
        <f>prev_ PB_model *accnt_b_def+ prev PB_def</f>
        <v>#ERROR!</v>
      </c>
      <c r="H59" s="33" t="str">
        <f>prev_ PB_model *accnt_b_def+ prev PB_def</f>
        <v>#ERROR!</v>
      </c>
      <c r="I59" s="33" t="str">
        <f>prev_ PB_model *accnt_b_def+ prev PB_def</f>
        <v>#ERROR!</v>
      </c>
      <c r="J59" s="33" t="str">
        <f>prev_ PB_model *accnt_b_def+ prev PB_def</f>
        <v>#ERROR!</v>
      </c>
      <c r="K59" s="33" t="str">
        <f>prev_ PB_model *accnt_b_def+ prev PB_def</f>
        <v>#ERROR!</v>
      </c>
      <c r="L59" s="33" t="str">
        <f>prev_ PB_model *accnt_b_def+ prev PB_def</f>
        <v>#ERROR!</v>
      </c>
      <c r="M59" s="33" t="str">
        <f>prev_ PB_model *accnt_b_def+ prev PB_def</f>
        <v>#ERROR!</v>
      </c>
      <c r="N59" s="33" t="str">
        <f>prev_ PB_model *accnt_b_def+ prev PB_def</f>
        <v>#ERROR!</v>
      </c>
      <c r="O59" s="33" t="str">
        <f>prev_ PB_model *accnt_b_def+ prev PB_def</f>
        <v>#ERROR!</v>
      </c>
      <c r="P59" s="33" t="str">
        <f>prev_ PB_model *accnt_b_def+ prev PB_def</f>
        <v>#ERROR!</v>
      </c>
      <c r="Q59" s="33" t="str">
        <f>prev_ PB_model *accnt_b_def+ prev PB_def</f>
        <v>#ERROR!</v>
      </c>
      <c r="R59" s="33" t="str">
        <f>prev_ PB_model *accnt_b_def+ prev PB_def</f>
        <v>#ERROR!</v>
      </c>
      <c r="S59" s="33" t="str">
        <f>prev_ PB_model *accnt_b_def+ prev PB_def</f>
        <v>#ERROR!</v>
      </c>
      <c r="T59" s="33" t="str">
        <f>prev_ PB_model *accnt_b_def+ prev PB_def</f>
        <v>#ERROR!</v>
      </c>
      <c r="U59" s="33" t="str">
        <f>prev_ PB_model *accnt_b_def+ prev PB_def</f>
        <v>#ERROR!</v>
      </c>
      <c r="V59" s="33" t="str">
        <f>prev_ PB_model *accnt_b_def+ prev PB_def</f>
        <v>#ERROR!</v>
      </c>
      <c r="W59" s="33" t="str">
        <f>prev_ PB_model *accnt_b_def+ prev PB_def</f>
        <v>#ERROR!</v>
      </c>
      <c r="X59" s="33" t="str">
        <f>prev_ PB_model *accnt_b_def+ prev PB_def</f>
        <v>#ERROR!</v>
      </c>
      <c r="Y59" s="33" t="str">
        <f>prev_ PB_model *accnt_b_def+ prev PB_def</f>
        <v>#ERROR!</v>
      </c>
      <c r="Z59" s="33" t="str">
        <f>prev_ PB_model *accnt_b_def+ prev PB_def</f>
        <v>#ERROR!</v>
      </c>
      <c r="AA59" s="33" t="str">
        <f>prev_ PB_model *accnt_b_def+ prev PB_def</f>
        <v>#ERROR!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30"/>
      <c r="B60" s="19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3" t="s">
        <v>61</v>
      </c>
      <c r="B61" s="1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 t="s">
        <v>62</v>
      </c>
      <c r="B62" s="19" t="s">
        <v>63</v>
      </c>
      <c r="C62" s="31">
        <f>HWcalc!GB_cur+HWcalc!GB_dlq</f>
        <v>500000</v>
      </c>
      <c r="D62" s="31" t="str">
        <f>HWcalc!GB_cur+HWcalc!GB_dlq</f>
        <v>#ERROR!</v>
      </c>
      <c r="E62" s="31" t="str">
        <f>HWcalc!GB_cur+HWcalc!GB_dlq</f>
        <v>#ERROR!</v>
      </c>
      <c r="F62" s="31" t="str">
        <f>HWcalc!GB_cur+HWcalc!GB_dlq</f>
        <v>#ERROR!</v>
      </c>
      <c r="G62" s="31" t="str">
        <f>HWcalc!GB_cur+HWcalc!GB_dlq</f>
        <v>#ERROR!</v>
      </c>
      <c r="H62" s="31" t="str">
        <f>HWcalc!GB_cur+HWcalc!GB_dlq</f>
        <v>#ERROR!</v>
      </c>
      <c r="I62" s="31" t="str">
        <f>HWcalc!GB_cur+HWcalc!GB_dlq</f>
        <v>#ERROR!</v>
      </c>
      <c r="J62" s="31" t="str">
        <f>HWcalc!GB_cur+HWcalc!GB_dlq</f>
        <v>#ERROR!</v>
      </c>
      <c r="K62" s="31" t="str">
        <f>HWcalc!GB_cur+HWcalc!GB_dlq</f>
        <v>#ERROR!</v>
      </c>
      <c r="L62" s="31" t="str">
        <f>HWcalc!GB_cur+HWcalc!GB_dlq</f>
        <v>#ERROR!</v>
      </c>
      <c r="M62" s="31" t="str">
        <f>HWcalc!GB_cur+HWcalc!GB_dlq</f>
        <v>#ERROR!</v>
      </c>
      <c r="N62" s="31" t="str">
        <f>HWcalc!GB_cur+HWcalc!GB_dlq</f>
        <v>#ERROR!</v>
      </c>
      <c r="O62" s="31" t="str">
        <f>HWcalc!GB_cur+HWcalc!GB_dlq</f>
        <v>#ERROR!</v>
      </c>
      <c r="P62" s="31" t="str">
        <f>HWcalc!GB_cur+HWcalc!GB_dlq</f>
        <v>#ERROR!</v>
      </c>
      <c r="Q62" s="31" t="str">
        <f>HWcalc!GB_cur+HWcalc!GB_dlq</f>
        <v>#ERROR!</v>
      </c>
      <c r="R62" s="31" t="str">
        <f>HWcalc!GB_cur+HWcalc!GB_dlq</f>
        <v>#ERROR!</v>
      </c>
      <c r="S62" s="31" t="str">
        <f>HWcalc!GB_cur+HWcalc!GB_dlq</f>
        <v>#ERROR!</v>
      </c>
      <c r="T62" s="31" t="str">
        <f>HWcalc!GB_cur+HWcalc!GB_dlq</f>
        <v>#ERROR!</v>
      </c>
      <c r="U62" s="31" t="str">
        <f>HWcalc!GB_cur+HWcalc!GB_dlq</f>
        <v>#ERROR!</v>
      </c>
      <c r="V62" s="31" t="str">
        <f>HWcalc!GB_cur+HWcalc!GB_dlq</f>
        <v>#ERROR!</v>
      </c>
      <c r="W62" s="31" t="str">
        <f>HWcalc!GB_cur+HWcalc!GB_dlq</f>
        <v>#ERROR!</v>
      </c>
      <c r="X62" s="31" t="str">
        <f>HWcalc!GB_cur+HWcalc!GB_dlq</f>
        <v>#ERROR!</v>
      </c>
      <c r="Y62" s="31" t="str">
        <f>HWcalc!GB_cur+HWcalc!GB_dlq</f>
        <v>#ERROR!</v>
      </c>
      <c r="Z62" s="31" t="str">
        <f>HWcalc!GB_cur+HWcalc!GB_dlq</f>
        <v>#ERROR!</v>
      </c>
      <c r="AA62" s="31" t="str">
        <f>HWcalc!GB_cur+HWcalc!GB_dlq</f>
        <v>#ERROR!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21" t="s">
        <v>64</v>
      </c>
      <c r="B63" s="22" t="s">
        <v>65</v>
      </c>
      <c r="C63" s="31">
        <f>HWcalc!PB_model*HWcalc!accnt_cur</f>
        <v>500000</v>
      </c>
      <c r="D63" s="31" t="str">
        <f>HWcalc!PB_model*HWcalc!accnt_cur</f>
        <v>#ERROR!</v>
      </c>
      <c r="E63" s="31" t="str">
        <f>HWcalc!PB_model*HWcalc!accnt_cur</f>
        <v>#ERROR!</v>
      </c>
      <c r="F63" s="31" t="str">
        <f>HWcalc!PB_model*HWcalc!accnt_cur</f>
        <v>#ERROR!</v>
      </c>
      <c r="G63" s="31" t="str">
        <f>HWcalc!PB_model*HWcalc!accnt_cur</f>
        <v>#ERROR!</v>
      </c>
      <c r="H63" s="31" t="str">
        <f>HWcalc!PB_model*HWcalc!accnt_cur</f>
        <v>#ERROR!</v>
      </c>
      <c r="I63" s="31" t="str">
        <f>HWcalc!PB_model*HWcalc!accnt_cur</f>
        <v>#ERROR!</v>
      </c>
      <c r="J63" s="31" t="str">
        <f>HWcalc!PB_model*HWcalc!accnt_cur</f>
        <v>#ERROR!</v>
      </c>
      <c r="K63" s="31" t="str">
        <f>HWcalc!PB_model*HWcalc!accnt_cur</f>
        <v>#ERROR!</v>
      </c>
      <c r="L63" s="31" t="str">
        <f>HWcalc!PB_model*HWcalc!accnt_cur</f>
        <v>#ERROR!</v>
      </c>
      <c r="M63" s="31" t="str">
        <f>HWcalc!PB_model*HWcalc!accnt_cur</f>
        <v>#ERROR!</v>
      </c>
      <c r="N63" s="31" t="str">
        <f>HWcalc!PB_model*HWcalc!accnt_cur</f>
        <v>#ERROR!</v>
      </c>
      <c r="O63" s="31" t="str">
        <f>HWcalc!PB_model*HWcalc!accnt_cur</f>
        <v>#ERROR!</v>
      </c>
      <c r="P63" s="31" t="str">
        <f>HWcalc!PB_model*HWcalc!accnt_cur</f>
        <v>#ERROR!</v>
      </c>
      <c r="Q63" s="31" t="str">
        <f>HWcalc!PB_model*HWcalc!accnt_cur</f>
        <v>#ERROR!</v>
      </c>
      <c r="R63" s="31" t="str">
        <f>HWcalc!PB_model*HWcalc!accnt_cur</f>
        <v>#ERROR!</v>
      </c>
      <c r="S63" s="31" t="str">
        <f>HWcalc!PB_model*HWcalc!accnt_cur</f>
        <v>#ERROR!</v>
      </c>
      <c r="T63" s="31" t="str">
        <f>HWcalc!PB_model*HWcalc!accnt_cur</f>
        <v>#ERROR!</v>
      </c>
      <c r="U63" s="31" t="str">
        <f>HWcalc!PB_model*HWcalc!accnt_cur</f>
        <v>#ERROR!</v>
      </c>
      <c r="V63" s="31" t="str">
        <f>HWcalc!PB_model*HWcalc!accnt_cur</f>
        <v>#ERROR!</v>
      </c>
      <c r="W63" s="31" t="str">
        <f>HWcalc!PB_model*HWcalc!accnt_cur</f>
        <v>#ERROR!</v>
      </c>
      <c r="X63" s="31" t="str">
        <f>HWcalc!PB_model*HWcalc!accnt_cur</f>
        <v>#ERROR!</v>
      </c>
      <c r="Y63" s="31" t="str">
        <f>HWcalc!PB_model*HWcalc!accnt_cur</f>
        <v>#ERROR!</v>
      </c>
      <c r="Z63" s="31" t="str">
        <f>HWcalc!PB_model*HWcalc!accnt_cur</f>
        <v>#ERROR!</v>
      </c>
      <c r="AA63" s="31" t="str">
        <f>HWcalc!PB_model*HWcalc!accnt_cur</f>
        <v>#ERROR!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21" t="s">
        <v>66</v>
      </c>
      <c r="B64" s="22" t="s">
        <v>67</v>
      </c>
      <c r="C64" s="31">
        <f>0</f>
        <v>0</v>
      </c>
      <c r="D64" s="31" t="str">
        <f>(HWcalc!PB_model+HWcalc!regular_payment)*HWcalc!accnt_dlq</f>
        <v>#ERROR!</v>
      </c>
      <c r="E64" s="31" t="str">
        <f>(HWcalc!PB_model+HWcalc!regular_payment)*HWcalc!accnt_dlq</f>
        <v>#ERROR!</v>
      </c>
      <c r="F64" s="31" t="str">
        <f>(HWcalc!PB_model+HWcalc!regular_payment)*HWcalc!accnt_dlq</f>
        <v>#ERROR!</v>
      </c>
      <c r="G64" s="31" t="str">
        <f>(HWcalc!PB_model+HWcalc!regular_payment)*HWcalc!accnt_dlq</f>
        <v>#ERROR!</v>
      </c>
      <c r="H64" s="31" t="str">
        <f>(HWcalc!PB_model+HWcalc!regular_payment)*HWcalc!accnt_dlq</f>
        <v>#ERROR!</v>
      </c>
      <c r="I64" s="31" t="str">
        <f>(HWcalc!PB_model+HWcalc!regular_payment)*HWcalc!accnt_dlq</f>
        <v>#ERROR!</v>
      </c>
      <c r="J64" s="31" t="str">
        <f>(HWcalc!PB_model+HWcalc!regular_payment)*HWcalc!accnt_dlq</f>
        <v>#ERROR!</v>
      </c>
      <c r="K64" s="31" t="str">
        <f>(HWcalc!PB_model+HWcalc!regular_payment)*HWcalc!accnt_dlq</f>
        <v>#ERROR!</v>
      </c>
      <c r="L64" s="31" t="str">
        <f>(HWcalc!PB_model+HWcalc!regular_payment)*HWcalc!accnt_dlq</f>
        <v>#ERROR!</v>
      </c>
      <c r="M64" s="31" t="str">
        <f>(HWcalc!PB_model+HWcalc!regular_payment)*HWcalc!accnt_dlq</f>
        <v>#ERROR!</v>
      </c>
      <c r="N64" s="31" t="str">
        <f>(HWcalc!PB_model+HWcalc!regular_payment)*HWcalc!accnt_dlq</f>
        <v>#ERROR!</v>
      </c>
      <c r="O64" s="31" t="str">
        <f>(HWcalc!PB_model+HWcalc!regular_payment)*HWcalc!accnt_dlq</f>
        <v>#ERROR!</v>
      </c>
      <c r="P64" s="31" t="str">
        <f>(HWcalc!PB_model+HWcalc!regular_payment)*HWcalc!accnt_dlq</f>
        <v>#ERROR!</v>
      </c>
      <c r="Q64" s="31" t="str">
        <f>(HWcalc!PB_model+HWcalc!regular_payment)*HWcalc!accnt_dlq</f>
        <v>#ERROR!</v>
      </c>
      <c r="R64" s="31" t="str">
        <f>(HWcalc!PB_model+HWcalc!regular_payment)*HWcalc!accnt_dlq</f>
        <v>#ERROR!</v>
      </c>
      <c r="S64" s="31" t="str">
        <f>(HWcalc!PB_model+HWcalc!regular_payment)*HWcalc!accnt_dlq</f>
        <v>#ERROR!</v>
      </c>
      <c r="T64" s="31" t="str">
        <f>(HWcalc!PB_model+HWcalc!regular_payment)*HWcalc!accnt_dlq</f>
        <v>#ERROR!</v>
      </c>
      <c r="U64" s="31" t="str">
        <f>(HWcalc!PB_model+HWcalc!regular_payment)*HWcalc!accnt_dlq</f>
        <v>#ERROR!</v>
      </c>
      <c r="V64" s="31" t="str">
        <f>(HWcalc!PB_model+HWcalc!regular_payment)*HWcalc!accnt_dlq</f>
        <v>#ERROR!</v>
      </c>
      <c r="W64" s="31" t="str">
        <f>(HWcalc!PB_model+HWcalc!regular_payment)*HWcalc!accnt_dlq</f>
        <v>#ERROR!</v>
      </c>
      <c r="X64" s="31" t="str">
        <f>(HWcalc!PB_model+HWcalc!regular_payment)*HWcalc!accnt_dlq</f>
        <v>#ERROR!</v>
      </c>
      <c r="Y64" s="31" t="str">
        <f>(HWcalc!PB_model+HWcalc!regular_payment)*HWcalc!accnt_dlq</f>
        <v>#ERROR!</v>
      </c>
      <c r="Z64" s="31" t="str">
        <f>(HWcalc!PB_model+HWcalc!regular_payment)*HWcalc!accnt_dlq</f>
        <v>#ERROR!</v>
      </c>
      <c r="AA64" s="31" t="str">
        <f>(HWcalc!PB_model+HWcalc!regular_payment)*HWcalc!accnt_dlq</f>
        <v>#ERROR!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5.75" customHeight="1">
      <c r="A65" s="33" t="s">
        <v>68</v>
      </c>
      <c r="B65" s="32" t="s">
        <v>69</v>
      </c>
      <c r="C65" s="33">
        <v>0.0</v>
      </c>
      <c r="D65" s="33">
        <v>0.0</v>
      </c>
      <c r="E65" s="33">
        <v>0.0</v>
      </c>
      <c r="F65" s="33">
        <v>0.0</v>
      </c>
      <c r="G65" s="33" t="str">
        <f>(PB_model +4*regular_payment)*accnt_b_def+ prev GB_DEF</f>
        <v>#ERROR!</v>
      </c>
      <c r="H65" s="33" t="str">
        <f>(PB_model +4*regular_payment)*accnt_b_def+ prev GB_DEF</f>
        <v>#ERROR!</v>
      </c>
      <c r="I65" s="33" t="str">
        <f>(PB_model +4*regular_payment)*accnt_b_def+ prev GB_DEF</f>
        <v>#ERROR!</v>
      </c>
      <c r="J65" s="33" t="str">
        <f>(PB_model +4*regular_payment)*accnt_b_def+ prev GB_DEF</f>
        <v>#ERROR!</v>
      </c>
      <c r="K65" s="33" t="str">
        <f>(PB_model +4*regular_payment)*accnt_b_def+ prev GB_DEF</f>
        <v>#ERROR!</v>
      </c>
      <c r="L65" s="33" t="str">
        <f>(PB_model +4*regular_payment)*accnt_b_def+ prev GB_DEF</f>
        <v>#ERROR!</v>
      </c>
      <c r="M65" s="33" t="str">
        <f>(PB_model +4*regular_payment)*accnt_b_def+ prev GB_DEF</f>
        <v>#ERROR!</v>
      </c>
      <c r="N65" s="33" t="str">
        <f>(PB_model +4*regular_payment)*accnt_b_def+ prev GB_DEF</f>
        <v>#ERROR!</v>
      </c>
      <c r="O65" s="33" t="str">
        <f>(PB_model +4*regular_payment)*accnt_b_def+ prev GB_DEF</f>
        <v>#ERROR!</v>
      </c>
      <c r="P65" s="33" t="str">
        <f>(PB_model +4*regular_payment)*accnt_b_def+ prev GB_DEF</f>
        <v>#ERROR!</v>
      </c>
      <c r="Q65" s="33" t="str">
        <f>(PB_model +4*regular_payment)*accnt_b_def+ prev GB_DEF</f>
        <v>#ERROR!</v>
      </c>
      <c r="R65" s="33" t="str">
        <f>(PB_model +4*regular_payment)*accnt_b_def+ prev GB_DEF</f>
        <v>#ERROR!</v>
      </c>
      <c r="S65" s="33" t="str">
        <f>(PB_model +4*regular_payment)*accnt_b_def+ prev GB_DEF</f>
        <v>#ERROR!</v>
      </c>
      <c r="T65" s="33" t="str">
        <f>(PB_model +4*regular_payment)*accnt_b_def+ prev GB_DEF</f>
        <v>#ERROR!</v>
      </c>
      <c r="U65" s="33" t="str">
        <f>(PB_model +4*regular_payment)*accnt_b_def+ prev GB_DEF</f>
        <v>#ERROR!</v>
      </c>
      <c r="V65" s="33" t="str">
        <f>(PB_model +4*regular_payment)*accnt_b_def+ prev GB_DEF</f>
        <v>#ERROR!</v>
      </c>
      <c r="W65" s="33" t="str">
        <f>(PB_model +4*regular_payment)*accnt_b_def+ prev GB_DEF</f>
        <v>#ERROR!</v>
      </c>
      <c r="X65" s="33" t="str">
        <f>(PB_model +4*regular_payment)*accnt_b_def+ prev GB_DEF</f>
        <v>#ERROR!</v>
      </c>
      <c r="Y65" s="33" t="str">
        <f>(PB_model +4*regular_payment)*accnt_b_def+ prev GB_DEF</f>
        <v>#ERROR!</v>
      </c>
      <c r="Z65" s="33" t="str">
        <f>(PB_model +4*regular_payment)*accnt_b_def+ prev GB_DEF</f>
        <v>#ERROR!</v>
      </c>
      <c r="AA65" s="33" t="str">
        <f>(PB_model +4*regular_payment)*accnt_b_def+ prev GB_DEF</f>
        <v>#ERROR!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ht="15.75" customHeight="1">
      <c r="A66" s="1"/>
      <c r="B66" s="19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5.75" customHeight="1">
      <c r="A67" s="3" t="s">
        <v>70</v>
      </c>
      <c r="B67" s="19"/>
      <c r="C67" s="31"/>
      <c r="D67" s="31"/>
      <c r="E67" s="31"/>
      <c r="F67" s="31"/>
      <c r="G67" s="31"/>
      <c r="H67" s="31"/>
      <c r="I67" s="31"/>
      <c r="J67" s="31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5.75" customHeight="1">
      <c r="A68" s="2" t="s">
        <v>71</v>
      </c>
      <c r="B68" s="19" t="s">
        <v>72</v>
      </c>
      <c r="C68" s="31">
        <f>HWcalc!interest+HWcalc!recov</f>
        <v>0</v>
      </c>
      <c r="D68" s="31" t="str">
        <f>interest+recov+prev PB_act*ins*E16</f>
        <v>#ERROR!</v>
      </c>
      <c r="E68" s="31" t="str">
        <f>interest+recov+prev PB_act*ins*$G16</f>
        <v>#ERROR!</v>
      </c>
      <c r="F68" s="31" t="str">
        <f>interest+recov+prev PB_act*ins*$G16</f>
        <v>#ERROR!</v>
      </c>
      <c r="G68" s="31" t="str">
        <f>interest+recov+prev PB_act*ins*$G16</f>
        <v>#ERROR!</v>
      </c>
      <c r="H68" s="31" t="str">
        <f>interest+recov+prev PB_act*ins*$G16</f>
        <v>#ERROR!</v>
      </c>
      <c r="I68" s="31" t="str">
        <f>interest+recov+prev PB_act*ins*$G16</f>
        <v>#ERROR!</v>
      </c>
      <c r="J68" s="31" t="str">
        <f>interest+recov+prev PB_act*ins*$G16</f>
        <v>#ERROR!</v>
      </c>
      <c r="K68" s="31" t="str">
        <f>interest+recov+prev PB_act*ins*$G16</f>
        <v>#ERROR!</v>
      </c>
      <c r="L68" s="31" t="str">
        <f>interest+recov+prev PB_act*ins*$G16</f>
        <v>#ERROR!</v>
      </c>
      <c r="M68" s="31" t="str">
        <f>interest+recov+prev PB_act*ins*$G16</f>
        <v>#ERROR!</v>
      </c>
      <c r="N68" s="31" t="str">
        <f>interest+recov+prev PB_act*ins*$G16</f>
        <v>#ERROR!</v>
      </c>
      <c r="O68" s="31" t="str">
        <f>interest+recov+prev PB_act*ins*$G16</f>
        <v>#ERROR!</v>
      </c>
      <c r="P68" s="31" t="str">
        <f>interest+recov+prev PB_act*ins*$G16</f>
        <v>#ERROR!</v>
      </c>
      <c r="Q68" s="31" t="str">
        <f>interest+recov+prev PB_act*ins*$G16</f>
        <v>#ERROR!</v>
      </c>
      <c r="R68" s="31" t="str">
        <f>interest+recov+prev PB_act*ins*$G16</f>
        <v>#ERROR!</v>
      </c>
      <c r="S68" s="31" t="str">
        <f>interest+recov+prev PB_act*ins*$G16</f>
        <v>#ERROR!</v>
      </c>
      <c r="T68" s="31" t="str">
        <f>interest+recov+prev PB_act*ins*$G16</f>
        <v>#ERROR!</v>
      </c>
      <c r="U68" s="31" t="str">
        <f>interest+recov+prev PB_act*ins*$G16</f>
        <v>#ERROR!</v>
      </c>
      <c r="V68" s="31" t="str">
        <f>interest+recov+prev PB_act*ins*$G16</f>
        <v>#ERROR!</v>
      </c>
      <c r="W68" s="31" t="str">
        <f>interest+recov+prev PB_act*ins*$G16</f>
        <v>#ERROR!</v>
      </c>
      <c r="X68" s="31" t="str">
        <f>interest+recov+prev PB_act*ins*$G16</f>
        <v>#ERROR!</v>
      </c>
      <c r="Y68" s="31" t="str">
        <f>interest+recov+prev PB_act*ins*$G16</f>
        <v>#ERROR!</v>
      </c>
      <c r="Z68" s="31" t="str">
        <f>interest+recov+prev PB_act*ins*$G16</f>
        <v>#ERROR!</v>
      </c>
      <c r="AA68" s="31" t="str">
        <f>interest+recov+prev PB_act*ins*$G16</f>
        <v>#ERROR!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5.75" customHeight="1">
      <c r="A69" s="21" t="s">
        <v>73</v>
      </c>
      <c r="B69" s="22" t="s">
        <v>73</v>
      </c>
      <c r="C69" s="31">
        <f>0</f>
        <v>0</v>
      </c>
      <c r="D69" s="31" t="str">
        <f>prev PB_act*interest_rate/12</f>
        <v>#ERROR!</v>
      </c>
      <c r="E69" s="31" t="str">
        <f>prev PB_act*interest_rate/12</f>
        <v>#ERROR!</v>
      </c>
      <c r="F69" s="31" t="str">
        <f>prev PB_act*interest_rate/12</f>
        <v>#ERROR!</v>
      </c>
      <c r="G69" s="31" t="str">
        <f>prev PB_act*interest_rate/12</f>
        <v>#ERROR!</v>
      </c>
      <c r="H69" s="31" t="str">
        <f>prev PB_act*interest_rate/12</f>
        <v>#ERROR!</v>
      </c>
      <c r="I69" s="31" t="str">
        <f>prev PB_act*interest_rate/12</f>
        <v>#ERROR!</v>
      </c>
      <c r="J69" s="31" t="str">
        <f>prev PB_act*interest_rate/12</f>
        <v>#ERROR!</v>
      </c>
      <c r="K69" s="31" t="str">
        <f>prev PB_act*interest_rate/12</f>
        <v>#ERROR!</v>
      </c>
      <c r="L69" s="31" t="str">
        <f>prev PB_act*interest_rate/12</f>
        <v>#ERROR!</v>
      </c>
      <c r="M69" s="31" t="str">
        <f>prev PB_act*interest_rate/12</f>
        <v>#ERROR!</v>
      </c>
      <c r="N69" s="31" t="str">
        <f>prev PB_act*interest_rate/12</f>
        <v>#ERROR!</v>
      </c>
      <c r="O69" s="31" t="str">
        <f>prev PB_act*interest_rate/12</f>
        <v>#ERROR!</v>
      </c>
      <c r="P69" s="31" t="str">
        <f>prev PB_act*interest_rate/12</f>
        <v>#ERROR!</v>
      </c>
      <c r="Q69" s="31" t="str">
        <f>prev PB_act*interest_rate/12</f>
        <v>#ERROR!</v>
      </c>
      <c r="R69" s="31" t="str">
        <f>prev PB_act*interest_rate/12</f>
        <v>#ERROR!</v>
      </c>
      <c r="S69" s="31" t="str">
        <f>prev PB_act*interest_rate/12</f>
        <v>#ERROR!</v>
      </c>
      <c r="T69" s="31" t="str">
        <f>prev PB_act*interest_rate/12</f>
        <v>#ERROR!</v>
      </c>
      <c r="U69" s="31" t="str">
        <f>prev PB_act*interest_rate/12</f>
        <v>#ERROR!</v>
      </c>
      <c r="V69" s="31" t="str">
        <f>prev PB_act*interest_rate/12</f>
        <v>#ERROR!</v>
      </c>
      <c r="W69" s="31" t="str">
        <f>prev PB_act*interest_rate/12</f>
        <v>#ERROR!</v>
      </c>
      <c r="X69" s="31" t="str">
        <f>prev PB_act*interest_rate/12</f>
        <v>#ERROR!</v>
      </c>
      <c r="Y69" s="31" t="str">
        <f>prev PB_act*interest_rate/12</f>
        <v>#ERROR!</v>
      </c>
      <c r="Z69" s="31" t="str">
        <f>prev PB_act*interest_rate/12</f>
        <v>#ERROR!</v>
      </c>
      <c r="AA69" s="31" t="str">
        <f>prev PB_act*interest_rate/12</f>
        <v>#ERROR!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5.75" customHeight="1">
      <c r="A70" s="21" t="s">
        <v>28</v>
      </c>
      <c r="B70" s="22" t="s">
        <v>74</v>
      </c>
      <c r="C70" s="31">
        <v>0.0</v>
      </c>
      <c r="D70" s="31" t="str">
        <f>(GB_DEF-prev GB_DEF)*recovery</f>
        <v>#ERROR!</v>
      </c>
      <c r="E70" s="31" t="str">
        <f>(GB_DEF-prev GB_DEF)*recovery</f>
        <v>#ERROR!</v>
      </c>
      <c r="F70" s="31" t="str">
        <f>(GB_DEF-prev GB_DEF)*recovery</f>
        <v>#ERROR!</v>
      </c>
      <c r="G70" s="31" t="str">
        <f>(GB_DEF-prev GB_DEF)*recovery</f>
        <v>#ERROR!</v>
      </c>
      <c r="H70" s="31" t="str">
        <f>(GB_DEF-prev GB_DEF)*recovery</f>
        <v>#ERROR!</v>
      </c>
      <c r="I70" s="31" t="str">
        <f>(GB_DEF-prev GB_DEF)*recovery</f>
        <v>#ERROR!</v>
      </c>
      <c r="J70" s="31" t="str">
        <f>(GB_DEF-prev GB_DEF)*recovery</f>
        <v>#ERROR!</v>
      </c>
      <c r="K70" s="31" t="str">
        <f>(GB_DEF-prev GB_DEF)*recovery</f>
        <v>#ERROR!</v>
      </c>
      <c r="L70" s="31" t="str">
        <f>(GB_DEF-prev GB_DEF)*recovery</f>
        <v>#ERROR!</v>
      </c>
      <c r="M70" s="31" t="str">
        <f>(GB_DEF-prev GB_DEF)*recovery</f>
        <v>#ERROR!</v>
      </c>
      <c r="N70" s="31" t="str">
        <f>(GB_DEF-prev GB_DEF)*recovery</f>
        <v>#ERROR!</v>
      </c>
      <c r="O70" s="31" t="str">
        <f>(GB_DEF-prev GB_DEF)*recovery</f>
        <v>#ERROR!</v>
      </c>
      <c r="P70" s="31" t="str">
        <f>(GB_DEF-prev GB_DEF)*recovery</f>
        <v>#ERROR!</v>
      </c>
      <c r="Q70" s="31" t="str">
        <f>(GB_DEF-prev GB_DEF)*recovery</f>
        <v>#ERROR!</v>
      </c>
      <c r="R70" s="31" t="str">
        <f>(GB_DEF-prev GB_DEF)*recovery</f>
        <v>#ERROR!</v>
      </c>
      <c r="S70" s="31" t="str">
        <f>(GB_DEF-prev GB_DEF)*recovery</f>
        <v>#ERROR!</v>
      </c>
      <c r="T70" s="31" t="str">
        <f>(GB_DEF-prev GB_DEF)*recovery</f>
        <v>#ERROR!</v>
      </c>
      <c r="U70" s="31" t="str">
        <f>(GB_DEF-prev GB_DEF)*recovery</f>
        <v>#ERROR!</v>
      </c>
      <c r="V70" s="31" t="str">
        <f>(GB_DEF-prev GB_DEF)*recovery</f>
        <v>#ERROR!</v>
      </c>
      <c r="W70" s="31" t="str">
        <f>(GB_DEF-prev GB_DEF)*recovery</f>
        <v>#ERROR!</v>
      </c>
      <c r="X70" s="31" t="str">
        <f>(GB_DEF-prev GB_DEF)*recovery</f>
        <v>#ERROR!</v>
      </c>
      <c r="Y70" s="31" t="str">
        <f>(GB_DEF-prev GB_DEF)*recovery</f>
        <v>#ERROR!</v>
      </c>
      <c r="Z70" s="31" t="str">
        <f>(GB_DEF-prev GB_DEF)*recovery</f>
        <v>#ERROR!</v>
      </c>
      <c r="AA70" s="31" t="str">
        <f>(GB_DEF-prev GB_DEF)*recovery</f>
        <v>#ERROR!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5.75" customHeight="1">
      <c r="A71" s="1"/>
      <c r="B71" s="58"/>
      <c r="C71" s="31"/>
      <c r="D71" s="29"/>
      <c r="E71" s="29"/>
      <c r="F71" s="29"/>
      <c r="G71" s="29"/>
      <c r="H71" s="29"/>
      <c r="I71" s="29"/>
      <c r="J71" s="29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5.75" customHeight="1">
      <c r="A72" s="3" t="s">
        <v>75</v>
      </c>
      <c r="B72" s="19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5.75" customHeight="1">
      <c r="A73" s="2" t="s">
        <v>75</v>
      </c>
      <c r="B73" s="34" t="s">
        <v>76</v>
      </c>
      <c r="C73" s="31" t="str">
        <f>HWcalc!Loan_Loss+HWcalc!Cost_of_Funds+HWcalc!Operation_cost+HWcalc!collect_cost</f>
        <v>#ERROR!</v>
      </c>
      <c r="D73" s="31" t="str">
        <f>HWcalc!Loan_Loss+HWcalc!Cost_of_Funds+HWcalc!Operation_cost+HWcalc!collect_cost</f>
        <v>#ERROR!</v>
      </c>
      <c r="E73" s="31" t="str">
        <f>HWcalc!Loan_Loss+HWcalc!Cost_of_Funds+HWcalc!Operation_cost+HWcalc!collect_cost</f>
        <v>#ERROR!</v>
      </c>
      <c r="F73" s="31" t="str">
        <f>HWcalc!Loan_Loss+HWcalc!Cost_of_Funds+HWcalc!Operation_cost+HWcalc!collect_cost</f>
        <v>#ERROR!</v>
      </c>
      <c r="G73" s="31" t="str">
        <f>HWcalc!Loan_Loss+HWcalc!Cost_of_Funds+HWcalc!Operation_cost+HWcalc!collect_cost</f>
        <v>#ERROR!</v>
      </c>
      <c r="H73" s="31" t="str">
        <f>HWcalc!Loan_Loss+HWcalc!Cost_of_Funds+HWcalc!Operation_cost+HWcalc!collect_cost</f>
        <v>#ERROR!</v>
      </c>
      <c r="I73" s="31" t="str">
        <f>HWcalc!Loan_Loss+HWcalc!Cost_of_Funds+HWcalc!Operation_cost+HWcalc!collect_cost</f>
        <v>#ERROR!</v>
      </c>
      <c r="J73" s="31" t="str">
        <f>HWcalc!Loan_Loss+HWcalc!Cost_of_Funds+HWcalc!Operation_cost+HWcalc!collect_cost</f>
        <v>#ERROR!</v>
      </c>
      <c r="K73" s="31" t="str">
        <f>HWcalc!Loan_Loss+HWcalc!Cost_of_Funds+HWcalc!Operation_cost+HWcalc!collect_cost</f>
        <v>#ERROR!</v>
      </c>
      <c r="L73" s="31" t="str">
        <f>HWcalc!Loan_Loss+HWcalc!Cost_of_Funds+HWcalc!Operation_cost+HWcalc!collect_cost</f>
        <v>#ERROR!</v>
      </c>
      <c r="M73" s="31" t="str">
        <f>HWcalc!Loan_Loss+HWcalc!Cost_of_Funds+HWcalc!Operation_cost+HWcalc!collect_cost</f>
        <v>#ERROR!</v>
      </c>
      <c r="N73" s="31" t="str">
        <f>HWcalc!Loan_Loss+HWcalc!Cost_of_Funds+HWcalc!Operation_cost+HWcalc!collect_cost</f>
        <v>#ERROR!</v>
      </c>
      <c r="O73" s="31" t="str">
        <f>HWcalc!Loan_Loss+HWcalc!Cost_of_Funds+HWcalc!Operation_cost+HWcalc!collect_cost</f>
        <v>#ERROR!</v>
      </c>
      <c r="P73" s="31" t="str">
        <f>HWcalc!Loan_Loss+HWcalc!Cost_of_Funds+HWcalc!Operation_cost+HWcalc!collect_cost</f>
        <v>#ERROR!</v>
      </c>
      <c r="Q73" s="31" t="str">
        <f>HWcalc!Loan_Loss+HWcalc!Cost_of_Funds+HWcalc!Operation_cost+HWcalc!collect_cost</f>
        <v>#ERROR!</v>
      </c>
      <c r="R73" s="31" t="str">
        <f>HWcalc!Loan_Loss+HWcalc!Cost_of_Funds+HWcalc!Operation_cost+HWcalc!collect_cost</f>
        <v>#ERROR!</v>
      </c>
      <c r="S73" s="31" t="str">
        <f>HWcalc!Loan_Loss+HWcalc!Cost_of_Funds+HWcalc!Operation_cost+HWcalc!collect_cost</f>
        <v>#ERROR!</v>
      </c>
      <c r="T73" s="31" t="str">
        <f>HWcalc!Loan_Loss+HWcalc!Cost_of_Funds+HWcalc!Operation_cost+HWcalc!collect_cost</f>
        <v>#ERROR!</v>
      </c>
      <c r="U73" s="31" t="str">
        <f>HWcalc!Loan_Loss+HWcalc!Cost_of_Funds+HWcalc!Operation_cost+HWcalc!collect_cost</f>
        <v>#ERROR!</v>
      </c>
      <c r="V73" s="31" t="str">
        <f>HWcalc!Loan_Loss+HWcalc!Cost_of_Funds+HWcalc!Operation_cost+HWcalc!collect_cost</f>
        <v>#ERROR!</v>
      </c>
      <c r="W73" s="31" t="str">
        <f>HWcalc!Loan_Loss+HWcalc!Cost_of_Funds+HWcalc!Operation_cost+HWcalc!collect_cost</f>
        <v>#ERROR!</v>
      </c>
      <c r="X73" s="31" t="str">
        <f>HWcalc!Loan_Loss+HWcalc!Cost_of_Funds+HWcalc!Operation_cost+HWcalc!collect_cost</f>
        <v>#ERROR!</v>
      </c>
      <c r="Y73" s="31" t="str">
        <f>HWcalc!Loan_Loss+HWcalc!Cost_of_Funds+HWcalc!Operation_cost+HWcalc!collect_cost</f>
        <v>#ERROR!</v>
      </c>
      <c r="Z73" s="31" t="str">
        <f>HWcalc!Loan_Loss+HWcalc!Cost_of_Funds+HWcalc!Operation_cost+HWcalc!collect_cost</f>
        <v>#ERROR!</v>
      </c>
      <c r="AA73" s="31" t="str">
        <f>HWcalc!Loan_Loss+HWcalc!Cost_of_Funds+HWcalc!Operation_cost+HWcalc!collect_cost</f>
        <v>#ERROR!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5.75" customHeight="1">
      <c r="A74" s="21" t="s">
        <v>77</v>
      </c>
      <c r="B74" s="22" t="s">
        <v>78</v>
      </c>
      <c r="C74" s="31" t="str">
        <f>HWcalc!Cost_of_Funds+HWcalc!operational_cost+HWcalc!collect_cost</f>
        <v>#ERROR!</v>
      </c>
      <c r="D74" s="31" t="str">
        <f>GB_DEF-prev GB_DEF</f>
        <v>#ERROR!</v>
      </c>
      <c r="E74" s="31" t="str">
        <f>GB_DEF-prev GB_DEF</f>
        <v>#ERROR!</v>
      </c>
      <c r="F74" s="31" t="str">
        <f>GB_DEF-prev GB_DEF</f>
        <v>#ERROR!</v>
      </c>
      <c r="G74" s="31" t="str">
        <f>GB_DEF-prev GB_DEF</f>
        <v>#ERROR!</v>
      </c>
      <c r="H74" s="31" t="str">
        <f>GB_DEF-prev GB_DEF</f>
        <v>#ERROR!</v>
      </c>
      <c r="I74" s="31" t="str">
        <f>GB_DEF-prev GB_DEF</f>
        <v>#ERROR!</v>
      </c>
      <c r="J74" s="31" t="str">
        <f>GB_DEF-prev GB_DEF</f>
        <v>#ERROR!</v>
      </c>
      <c r="K74" s="31" t="str">
        <f>GB_DEF-prev GB_DEF</f>
        <v>#ERROR!</v>
      </c>
      <c r="L74" s="31" t="str">
        <f>GB_DEF-prev GB_DEF</f>
        <v>#ERROR!</v>
      </c>
      <c r="M74" s="31" t="str">
        <f>GB_DEF-prev GB_DEF</f>
        <v>#ERROR!</v>
      </c>
      <c r="N74" s="31" t="str">
        <f>GB_DEF-prev GB_DEF</f>
        <v>#ERROR!</v>
      </c>
      <c r="O74" s="31" t="str">
        <f>GB_DEF-prev GB_DEF</f>
        <v>#ERROR!</v>
      </c>
      <c r="P74" s="31" t="str">
        <f>GB_DEF-prev GB_DEF</f>
        <v>#ERROR!</v>
      </c>
      <c r="Q74" s="31" t="str">
        <f>GB_DEF-prev GB_DEF</f>
        <v>#ERROR!</v>
      </c>
      <c r="R74" s="31" t="str">
        <f>GB_DEF-prev GB_DEF</f>
        <v>#ERROR!</v>
      </c>
      <c r="S74" s="31" t="str">
        <f>GB_DEF-prev GB_DEF</f>
        <v>#ERROR!</v>
      </c>
      <c r="T74" s="31" t="str">
        <f>GB_DEF-prev GB_DEF</f>
        <v>#ERROR!</v>
      </c>
      <c r="U74" s="31" t="str">
        <f>GB_DEF-prev GB_DEF</f>
        <v>#ERROR!</v>
      </c>
      <c r="V74" s="31" t="str">
        <f>GB_DEF-prev GB_DEF</f>
        <v>#ERROR!</v>
      </c>
      <c r="W74" s="31" t="str">
        <f>GB_DEF-prev GB_DEF</f>
        <v>#ERROR!</v>
      </c>
      <c r="X74" s="31" t="str">
        <f>GB_DEF-prev GB_DEF</f>
        <v>#ERROR!</v>
      </c>
      <c r="Y74" s="31" t="str">
        <f>GB_DEF-prev GB_DEF</f>
        <v>#ERROR!</v>
      </c>
      <c r="Z74" s="31" t="str">
        <f>GB_DEF-prev GB_DEF</f>
        <v>#ERROR!</v>
      </c>
      <c r="AA74" s="31" t="str">
        <f>GB_DEF-prev GB_DEF</f>
        <v>#ERROR!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5.75" customHeight="1">
      <c r="A75" s="21" t="s">
        <v>15</v>
      </c>
      <c r="B75" s="22" t="s">
        <v>79</v>
      </c>
      <c r="C75" s="31" t="str">
        <f>IF(statement_no=0,0,prev AT1_req*At1_int_rate/12)</f>
        <v>#ERROR!</v>
      </c>
      <c r="D75" s="31" t="str">
        <f>(1-Equity_Req)*prev GB_act*CoF/12</f>
        <v>#ERROR!</v>
      </c>
      <c r="E75" s="31" t="str">
        <f>(1-Equity_Req)*prev GB_act*CoF/12</f>
        <v>#ERROR!</v>
      </c>
      <c r="F75" s="31" t="str">
        <f>(1-Equity_Req)*prev GB_act*CoF/12</f>
        <v>#ERROR!</v>
      </c>
      <c r="G75" s="31" t="str">
        <f>(1-Equity_Req)*prev GB_act*CoF/12</f>
        <v>#ERROR!</v>
      </c>
      <c r="H75" s="31" t="str">
        <f>(1-Equity_Req)*prev GB_act*CoF/12</f>
        <v>#ERROR!</v>
      </c>
      <c r="I75" s="31" t="str">
        <f>(1-Equity_Req)*prev GB_act*CoF/12</f>
        <v>#ERROR!</v>
      </c>
      <c r="J75" s="31" t="str">
        <f>(1-Equity_Req)*prev GB_act*CoF/12</f>
        <v>#ERROR!</v>
      </c>
      <c r="K75" s="31" t="str">
        <f>(1-Equity_Req)*prev GB_act*CoF/12</f>
        <v>#ERROR!</v>
      </c>
      <c r="L75" s="31" t="str">
        <f>(1-Equity_Req)*prev GB_act*CoF/12</f>
        <v>#ERROR!</v>
      </c>
      <c r="M75" s="31" t="str">
        <f>(1-Equity_Req)*prev GB_act*CoF/12</f>
        <v>#ERROR!</v>
      </c>
      <c r="N75" s="31" t="str">
        <f>(1-Equity_Req)*prev GB_act*CoF/12</f>
        <v>#ERROR!</v>
      </c>
      <c r="O75" s="31" t="str">
        <f>(1-Equity_Req)*prev GB_act*CoF/12</f>
        <v>#ERROR!</v>
      </c>
      <c r="P75" s="31" t="str">
        <f>(1-Equity_Req)*prev GB_act*CoF/12</f>
        <v>#ERROR!</v>
      </c>
      <c r="Q75" s="31" t="str">
        <f>(1-Equity_Req)*prev GB_act*CoF/12</f>
        <v>#ERROR!</v>
      </c>
      <c r="R75" s="31" t="str">
        <f>(1-Equity_Req)*prev GB_act*CoF/12</f>
        <v>#ERROR!</v>
      </c>
      <c r="S75" s="31" t="str">
        <f>(1-Equity_Req)*prev GB_act*CoF/12</f>
        <v>#ERROR!</v>
      </c>
      <c r="T75" s="31" t="str">
        <f>(1-Equity_Req)*prev GB_act*CoF/12</f>
        <v>#ERROR!</v>
      </c>
      <c r="U75" s="31" t="str">
        <f>(1-Equity_Req)*prev GB_act*CoF/12</f>
        <v>#ERROR!</v>
      </c>
      <c r="V75" s="31" t="str">
        <f>(1-Equity_Req)*prev GB_act*CoF/12</f>
        <v>#ERROR!</v>
      </c>
      <c r="W75" s="31" t="str">
        <f>(1-Equity_Req)*prev GB_act*CoF/12</f>
        <v>#ERROR!</v>
      </c>
      <c r="X75" s="31" t="str">
        <f>(1-Equity_Req)*prev GB_act*CoF/12</f>
        <v>#ERROR!</v>
      </c>
      <c r="Y75" s="31" t="str">
        <f>(1-Equity_Req)*prev GB_act*CoF/12</f>
        <v>#ERROR!</v>
      </c>
      <c r="Z75" s="31" t="str">
        <f>(1-Equity_Req)*prev GB_act*CoF/12</f>
        <v>#ERROR!</v>
      </c>
      <c r="AA75" s="31" t="str">
        <f>(1-Equity_Req)*prev GB_act*CoF/12</f>
        <v>#ERROR!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5.75" customHeight="1">
      <c r="A76" s="21" t="s">
        <v>80</v>
      </c>
      <c r="B76" s="22" t="s">
        <v>81</v>
      </c>
      <c r="C76" s="31">
        <f>0</f>
        <v>0</v>
      </c>
      <c r="D76" s="31" t="str">
        <f>prev accnt_act*oper_cost</f>
        <v>#ERROR!</v>
      </c>
      <c r="E76" s="31" t="str">
        <f>prev accnt_act*oper_cost</f>
        <v>#ERROR!</v>
      </c>
      <c r="F76" s="31" t="str">
        <f>prev accnt_act*oper_cost</f>
        <v>#ERROR!</v>
      </c>
      <c r="G76" s="31" t="str">
        <f>prev accnt_act*oper_cost</f>
        <v>#ERROR!</v>
      </c>
      <c r="H76" s="31" t="str">
        <f>prev accnt_act*oper_cost</f>
        <v>#ERROR!</v>
      </c>
      <c r="I76" s="31" t="str">
        <f>prev accnt_act*oper_cost</f>
        <v>#ERROR!</v>
      </c>
      <c r="J76" s="31" t="str">
        <f>prev accnt_act*oper_cost</f>
        <v>#ERROR!</v>
      </c>
      <c r="K76" s="31" t="str">
        <f>prev accnt_act*oper_cost</f>
        <v>#ERROR!</v>
      </c>
      <c r="L76" s="31" t="str">
        <f>prev accnt_act*oper_cost</f>
        <v>#ERROR!</v>
      </c>
      <c r="M76" s="31" t="str">
        <f>prev accnt_act*oper_cost</f>
        <v>#ERROR!</v>
      </c>
      <c r="N76" s="31" t="str">
        <f>prev accnt_act*oper_cost</f>
        <v>#ERROR!</v>
      </c>
      <c r="O76" s="31" t="str">
        <f>prev accnt_act*oper_cost</f>
        <v>#ERROR!</v>
      </c>
      <c r="P76" s="31" t="str">
        <f>prev accnt_act*oper_cost</f>
        <v>#ERROR!</v>
      </c>
      <c r="Q76" s="31" t="str">
        <f>prev accnt_act*oper_cost</f>
        <v>#ERROR!</v>
      </c>
      <c r="R76" s="31" t="str">
        <f>prev accnt_act*oper_cost</f>
        <v>#ERROR!</v>
      </c>
      <c r="S76" s="31" t="str">
        <f>prev accnt_act*oper_cost</f>
        <v>#ERROR!</v>
      </c>
      <c r="T76" s="31" t="str">
        <f>prev accnt_act*oper_cost</f>
        <v>#ERROR!</v>
      </c>
      <c r="U76" s="31" t="str">
        <f>prev accnt_act*oper_cost</f>
        <v>#ERROR!</v>
      </c>
      <c r="V76" s="31" t="str">
        <f>prev accnt_act*oper_cost</f>
        <v>#ERROR!</v>
      </c>
      <c r="W76" s="31" t="str">
        <f>prev accnt_act*oper_cost</f>
        <v>#ERROR!</v>
      </c>
      <c r="X76" s="31" t="str">
        <f>prev accnt_act*oper_cost</f>
        <v>#ERROR!</v>
      </c>
      <c r="Y76" s="31" t="str">
        <f>prev accnt_act*oper_cost</f>
        <v>#ERROR!</v>
      </c>
      <c r="Z76" s="31" t="str">
        <f>prev accnt_act*oper_cost</f>
        <v>#ERROR!</v>
      </c>
      <c r="AA76" s="31" t="str">
        <f>prev accnt_act*oper_cost</f>
        <v>#ERROR!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5.75" customHeight="1">
      <c r="A77" s="21" t="s">
        <v>82</v>
      </c>
      <c r="B77" s="22" t="s">
        <v>83</v>
      </c>
      <c r="C77" s="31">
        <v>0.0</v>
      </c>
      <c r="D77" s="31" t="str">
        <f>(prev accnt_dlq+prev accnt_b_def)*collection_cost</f>
        <v>#ERROR!</v>
      </c>
      <c r="E77" s="31" t="str">
        <f>(prev accnt_dlq+prev accnt_b_def)*collection_cost</f>
        <v>#ERROR!</v>
      </c>
      <c r="F77" s="31" t="str">
        <f>(prev accnt_dlq+prev accnt_b_def)*collection_cost</f>
        <v>#ERROR!</v>
      </c>
      <c r="G77" s="31" t="str">
        <f>(prev accnt_dlq+prev accnt_b_def)*collection_cost</f>
        <v>#ERROR!</v>
      </c>
      <c r="H77" s="31" t="str">
        <f>(prev accnt_dlq+prev accnt_b_def)*collection_cost</f>
        <v>#ERROR!</v>
      </c>
      <c r="I77" s="31" t="str">
        <f>(prev accnt_dlq+prev accnt_b_def)*collection_cost</f>
        <v>#ERROR!</v>
      </c>
      <c r="J77" s="31" t="str">
        <f>(prev accnt_dlq+prev accnt_b_def)*collection_cost</f>
        <v>#ERROR!</v>
      </c>
      <c r="K77" s="31" t="str">
        <f>(prev accnt_dlq+prev accnt_b_def)*collection_cost</f>
        <v>#ERROR!</v>
      </c>
      <c r="L77" s="31" t="str">
        <f>(prev accnt_dlq+prev accnt_b_def)*collection_cost</f>
        <v>#ERROR!</v>
      </c>
      <c r="M77" s="31" t="str">
        <f>(prev accnt_dlq+prev accnt_b_def)*collection_cost</f>
        <v>#ERROR!</v>
      </c>
      <c r="N77" s="31" t="str">
        <f>(prev accnt_dlq+prev accnt_b_def)*collection_cost</f>
        <v>#ERROR!</v>
      </c>
      <c r="O77" s="31" t="str">
        <f>(prev accnt_dlq+prev accnt_b_def)*collection_cost</f>
        <v>#ERROR!</v>
      </c>
      <c r="P77" s="31" t="str">
        <f>(prev accnt_dlq+prev accnt_b_def)*collection_cost</f>
        <v>#ERROR!</v>
      </c>
      <c r="Q77" s="31" t="str">
        <f>(prev accnt_dlq+prev accnt_b_def)*collection_cost</f>
        <v>#ERROR!</v>
      </c>
      <c r="R77" s="31" t="str">
        <f>(prev accnt_dlq+prev accnt_b_def)*collection_cost</f>
        <v>#ERROR!</v>
      </c>
      <c r="S77" s="31" t="str">
        <f>(prev accnt_dlq+prev accnt_b_def)*collection_cost</f>
        <v>#ERROR!</v>
      </c>
      <c r="T77" s="31" t="str">
        <f>(prev accnt_dlq+prev accnt_b_def)*collection_cost</f>
        <v>#ERROR!</v>
      </c>
      <c r="U77" s="31" t="str">
        <f>(prev accnt_dlq+prev accnt_b_def)*collection_cost</f>
        <v>#ERROR!</v>
      </c>
      <c r="V77" s="31" t="str">
        <f>(prev accnt_dlq+prev accnt_b_def)*collection_cost</f>
        <v>#ERROR!</v>
      </c>
      <c r="W77" s="31" t="str">
        <f>(prev accnt_dlq+prev accnt_b_def)*collection_cost</f>
        <v>#ERROR!</v>
      </c>
      <c r="X77" s="31" t="str">
        <f>(prev accnt_dlq+prev accnt_b_def)*collection_cost</f>
        <v>#ERROR!</v>
      </c>
      <c r="Y77" s="31" t="str">
        <f>(prev accnt_dlq+prev accnt_b_def)*collection_cost</f>
        <v>#ERROR!</v>
      </c>
      <c r="Z77" s="31" t="str">
        <f>(prev accnt_dlq+prev accnt_b_def)*collection_cost</f>
        <v>#ERROR!</v>
      </c>
      <c r="AA77" s="31" t="str">
        <f>(prev accnt_dlq+prev accnt_b_def)*collection_cost</f>
        <v>#ERROR!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5.75" customHeight="1">
      <c r="A78" s="36"/>
      <c r="B78" s="37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5.75" customHeight="1">
      <c r="A79" s="3" t="s">
        <v>84</v>
      </c>
      <c r="B79" s="19"/>
      <c r="C79" s="2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39" t="s">
        <v>85</v>
      </c>
      <c r="B80" s="40" t="s">
        <v>86</v>
      </c>
      <c r="C80" s="33">
        <f>C68</f>
        <v>0</v>
      </c>
      <c r="D80" s="33" t="str">
        <f>(prev GB_act- GB_act)+(prev GB_DEF - GB_DEF)+Gross_profit</f>
        <v>#ERROR!</v>
      </c>
      <c r="E80" s="33" t="str">
        <f>(prev GB_act- GB_act)+(prev GB_DEF - GB_DEF)+Gross_profit</f>
        <v>#ERROR!</v>
      </c>
      <c r="F80" s="33" t="str">
        <f>(prev GB_act- GB_act)+(prev GB_DEF - GB_DEF)+Gross_profit</f>
        <v>#ERROR!</v>
      </c>
      <c r="G80" s="33" t="str">
        <f>(prev GB_act- GB_act)+(prev GB_DEF - GB_DEF)+Gross_profit</f>
        <v>#ERROR!</v>
      </c>
      <c r="H80" s="33" t="str">
        <f>(prev GB_act- GB_act)+(prev GB_DEF - GB_DEF)+Gross_profit</f>
        <v>#ERROR!</v>
      </c>
      <c r="I80" s="33" t="str">
        <f>(prev GB_act- GB_act)+(prev GB_DEF - GB_DEF)+Gross_profit</f>
        <v>#ERROR!</v>
      </c>
      <c r="J80" s="33" t="str">
        <f>(prev GB_act- GB_act)+(prev GB_DEF - GB_DEF)+Gross_profit</f>
        <v>#ERROR!</v>
      </c>
      <c r="K80" s="33" t="str">
        <f>(prev GB_act- GB_act)+(prev GB_DEF - GB_DEF)+Gross_profit</f>
        <v>#ERROR!</v>
      </c>
      <c r="L80" s="33" t="str">
        <f>(prev GB_act- GB_act)+(prev GB_DEF - GB_DEF)+Gross_profit</f>
        <v>#ERROR!</v>
      </c>
      <c r="M80" s="33" t="str">
        <f>(prev GB_act- GB_act)+(prev GB_DEF - GB_DEF)+Gross_profit</f>
        <v>#ERROR!</v>
      </c>
      <c r="N80" s="33" t="str">
        <f>(prev GB_act- GB_act)+(prev GB_DEF - GB_DEF)+Gross_profit</f>
        <v>#ERROR!</v>
      </c>
      <c r="O80" s="33" t="str">
        <f>(prev GB_act- GB_act)+(prev GB_DEF - GB_DEF)+Gross_profit</f>
        <v>#ERROR!</v>
      </c>
      <c r="P80" s="33" t="str">
        <f>(prev GB_act- GB_act)+(prev GB_DEF - GB_DEF)+Gross_profit</f>
        <v>#ERROR!</v>
      </c>
      <c r="Q80" s="33" t="str">
        <f>(prev GB_act- GB_act)+(prev GB_DEF - GB_DEF)+Gross_profit</f>
        <v>#ERROR!</v>
      </c>
      <c r="R80" s="33" t="str">
        <f>(prev GB_act- GB_act)+(prev GB_DEF - GB_DEF)+Gross_profit</f>
        <v>#ERROR!</v>
      </c>
      <c r="S80" s="33" t="str">
        <f>(prev GB_act- GB_act)+(prev GB_DEF - GB_DEF)+Gross_profit</f>
        <v>#ERROR!</v>
      </c>
      <c r="T80" s="33" t="str">
        <f>(prev GB_act- GB_act)+(prev GB_DEF - GB_DEF)+Gross_profit</f>
        <v>#ERROR!</v>
      </c>
      <c r="U80" s="33" t="str">
        <f>(prev GB_act- GB_act)+(prev GB_DEF - GB_DEF)+Gross_profit</f>
        <v>#ERROR!</v>
      </c>
      <c r="V80" s="33" t="str">
        <f>(prev GB_act- GB_act)+(prev GB_DEF - GB_DEF)+Gross_profit</f>
        <v>#ERROR!</v>
      </c>
      <c r="W80" s="33" t="str">
        <f>(prev GB_act- GB_act)+(prev GB_DEF - GB_DEF)+Gross_profit</f>
        <v>#ERROR!</v>
      </c>
      <c r="X80" s="33" t="str">
        <f>(prev GB_act- GB_act)+(prev GB_DEF - GB_DEF)+Gross_profit</f>
        <v>#ERROR!</v>
      </c>
      <c r="Y80" s="33" t="str">
        <f>(prev GB_act- GB_act)+(prev GB_DEF - GB_DEF)+Gross_profit</f>
        <v>#ERROR!</v>
      </c>
      <c r="Z80" s="33" t="str">
        <f>(prev GB_act- GB_act)+(prev GB_DEF - GB_DEF)+Gross_profit</f>
        <v>#ERROR!</v>
      </c>
      <c r="AA80" s="33" t="str">
        <f>(prev GB_act- GB_act)+(prev GB_DEF - GB_DEF)+Gross_profit</f>
        <v>#ERROR!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9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3" t="s">
        <v>87</v>
      </c>
      <c r="B82" s="19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 t="s">
        <v>88</v>
      </c>
      <c r="B83" s="19" t="s">
        <v>89</v>
      </c>
      <c r="C83" s="31" t="str">
        <f>HWcalc!Gross_profit-HWcalc!Loan_Loss</f>
        <v>#ERROR!</v>
      </c>
      <c r="D83" s="31" t="str">
        <f>HWcalc!Gross_profit-HWcalc!Gross_Loss</f>
        <v>#ERROR!</v>
      </c>
      <c r="E83" s="31" t="str">
        <f>HWcalc!Gross_profit-HWcalc!Gross_Loss</f>
        <v>#ERROR!</v>
      </c>
      <c r="F83" s="31" t="str">
        <f>HWcalc!Gross_profit-HWcalc!Gross_Loss</f>
        <v>#ERROR!</v>
      </c>
      <c r="G83" s="31" t="str">
        <f>HWcalc!Gross_profit-HWcalc!Gross_Loss</f>
        <v>#ERROR!</v>
      </c>
      <c r="H83" s="31" t="str">
        <f>HWcalc!Gross_profit-HWcalc!Gross_Loss</f>
        <v>#ERROR!</v>
      </c>
      <c r="I83" s="31" t="str">
        <f>HWcalc!Gross_profit-HWcalc!Gross_Loss</f>
        <v>#ERROR!</v>
      </c>
      <c r="J83" s="31" t="str">
        <f>HWcalc!Gross_profit-HWcalc!Gross_Loss</f>
        <v>#ERROR!</v>
      </c>
      <c r="K83" s="31" t="str">
        <f>HWcalc!Gross_profit-HWcalc!Gross_Loss</f>
        <v>#ERROR!</v>
      </c>
      <c r="L83" s="31" t="str">
        <f>HWcalc!Gross_profit-HWcalc!Gross_Loss</f>
        <v>#ERROR!</v>
      </c>
      <c r="M83" s="31" t="str">
        <f>HWcalc!Gross_profit-HWcalc!Gross_Loss</f>
        <v>#ERROR!</v>
      </c>
      <c r="N83" s="31" t="str">
        <f>HWcalc!Gross_profit-HWcalc!Gross_Loss</f>
        <v>#ERROR!</v>
      </c>
      <c r="O83" s="31" t="str">
        <f>HWcalc!Gross_profit-HWcalc!Gross_Loss</f>
        <v>#ERROR!</v>
      </c>
      <c r="P83" s="31" t="str">
        <f>HWcalc!Gross_profit-HWcalc!Gross_Loss</f>
        <v>#ERROR!</v>
      </c>
      <c r="Q83" s="31" t="str">
        <f>HWcalc!Gross_profit-HWcalc!Gross_Loss</f>
        <v>#ERROR!</v>
      </c>
      <c r="R83" s="31" t="str">
        <f>HWcalc!Gross_profit-HWcalc!Gross_Loss</f>
        <v>#ERROR!</v>
      </c>
      <c r="S83" s="31" t="str">
        <f>HWcalc!Gross_profit-HWcalc!Gross_Loss</f>
        <v>#ERROR!</v>
      </c>
      <c r="T83" s="31" t="str">
        <f>HWcalc!Gross_profit-HWcalc!Gross_Loss</f>
        <v>#ERROR!</v>
      </c>
      <c r="U83" s="31" t="str">
        <f>HWcalc!Gross_profit-HWcalc!Gross_Loss</f>
        <v>#ERROR!</v>
      </c>
      <c r="V83" s="31" t="str">
        <f>HWcalc!Gross_profit-HWcalc!Gross_Loss</f>
        <v>#ERROR!</v>
      </c>
      <c r="W83" s="31" t="str">
        <f>HWcalc!Gross_profit-HWcalc!Gross_Loss</f>
        <v>#ERROR!</v>
      </c>
      <c r="X83" s="31" t="str">
        <f>HWcalc!Gross_profit-HWcalc!Gross_Loss</f>
        <v>#ERROR!</v>
      </c>
      <c r="Y83" s="31" t="str">
        <f>HWcalc!Gross_profit-HWcalc!Gross_Loss</f>
        <v>#ERROR!</v>
      </c>
      <c r="Z83" s="31" t="str">
        <f>HWcalc!Gross_profit-HWcalc!Gross_Loss</f>
        <v>#ERROR!</v>
      </c>
      <c r="AA83" s="31" t="str">
        <f>HWcalc!Gross_profit-HWcalc!Gross_Loss</f>
        <v>#ERROR!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 t="s">
        <v>90</v>
      </c>
      <c r="B84" s="19" t="s">
        <v>90</v>
      </c>
      <c r="C84" s="31" t="str">
        <f>HWcalc!Net_Income_Bax*HWcalc!tax_rate</f>
        <v>#ERROR!</v>
      </c>
      <c r="D84" s="31" t="str">
        <f>HWcalc!Net_Income_Bax*HWcalc!tax_rate</f>
        <v>#ERROR!</v>
      </c>
      <c r="E84" s="31" t="str">
        <f>HWcalc!Net_Income_Bax*HWcalc!tax_rate</f>
        <v>#ERROR!</v>
      </c>
      <c r="F84" s="31" t="str">
        <f>HWcalc!Net_Income_Bax*HWcalc!tax_rate</f>
        <v>#ERROR!</v>
      </c>
      <c r="G84" s="31" t="str">
        <f>HWcalc!Net_Income_Bax*HWcalc!tax_rate</f>
        <v>#ERROR!</v>
      </c>
      <c r="H84" s="31" t="str">
        <f>HWcalc!Net_Income_Bax*HWcalc!tax_rate</f>
        <v>#ERROR!</v>
      </c>
      <c r="I84" s="31" t="str">
        <f>HWcalc!Net_Income_Bax*HWcalc!tax_rate</f>
        <v>#ERROR!</v>
      </c>
      <c r="J84" s="31" t="str">
        <f>HWcalc!Net_Income_Bax*HWcalc!tax_rate</f>
        <v>#ERROR!</v>
      </c>
      <c r="K84" s="31" t="str">
        <f>HWcalc!Net_Income_Bax*HWcalc!tax_rate</f>
        <v>#ERROR!</v>
      </c>
      <c r="L84" s="31" t="str">
        <f>HWcalc!Net_Income_Bax*HWcalc!tax_rate</f>
        <v>#ERROR!</v>
      </c>
      <c r="M84" s="31" t="str">
        <f>HWcalc!Net_Income_Bax*HWcalc!tax_rate</f>
        <v>#ERROR!</v>
      </c>
      <c r="N84" s="31" t="str">
        <f>HWcalc!Net_Income_Bax*HWcalc!tax_rate</f>
        <v>#ERROR!</v>
      </c>
      <c r="O84" s="31" t="str">
        <f>HWcalc!Net_Income_Bax*HWcalc!tax_rate</f>
        <v>#ERROR!</v>
      </c>
      <c r="P84" s="31" t="str">
        <f>HWcalc!Net_Income_Bax*HWcalc!tax_rate</f>
        <v>#ERROR!</v>
      </c>
      <c r="Q84" s="31" t="str">
        <f>HWcalc!Net_Income_Bax*HWcalc!tax_rate</f>
        <v>#ERROR!</v>
      </c>
      <c r="R84" s="31" t="str">
        <f>HWcalc!Net_Income_Bax*HWcalc!tax_rate</f>
        <v>#ERROR!</v>
      </c>
      <c r="S84" s="31" t="str">
        <f>HWcalc!Net_Income_Bax*HWcalc!tax_rate</f>
        <v>#ERROR!</v>
      </c>
      <c r="T84" s="31" t="str">
        <f>HWcalc!Net_Income_Bax*HWcalc!tax_rate</f>
        <v>#ERROR!</v>
      </c>
      <c r="U84" s="31" t="str">
        <f>HWcalc!Net_Income_Bax*HWcalc!tax_rate</f>
        <v>#ERROR!</v>
      </c>
      <c r="V84" s="31" t="str">
        <f>HWcalc!Net_Income_Bax*HWcalc!tax_rate</f>
        <v>#ERROR!</v>
      </c>
      <c r="W84" s="31" t="str">
        <f>HWcalc!Net_Income_Bax*HWcalc!tax_rate</f>
        <v>#ERROR!</v>
      </c>
      <c r="X84" s="31" t="str">
        <f>HWcalc!Net_Income_Bax*HWcalc!tax_rate</f>
        <v>#ERROR!</v>
      </c>
      <c r="Y84" s="31" t="str">
        <f>HWcalc!Net_Income_Bax*HWcalc!tax_rate</f>
        <v>#ERROR!</v>
      </c>
      <c r="Z84" s="31" t="str">
        <f>HWcalc!Net_Income_Bax*HWcalc!tax_rate</f>
        <v>#ERROR!</v>
      </c>
      <c r="AA84" s="31" t="str">
        <f>HWcalc!Net_Income_Bax*HWcalc!tax_rate</f>
        <v>#ERROR!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39" t="s">
        <v>91</v>
      </c>
      <c r="B85" s="40" t="s">
        <v>92</v>
      </c>
      <c r="C85" s="33" t="str">
        <f>HWcalc!Net_Income_Bax-HWcalc!Tax</f>
        <v>#ERROR!</v>
      </c>
      <c r="D85" s="33" t="str">
        <f>HWcalc!Net_Income_Bax-HWcalc!Tax</f>
        <v>#ERROR!</v>
      </c>
      <c r="E85" s="33" t="str">
        <f>HWcalc!Net_Income_Bax-HWcalc!Tax</f>
        <v>#ERROR!</v>
      </c>
      <c r="F85" s="33" t="str">
        <f>HWcalc!Net_Income_Bax-HWcalc!Tax</f>
        <v>#ERROR!</v>
      </c>
      <c r="G85" s="33" t="str">
        <f>HWcalc!Net_Income_Bax-HWcalc!Tax</f>
        <v>#ERROR!</v>
      </c>
      <c r="H85" s="33" t="str">
        <f>HWcalc!Net_Income_Bax-HWcalc!Tax</f>
        <v>#ERROR!</v>
      </c>
      <c r="I85" s="33" t="str">
        <f>HWcalc!Net_Income_Bax-HWcalc!Tax</f>
        <v>#ERROR!</v>
      </c>
      <c r="J85" s="33" t="str">
        <f>HWcalc!Net_Income_Bax-HWcalc!Tax</f>
        <v>#ERROR!</v>
      </c>
      <c r="K85" s="33" t="str">
        <f>HWcalc!Net_Income_Bax-HWcalc!Tax</f>
        <v>#ERROR!</v>
      </c>
      <c r="L85" s="33" t="str">
        <f>HWcalc!Net_Income_Bax-HWcalc!Tax</f>
        <v>#ERROR!</v>
      </c>
      <c r="M85" s="33" t="str">
        <f>HWcalc!Net_Income_Bax-HWcalc!Tax</f>
        <v>#ERROR!</v>
      </c>
      <c r="N85" s="33" t="str">
        <f>HWcalc!Net_Income_Bax-HWcalc!Tax</f>
        <v>#ERROR!</v>
      </c>
      <c r="O85" s="33" t="str">
        <f>HWcalc!Net_Income_Bax-HWcalc!Tax</f>
        <v>#ERROR!</v>
      </c>
      <c r="P85" s="33" t="str">
        <f>HWcalc!Net_Income_Bax-HWcalc!Tax</f>
        <v>#ERROR!</v>
      </c>
      <c r="Q85" s="33" t="str">
        <f>HWcalc!Net_Income_Bax-HWcalc!Tax</f>
        <v>#ERROR!</v>
      </c>
      <c r="R85" s="33" t="str">
        <f>HWcalc!Net_Income_Bax-HWcalc!Tax</f>
        <v>#ERROR!</v>
      </c>
      <c r="S85" s="33" t="str">
        <f>HWcalc!Net_Income_Bax-HWcalc!Tax</f>
        <v>#ERROR!</v>
      </c>
      <c r="T85" s="33" t="str">
        <f>HWcalc!Net_Income_Bax-HWcalc!Tax</f>
        <v>#ERROR!</v>
      </c>
      <c r="U85" s="33" t="str">
        <f>HWcalc!Net_Income_Bax-HWcalc!Tax</f>
        <v>#ERROR!</v>
      </c>
      <c r="V85" s="33" t="str">
        <f>HWcalc!Net_Income_Bax-HWcalc!Tax</f>
        <v>#ERROR!</v>
      </c>
      <c r="W85" s="33" t="str">
        <f>HWcalc!Net_Income_Bax-HWcalc!Tax</f>
        <v>#ERROR!</v>
      </c>
      <c r="X85" s="33" t="str">
        <f>HWcalc!Net_Income_Bax-HWcalc!Tax</f>
        <v>#ERROR!</v>
      </c>
      <c r="Y85" s="33" t="str">
        <f>HWcalc!Net_Income_Bax-HWcalc!Tax</f>
        <v>#ERROR!</v>
      </c>
      <c r="Z85" s="33" t="str">
        <f>HWcalc!Net_Income_Bax-HWcalc!Tax</f>
        <v>#ERROR!</v>
      </c>
      <c r="AA85" s="33" t="str">
        <f>HWcalc!Net_Income_Bax-HWcalc!Tax</f>
        <v>#ERROR!</v>
      </c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ht="15.75" customHeight="1">
      <c r="A86" s="1"/>
      <c r="B86" s="19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3" t="s">
        <v>93</v>
      </c>
      <c r="B87" s="19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2" t="s">
        <v>94</v>
      </c>
      <c r="B88" s="19" t="s">
        <v>95</v>
      </c>
      <c r="C88" s="31">
        <f>HWcalc!GB_act</f>
        <v>500000</v>
      </c>
      <c r="D88" s="31" t="str">
        <f>HWcalc!GB_act</f>
        <v>#ERROR!</v>
      </c>
      <c r="E88" s="31" t="str">
        <f>HWcalc!GB_act</f>
        <v>#ERROR!</v>
      </c>
      <c r="F88" s="31" t="str">
        <f>HWcalc!GB_act</f>
        <v>#ERROR!</v>
      </c>
      <c r="G88" s="31" t="str">
        <f>HWcalc!GB_act</f>
        <v>#ERROR!</v>
      </c>
      <c r="H88" s="31" t="str">
        <f>HWcalc!GB_act</f>
        <v>#ERROR!</v>
      </c>
      <c r="I88" s="31" t="str">
        <f>HWcalc!GB_act</f>
        <v>#ERROR!</v>
      </c>
      <c r="J88" s="31" t="str">
        <f>HWcalc!GB_act</f>
        <v>#ERROR!</v>
      </c>
      <c r="K88" s="31" t="str">
        <f>HWcalc!GB_act</f>
        <v>#ERROR!</v>
      </c>
      <c r="L88" s="31" t="str">
        <f>HWcalc!GB_act</f>
        <v>#ERROR!</v>
      </c>
      <c r="M88" s="31" t="str">
        <f>HWcalc!GB_act</f>
        <v>#ERROR!</v>
      </c>
      <c r="N88" s="31" t="str">
        <f>HWcalc!GB_act</f>
        <v>#ERROR!</v>
      </c>
      <c r="O88" s="31" t="str">
        <f>HWcalc!GB_act</f>
        <v>#ERROR!</v>
      </c>
      <c r="P88" s="31" t="str">
        <f>HWcalc!GB_act</f>
        <v>#ERROR!</v>
      </c>
      <c r="Q88" s="31" t="str">
        <f>HWcalc!GB_act</f>
        <v>#ERROR!</v>
      </c>
      <c r="R88" s="31" t="str">
        <f>HWcalc!GB_act</f>
        <v>#ERROR!</v>
      </c>
      <c r="S88" s="31" t="str">
        <f>HWcalc!GB_act</f>
        <v>#ERROR!</v>
      </c>
      <c r="T88" s="31" t="str">
        <f>HWcalc!GB_act</f>
        <v>#ERROR!</v>
      </c>
      <c r="U88" s="31" t="str">
        <f>HWcalc!GB_act</f>
        <v>#ERROR!</v>
      </c>
      <c r="V88" s="31" t="str">
        <f>HWcalc!GB_act</f>
        <v>#ERROR!</v>
      </c>
      <c r="W88" s="31" t="str">
        <f>HWcalc!GB_act</f>
        <v>#ERROR!</v>
      </c>
      <c r="X88" s="31" t="str">
        <f>HWcalc!GB_act</f>
        <v>#ERROR!</v>
      </c>
      <c r="Y88" s="31" t="str">
        <f>HWcalc!GB_act</f>
        <v>#ERROR!</v>
      </c>
      <c r="Z88" s="31" t="str">
        <f>HWcalc!GB_act</f>
        <v>#ERROR!</v>
      </c>
      <c r="AA88" s="31" t="str">
        <f>HWcalc!GB_act</f>
        <v>#ERROR!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2" t="s">
        <v>96</v>
      </c>
      <c r="B89" s="1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 t="s">
        <v>21</v>
      </c>
      <c r="B90" s="19" t="s">
        <v>97</v>
      </c>
      <c r="C90" s="31">
        <f>HWcalc!GB_act*HWcalc!Equity_Req</f>
        <v>62500</v>
      </c>
      <c r="D90" s="31" t="str">
        <f>HWcalc!GB_act*HWcalc!Equity_Req</f>
        <v>#ERROR!</v>
      </c>
      <c r="E90" s="31" t="str">
        <f>HWcalc!GB_act*HWcalc!Equity_Req</f>
        <v>#ERROR!</v>
      </c>
      <c r="F90" s="31" t="str">
        <f>HWcalc!GB_act*HWcalc!Equity_Req</f>
        <v>#ERROR!</v>
      </c>
      <c r="G90" s="31" t="str">
        <f>HWcalc!GB_act*HWcalc!Equity_Req</f>
        <v>#ERROR!</v>
      </c>
      <c r="H90" s="31" t="str">
        <f>HWcalc!GB_act*HWcalc!Equity_Req</f>
        <v>#ERROR!</v>
      </c>
      <c r="I90" s="31" t="str">
        <f>HWcalc!GB_act*HWcalc!Equity_Req</f>
        <v>#ERROR!</v>
      </c>
      <c r="J90" s="31" t="str">
        <f>HWcalc!GB_act*HWcalc!Equity_Req</f>
        <v>#ERROR!</v>
      </c>
      <c r="K90" s="31" t="str">
        <f>HWcalc!GB_act*HWcalc!Equity_Req</f>
        <v>#ERROR!</v>
      </c>
      <c r="L90" s="31" t="str">
        <f>HWcalc!GB_act*HWcalc!Equity_Req</f>
        <v>#ERROR!</v>
      </c>
      <c r="M90" s="31" t="str">
        <f>HWcalc!GB_act*HWcalc!Equity_Req</f>
        <v>#ERROR!</v>
      </c>
      <c r="N90" s="31" t="str">
        <f>HWcalc!GB_act*HWcalc!Equity_Req</f>
        <v>#ERROR!</v>
      </c>
      <c r="O90" s="31" t="str">
        <f>HWcalc!GB_act*HWcalc!Equity_Req</f>
        <v>#ERROR!</v>
      </c>
      <c r="P90" s="31" t="str">
        <f>HWcalc!GB_act*HWcalc!Equity_Req</f>
        <v>#ERROR!</v>
      </c>
      <c r="Q90" s="31" t="str">
        <f>HWcalc!GB_act*HWcalc!Equity_Req</f>
        <v>#ERROR!</v>
      </c>
      <c r="R90" s="31" t="str">
        <f>HWcalc!GB_act*HWcalc!Equity_Req</f>
        <v>#ERROR!</v>
      </c>
      <c r="S90" s="31" t="str">
        <f>HWcalc!GB_act*HWcalc!Equity_Req</f>
        <v>#ERROR!</v>
      </c>
      <c r="T90" s="31" t="str">
        <f>HWcalc!GB_act*HWcalc!Equity_Req</f>
        <v>#ERROR!</v>
      </c>
      <c r="U90" s="31" t="str">
        <f>HWcalc!GB_act*HWcalc!Equity_Req</f>
        <v>#ERROR!</v>
      </c>
      <c r="V90" s="31" t="str">
        <f>HWcalc!GB_act*HWcalc!Equity_Req</f>
        <v>#ERROR!</v>
      </c>
      <c r="W90" s="31" t="str">
        <f>HWcalc!GB_act*HWcalc!Equity_Req</f>
        <v>#ERROR!</v>
      </c>
      <c r="X90" s="31" t="str">
        <f>HWcalc!GB_act*HWcalc!Equity_Req</f>
        <v>#ERROR!</v>
      </c>
      <c r="Y90" s="31" t="str">
        <f>HWcalc!GB_act*HWcalc!Equity_Req</f>
        <v>#ERROR!</v>
      </c>
      <c r="Z90" s="31" t="str">
        <f>HWcalc!GB_act*HWcalc!Equity_Req</f>
        <v>#ERROR!</v>
      </c>
      <c r="AA90" s="31" t="str">
        <f>HWcalc!GB_act*HWcalc!Equity_Req</f>
        <v>#ERROR!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 t="s">
        <v>98</v>
      </c>
      <c r="B91" s="19" t="s">
        <v>99</v>
      </c>
      <c r="C91" s="31">
        <f>HWcalc!GB_act*(1-HWcalc!Equity_Req)</f>
        <v>437500</v>
      </c>
      <c r="D91" s="31" t="str">
        <f>HWcalc!GB_act*(1-HWcalc!Equity_Req)</f>
        <v>#ERROR!</v>
      </c>
      <c r="E91" s="31" t="str">
        <f>HWcalc!GB_act*(1-HWcalc!Equity_Req)</f>
        <v>#ERROR!</v>
      </c>
      <c r="F91" s="31" t="str">
        <f>HWcalc!GB_act*(1-HWcalc!Equity_Req)</f>
        <v>#ERROR!</v>
      </c>
      <c r="G91" s="31" t="str">
        <f>HWcalc!GB_act*(1-HWcalc!Equity_Req)</f>
        <v>#ERROR!</v>
      </c>
      <c r="H91" s="31" t="str">
        <f>HWcalc!GB_act*(1-HWcalc!Equity_Req)</f>
        <v>#ERROR!</v>
      </c>
      <c r="I91" s="31" t="str">
        <f>HWcalc!GB_act*(1-HWcalc!Equity_Req)</f>
        <v>#ERROR!</v>
      </c>
      <c r="J91" s="31" t="str">
        <f>HWcalc!GB_act*(1-HWcalc!Equity_Req)</f>
        <v>#ERROR!</v>
      </c>
      <c r="K91" s="31" t="str">
        <f>HWcalc!GB_act*(1-HWcalc!Equity_Req)</f>
        <v>#ERROR!</v>
      </c>
      <c r="L91" s="31" t="str">
        <f>HWcalc!GB_act*(1-HWcalc!Equity_Req)</f>
        <v>#ERROR!</v>
      </c>
      <c r="M91" s="31" t="str">
        <f>HWcalc!GB_act*(1-HWcalc!Equity_Req)</f>
        <v>#ERROR!</v>
      </c>
      <c r="N91" s="31" t="str">
        <f>HWcalc!GB_act*(1-HWcalc!Equity_Req)</f>
        <v>#ERROR!</v>
      </c>
      <c r="O91" s="31" t="str">
        <f>HWcalc!GB_act*(1-HWcalc!Equity_Req)</f>
        <v>#ERROR!</v>
      </c>
      <c r="P91" s="31" t="str">
        <f>HWcalc!GB_act*(1-HWcalc!Equity_Req)</f>
        <v>#ERROR!</v>
      </c>
      <c r="Q91" s="31" t="str">
        <f>HWcalc!GB_act*(1-HWcalc!Equity_Req)</f>
        <v>#ERROR!</v>
      </c>
      <c r="R91" s="31" t="str">
        <f>HWcalc!GB_act*(1-HWcalc!Equity_Req)</f>
        <v>#ERROR!</v>
      </c>
      <c r="S91" s="31" t="str">
        <f>HWcalc!GB_act*(1-HWcalc!Equity_Req)</f>
        <v>#ERROR!</v>
      </c>
      <c r="T91" s="31" t="str">
        <f>HWcalc!GB_act*(1-HWcalc!Equity_Req)</f>
        <v>#ERROR!</v>
      </c>
      <c r="U91" s="31" t="str">
        <f>HWcalc!GB_act*(1-HWcalc!Equity_Req)</f>
        <v>#ERROR!</v>
      </c>
      <c r="V91" s="31" t="str">
        <f>HWcalc!GB_act*(1-HWcalc!Equity_Req)</f>
        <v>#ERROR!</v>
      </c>
      <c r="W91" s="31" t="str">
        <f>HWcalc!GB_act*(1-HWcalc!Equity_Req)</f>
        <v>#ERROR!</v>
      </c>
      <c r="X91" s="31" t="str">
        <f>HWcalc!GB_act*(1-HWcalc!Equity_Req)</f>
        <v>#ERROR!</v>
      </c>
      <c r="Y91" s="31" t="str">
        <f>HWcalc!GB_act*(1-HWcalc!Equity_Req)</f>
        <v>#ERROR!</v>
      </c>
      <c r="Z91" s="31" t="str">
        <f>HWcalc!GB_act*(1-HWcalc!Equity_Req)</f>
        <v>#ERROR!</v>
      </c>
      <c r="AA91" s="31" t="str">
        <f>HWcalc!GB_act*(1-HWcalc!Equity_Req)</f>
        <v>#ERROR!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 t="str">
        <f>HWcalc!assets-HWcalc!Eq_req-HWcalc!AT1_req</f>
        <v>#ERROR!</v>
      </c>
      <c r="Y92" s="1" t="str">
        <f>HWcalc!assets-HWcalc!Eq_req-HWcalc!AT1_req</f>
        <v>#ERROR!</v>
      </c>
      <c r="Z92" s="1" t="str">
        <f>HWcalc!assets-HWcalc!Eq_req-HWcalc!AT1_req</f>
        <v>#ERROR!</v>
      </c>
      <c r="AA92" s="1" t="str">
        <f>HWcalc!assets-HWcalc!Eq_req-HWcalc!AT1_req</f>
        <v>#ERROR!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2" t="s">
        <v>100</v>
      </c>
      <c r="B93" s="19" t="s">
        <v>101</v>
      </c>
      <c r="C93" s="31">
        <v>500000.0</v>
      </c>
      <c r="D93" s="31" t="str">
        <f>assets-prev assets</f>
        <v>#ERROR!</v>
      </c>
      <c r="E93" s="31" t="str">
        <f>assets-prev assets</f>
        <v>#ERROR!</v>
      </c>
      <c r="F93" s="31" t="str">
        <f>assets-prev assets</f>
        <v>#ERROR!</v>
      </c>
      <c r="G93" s="31" t="str">
        <f>assets-prev assets</f>
        <v>#ERROR!</v>
      </c>
      <c r="H93" s="31" t="str">
        <f>assets-prev assets</f>
        <v>#ERROR!</v>
      </c>
      <c r="I93" s="31" t="str">
        <f>assets-prev assets</f>
        <v>#ERROR!</v>
      </c>
      <c r="J93" s="31" t="str">
        <f>assets-prev assets</f>
        <v>#ERROR!</v>
      </c>
      <c r="K93" s="31" t="str">
        <f>assets-prev assets</f>
        <v>#ERROR!</v>
      </c>
      <c r="L93" s="31" t="str">
        <f>assets-prev assets</f>
        <v>#ERROR!</v>
      </c>
      <c r="M93" s="31" t="str">
        <f>assets-prev assets</f>
        <v>#ERROR!</v>
      </c>
      <c r="N93" s="31" t="str">
        <f>assets-prev assets</f>
        <v>#ERROR!</v>
      </c>
      <c r="O93" s="31" t="str">
        <f>assets-prev assets</f>
        <v>#ERROR!</v>
      </c>
      <c r="P93" s="31" t="str">
        <f>assets-prev assets</f>
        <v>#ERROR!</v>
      </c>
      <c r="Q93" s="31" t="str">
        <f>assets-prev assets</f>
        <v>#ERROR!</v>
      </c>
      <c r="R93" s="31" t="str">
        <f>assets-prev assets</f>
        <v>#ERROR!</v>
      </c>
      <c r="S93" s="31" t="str">
        <f>assets-prev assets</f>
        <v>#ERROR!</v>
      </c>
      <c r="T93" s="31" t="str">
        <f>assets-prev assets</f>
        <v>#ERROR!</v>
      </c>
      <c r="U93" s="31" t="str">
        <f>assets-prev assets</f>
        <v>#ERROR!</v>
      </c>
      <c r="V93" s="31" t="str">
        <f>assets-prev assets</f>
        <v>#ERROR!</v>
      </c>
      <c r="W93" s="31" t="str">
        <f>assets-prev assets</f>
        <v>#ERROR!</v>
      </c>
      <c r="X93" s="31" t="str">
        <f>assets-prev assets</f>
        <v>#ERROR!</v>
      </c>
      <c r="Y93" s="31" t="str">
        <f>assets-prev assets</f>
        <v>#ERROR!</v>
      </c>
      <c r="Z93" s="31" t="str">
        <f>assets-prev assets</f>
        <v>#ERROR!</v>
      </c>
      <c r="AA93" s="31" t="str">
        <f>assets-prev assets</f>
        <v>#ERROR!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2" t="s">
        <v>102</v>
      </c>
      <c r="B94" s="1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 t="s">
        <v>103</v>
      </c>
      <c r="B95" s="19" t="s">
        <v>104</v>
      </c>
      <c r="C95" s="31">
        <f t="shared" ref="C95:C96" si="1">C90</f>
        <v>62500</v>
      </c>
      <c r="D95" s="31" t="str">
        <f>Eq_req-prev Eq_req</f>
        <v>#ERROR!</v>
      </c>
      <c r="E95" s="31" t="str">
        <f>Eq_req-prev Eq_req</f>
        <v>#ERROR!</v>
      </c>
      <c r="F95" s="31" t="str">
        <f>Eq_req-prev Eq_req</f>
        <v>#ERROR!</v>
      </c>
      <c r="G95" s="31" t="str">
        <f>Eq_req-prev Eq_req</f>
        <v>#ERROR!</v>
      </c>
      <c r="H95" s="31" t="str">
        <f>Eq_req-prev Eq_req</f>
        <v>#ERROR!</v>
      </c>
      <c r="I95" s="31" t="str">
        <f>Eq_req-prev Eq_req</f>
        <v>#ERROR!</v>
      </c>
      <c r="J95" s="31" t="str">
        <f>Eq_req-prev Eq_req</f>
        <v>#ERROR!</v>
      </c>
      <c r="K95" s="31" t="str">
        <f>Eq_req-prev Eq_req</f>
        <v>#ERROR!</v>
      </c>
      <c r="L95" s="31" t="str">
        <f>Eq_req-prev Eq_req</f>
        <v>#ERROR!</v>
      </c>
      <c r="M95" s="31" t="str">
        <f>Eq_req-prev Eq_req</f>
        <v>#ERROR!</v>
      </c>
      <c r="N95" s="31" t="str">
        <f>Eq_req-prev Eq_req</f>
        <v>#ERROR!</v>
      </c>
      <c r="O95" s="31" t="str">
        <f>Eq_req-prev Eq_req</f>
        <v>#ERROR!</v>
      </c>
      <c r="P95" s="31" t="str">
        <f>Eq_req-prev Eq_req</f>
        <v>#ERROR!</v>
      </c>
      <c r="Q95" s="31" t="str">
        <f>Eq_req-prev Eq_req</f>
        <v>#ERROR!</v>
      </c>
      <c r="R95" s="31" t="str">
        <f>Eq_req-prev Eq_req</f>
        <v>#ERROR!</v>
      </c>
      <c r="S95" s="31" t="str">
        <f>Eq_req-prev Eq_req</f>
        <v>#ERROR!</v>
      </c>
      <c r="T95" s="31" t="str">
        <f>Eq_req-prev Eq_req</f>
        <v>#ERROR!</v>
      </c>
      <c r="U95" s="31" t="str">
        <f>Eq_req-prev Eq_req</f>
        <v>#ERROR!</v>
      </c>
      <c r="V95" s="31" t="str">
        <f>Eq_req-prev Eq_req</f>
        <v>#ERROR!</v>
      </c>
      <c r="W95" s="31" t="str">
        <f>Eq_req-prev Eq_req</f>
        <v>#ERROR!</v>
      </c>
      <c r="X95" s="31" t="str">
        <f>Eq_req-prev Eq_req</f>
        <v>#ERROR!</v>
      </c>
      <c r="Y95" s="31" t="str">
        <f>Eq_req-prev Eq_req</f>
        <v>#ERROR!</v>
      </c>
      <c r="Z95" s="31" t="str">
        <f>Eq_req-prev Eq_req</f>
        <v>#ERROR!</v>
      </c>
      <c r="AA95" s="31" t="str">
        <f>Eq_req-prev Eq_req</f>
        <v>#ERROR!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 t="s">
        <v>105</v>
      </c>
      <c r="B96" s="19" t="s">
        <v>106</v>
      </c>
      <c r="C96" s="31">
        <f t="shared" si="1"/>
        <v>437500</v>
      </c>
      <c r="D96" s="31" t="str">
        <f>Fund_req-prev Fund_req</f>
        <v>#ERROR!</v>
      </c>
      <c r="E96" s="31" t="str">
        <f>Fund_req-prev Fund_req</f>
        <v>#ERROR!</v>
      </c>
      <c r="F96" s="31" t="str">
        <f>Fund_req-prev Fund_req</f>
        <v>#ERROR!</v>
      </c>
      <c r="G96" s="31" t="str">
        <f>Fund_req-prev Fund_req</f>
        <v>#ERROR!</v>
      </c>
      <c r="H96" s="31" t="str">
        <f>Fund_req-prev Fund_req</f>
        <v>#ERROR!</v>
      </c>
      <c r="I96" s="31" t="str">
        <f>Fund_req-prev Fund_req</f>
        <v>#ERROR!</v>
      </c>
      <c r="J96" s="31" t="str">
        <f>Fund_req-prev Fund_req</f>
        <v>#ERROR!</v>
      </c>
      <c r="K96" s="31" t="str">
        <f>Fund_req-prev Fund_req</f>
        <v>#ERROR!</v>
      </c>
      <c r="L96" s="31" t="str">
        <f>Fund_req-prev Fund_req</f>
        <v>#ERROR!</v>
      </c>
      <c r="M96" s="31" t="str">
        <f>Fund_req-prev Fund_req</f>
        <v>#ERROR!</v>
      </c>
      <c r="N96" s="31" t="str">
        <f>Fund_req-prev Fund_req</f>
        <v>#ERROR!</v>
      </c>
      <c r="O96" s="31" t="str">
        <f>Fund_req-prev Fund_req</f>
        <v>#ERROR!</v>
      </c>
      <c r="P96" s="31" t="str">
        <f>Fund_req-prev Fund_req</f>
        <v>#ERROR!</v>
      </c>
      <c r="Q96" s="31" t="str">
        <f>Fund_req-prev Fund_req</f>
        <v>#ERROR!</v>
      </c>
      <c r="R96" s="31" t="str">
        <f>Fund_req-prev Fund_req</f>
        <v>#ERROR!</v>
      </c>
      <c r="S96" s="31" t="str">
        <f>Fund_req-prev Fund_req</f>
        <v>#ERROR!</v>
      </c>
      <c r="T96" s="31" t="str">
        <f>Fund_req-prev Fund_req</f>
        <v>#ERROR!</v>
      </c>
      <c r="U96" s="31" t="str">
        <f>Fund_req-prev Fund_req</f>
        <v>#ERROR!</v>
      </c>
      <c r="V96" s="31" t="str">
        <f>Fund_req-prev Fund_req</f>
        <v>#ERROR!</v>
      </c>
      <c r="W96" s="31" t="str">
        <f>Fund_req-prev Fund_req</f>
        <v>#ERROR!</v>
      </c>
      <c r="X96" s="31" t="str">
        <f>Fund_req-prev Fund_req</f>
        <v>#ERROR!</v>
      </c>
      <c r="Y96" s="31" t="str">
        <f>Fund_req-prev Fund_req</f>
        <v>#ERROR!</v>
      </c>
      <c r="Z96" s="31" t="str">
        <f>Fund_req-prev Fund_req</f>
        <v>#ERROR!</v>
      </c>
      <c r="AA96" s="31" t="str">
        <f>Fund_req-prev Fund_req</f>
        <v>#ERROR!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9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3" t="s">
        <v>107</v>
      </c>
      <c r="B98" s="19"/>
      <c r="C98" s="2"/>
      <c r="D98" s="2"/>
      <c r="E98" s="2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 t="s">
        <v>108</v>
      </c>
      <c r="B99" s="41" t="s">
        <v>109</v>
      </c>
      <c r="C99" s="42">
        <f>1/(1+HWcalc!discount_rate_month)^(HWcalc!statement_no)</f>
        <v>1</v>
      </c>
      <c r="D99" s="42">
        <f>1/(1+HWcalc!discount_rate_month)^(HWcalc!statement_no)</f>
        <v>0.9783735893</v>
      </c>
      <c r="E99" s="42">
        <f>1/(1+HWcalc!discount_rate_month)^(HWcalc!statement_no)</f>
        <v>0.9572148803</v>
      </c>
      <c r="F99" s="42">
        <f>1/(1+HWcalc!discount_rate_month)^(HWcalc!statement_no)</f>
        <v>0.9365137582</v>
      </c>
      <c r="G99" s="42">
        <f>1/(1+HWcalc!discount_rate_month)^(HWcalc!statement_no)</f>
        <v>0.9162603271</v>
      </c>
      <c r="H99" s="42">
        <f>1/(1+HWcalc!discount_rate_month)^(HWcalc!statement_no)</f>
        <v>0.896444905</v>
      </c>
      <c r="I99" s="42">
        <f>1/(1+HWcalc!discount_rate_month)^(HWcalc!statement_no)</f>
        <v>0.8770580193</v>
      </c>
      <c r="J99" s="42">
        <f>1/(1+HWcalc!discount_rate_month)^(HWcalc!statement_no)</f>
        <v>0.8580904024</v>
      </c>
      <c r="K99" s="42">
        <f>1/(1+HWcalc!discount_rate_month)^(HWcalc!statement_no)</f>
        <v>0.839532987</v>
      </c>
      <c r="L99" s="42">
        <f>1/(1+HWcalc!discount_rate_month)^(HWcalc!statement_no)</f>
        <v>0.8213769018</v>
      </c>
      <c r="M99" s="42">
        <f>1/(1+HWcalc!discount_rate_month)^(HWcalc!statement_no)</f>
        <v>0.8036134676</v>
      </c>
      <c r="N99" s="42">
        <f>1/(1+HWcalc!discount_rate_month)^(HWcalc!statement_no)</f>
        <v>0.7862341928</v>
      </c>
      <c r="O99" s="42">
        <f>1/(1+HWcalc!discount_rate_month)^(HWcalc!statement_no)</f>
        <v>0.7692307692</v>
      </c>
      <c r="P99" s="42">
        <f>1/(1+HWcalc!discount_rate_month)^(HWcalc!statement_no)</f>
        <v>0.7525950687</v>
      </c>
      <c r="Q99" s="42">
        <f>1/(1+HWcalc!discount_rate_month)^(HWcalc!statement_no)</f>
        <v>0.7363191387</v>
      </c>
      <c r="R99" s="42">
        <f>1/(1+HWcalc!discount_rate_month)^(HWcalc!statement_no)</f>
        <v>0.7203951986</v>
      </c>
      <c r="S99" s="42">
        <f>1/(1+HWcalc!discount_rate_month)^(HWcalc!statement_no)</f>
        <v>0.7048156362</v>
      </c>
      <c r="T99" s="42">
        <f>1/(1+HWcalc!discount_rate_month)^(HWcalc!statement_no)</f>
        <v>0.6895730038</v>
      </c>
      <c r="U99" s="42">
        <f>1/(1+HWcalc!discount_rate_month)^(HWcalc!statement_no)</f>
        <v>0.6746600149</v>
      </c>
      <c r="V99" s="42">
        <f>1/(1+HWcalc!discount_rate_month)^(HWcalc!statement_no)</f>
        <v>0.6600695403</v>
      </c>
      <c r="W99" s="42">
        <f>1/(1+HWcalc!discount_rate_month)^(HWcalc!statement_no)</f>
        <v>0.6457946054</v>
      </c>
      <c r="X99" s="42">
        <f>1/(1+HWcalc!discount_rate_month)^(HWcalc!statement_no)</f>
        <v>0.631828386</v>
      </c>
      <c r="Y99" s="42">
        <f>1/(1+HWcalc!discount_rate_month)^(HWcalc!statement_no)</f>
        <v>0.6181642059</v>
      </c>
      <c r="Z99" s="42">
        <f>1/(1+HWcalc!discount_rate_month)^(HWcalc!statement_no)</f>
        <v>0.6047955329</v>
      </c>
      <c r="AA99" s="42">
        <f>1/(1+HWcalc!discount_rate_month)^(HWcalc!statement_no)</f>
        <v>0.5917159763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43">
        <f>((1+HWcalc!discount_rate)^(1/12)-1)</f>
        <v>0.02210445059</v>
      </c>
      <c r="C100" s="2"/>
      <c r="D100" s="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 t="s">
        <v>110</v>
      </c>
      <c r="B101" s="34" t="str">
        <f>SUMPRODUCT(HWcalc!Cash_flow_to_Client,HWcalc!coeff_discount)</f>
        <v>#ERROR!</v>
      </c>
      <c r="C101" s="31">
        <f>HWcalc!initial_amount-HWcalc!repayment</f>
        <v>500000</v>
      </c>
      <c r="D101" s="31" t="str">
        <f>-HWcalc!repayment</f>
        <v>#ERROR!</v>
      </c>
      <c r="E101" s="31" t="str">
        <f>-HWcalc!repayment</f>
        <v>#ERROR!</v>
      </c>
      <c r="F101" s="31" t="str">
        <f>-HWcalc!repayment</f>
        <v>#ERROR!</v>
      </c>
      <c r="G101" s="31" t="str">
        <f>-HWcalc!repayment</f>
        <v>#ERROR!</v>
      </c>
      <c r="H101" s="31" t="str">
        <f>-HWcalc!repayment</f>
        <v>#ERROR!</v>
      </c>
      <c r="I101" s="31" t="str">
        <f>-HWcalc!repayment</f>
        <v>#ERROR!</v>
      </c>
      <c r="J101" s="31" t="str">
        <f>-HWcalc!repayment</f>
        <v>#ERROR!</v>
      </c>
      <c r="K101" s="31" t="str">
        <f>-HWcalc!repayment</f>
        <v>#ERROR!</v>
      </c>
      <c r="L101" s="31" t="str">
        <f>-HWcalc!repayment</f>
        <v>#ERROR!</v>
      </c>
      <c r="M101" s="31" t="str">
        <f>-HWcalc!repayment</f>
        <v>#ERROR!</v>
      </c>
      <c r="N101" s="31" t="str">
        <f>-HWcalc!repayment</f>
        <v>#ERROR!</v>
      </c>
      <c r="O101" s="31" t="str">
        <f>-HWcalc!repayment</f>
        <v>#ERROR!</v>
      </c>
      <c r="P101" s="31" t="str">
        <f>-HWcalc!repayment</f>
        <v>#ERROR!</v>
      </c>
      <c r="Q101" s="31" t="str">
        <f>-HWcalc!repayment</f>
        <v>#ERROR!</v>
      </c>
      <c r="R101" s="31" t="str">
        <f>-HWcalc!repayment</f>
        <v>#ERROR!</v>
      </c>
      <c r="S101" s="31" t="str">
        <f>-HWcalc!repayment</f>
        <v>#ERROR!</v>
      </c>
      <c r="T101" s="31" t="str">
        <f>-HWcalc!repayment</f>
        <v>#ERROR!</v>
      </c>
      <c r="U101" s="31" t="str">
        <f>-HWcalc!repayment</f>
        <v>#ERROR!</v>
      </c>
      <c r="V101" s="31" t="str">
        <f>-HWcalc!repayment</f>
        <v>#ERROR!</v>
      </c>
      <c r="W101" s="31" t="str">
        <f>-HWcalc!repayment</f>
        <v>#ERROR!</v>
      </c>
      <c r="X101" s="31" t="str">
        <f>-HWcalc!repayment</f>
        <v>#ERROR!</v>
      </c>
      <c r="Y101" s="31" t="str">
        <f>-HWcalc!repayment</f>
        <v>#ERROR!</v>
      </c>
      <c r="Z101" s="31" t="str">
        <f>-HWcalc!repayment</f>
        <v>#ERROR!</v>
      </c>
      <c r="AA101" s="31" t="str">
        <f>-HWcalc!repayment</f>
        <v>#ERROR!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 t="s">
        <v>111</v>
      </c>
      <c r="B102" s="34" t="str">
        <f>SUMPRODUCT(HWcalc!to_bondholders,HWcalc!coeff_discount)</f>
        <v>#ERROR!</v>
      </c>
      <c r="C102" s="31" t="str">
        <f>HWcalc!Cost_of_Funds-HWcalc!Fund_req_chng</f>
        <v>#ERROR!</v>
      </c>
      <c r="D102" s="31" t="str">
        <f>HWcalc!Cost_of_Funds-HWcalc!Fund_req_chng</f>
        <v>#ERROR!</v>
      </c>
      <c r="E102" s="31" t="str">
        <f>HWcalc!Cost_of_Funds-HWcalc!Fund_req_chng</f>
        <v>#ERROR!</v>
      </c>
      <c r="F102" s="31" t="str">
        <f>HWcalc!Cost_of_Funds-HWcalc!Fund_req_chng</f>
        <v>#ERROR!</v>
      </c>
      <c r="G102" s="31" t="str">
        <f>HWcalc!Cost_of_Funds-HWcalc!Fund_req_chng</f>
        <v>#ERROR!</v>
      </c>
      <c r="H102" s="31" t="str">
        <f>HWcalc!Cost_of_Funds-HWcalc!Fund_req_chng</f>
        <v>#ERROR!</v>
      </c>
      <c r="I102" s="31" t="str">
        <f>HWcalc!Cost_of_Funds-HWcalc!Fund_req_chng</f>
        <v>#ERROR!</v>
      </c>
      <c r="J102" s="31" t="str">
        <f>HWcalc!Cost_of_Funds-HWcalc!Fund_req_chng</f>
        <v>#ERROR!</v>
      </c>
      <c r="K102" s="31" t="str">
        <f>HWcalc!Cost_of_Funds-HWcalc!Fund_req_chng</f>
        <v>#ERROR!</v>
      </c>
      <c r="L102" s="31" t="str">
        <f>HWcalc!Cost_of_Funds-HWcalc!Fund_req_chng</f>
        <v>#ERROR!</v>
      </c>
      <c r="M102" s="31" t="str">
        <f>HWcalc!Cost_of_Funds-HWcalc!Fund_req_chng</f>
        <v>#ERROR!</v>
      </c>
      <c r="N102" s="31" t="str">
        <f>HWcalc!Cost_of_Funds-HWcalc!Fund_req_chng</f>
        <v>#ERROR!</v>
      </c>
      <c r="O102" s="31" t="str">
        <f>HWcalc!Cost_of_Funds-HWcalc!Fund_req_chng</f>
        <v>#ERROR!</v>
      </c>
      <c r="P102" s="31" t="str">
        <f>HWcalc!Cost_of_Funds-HWcalc!Fund_req_chng</f>
        <v>#ERROR!</v>
      </c>
      <c r="Q102" s="31" t="str">
        <f>HWcalc!Cost_of_Funds-HWcalc!Fund_req_chng</f>
        <v>#ERROR!</v>
      </c>
      <c r="R102" s="31" t="str">
        <f>HWcalc!Cost_of_Funds-HWcalc!Fund_req_chng</f>
        <v>#ERROR!</v>
      </c>
      <c r="S102" s="31" t="str">
        <f>HWcalc!Cost_of_Funds-HWcalc!Fund_req_chng</f>
        <v>#ERROR!</v>
      </c>
      <c r="T102" s="31" t="str">
        <f>HWcalc!Cost_of_Funds-HWcalc!Fund_req_chng</f>
        <v>#ERROR!</v>
      </c>
      <c r="U102" s="31" t="str">
        <f>HWcalc!Cost_of_Funds-HWcalc!Fund_req_chng</f>
        <v>#ERROR!</v>
      </c>
      <c r="V102" s="31" t="str">
        <f>HWcalc!Cost_of_Funds-HWcalc!Fund_req_chng</f>
        <v>#ERROR!</v>
      </c>
      <c r="W102" s="31" t="str">
        <f>HWcalc!Cost_of_Funds-HWcalc!Fund_req_chng</f>
        <v>#ERROR!</v>
      </c>
      <c r="X102" s="31" t="str">
        <f>HWcalc!Cost_of_Funds-HWcalc!Fund_req_chng</f>
        <v>#ERROR!</v>
      </c>
      <c r="Y102" s="31" t="str">
        <f>HWcalc!Cost_of_Funds-HWcalc!Fund_req_chng</f>
        <v>#ERROR!</v>
      </c>
      <c r="Z102" s="31" t="str">
        <f>HWcalc!Cost_of_Funds-HWcalc!Fund_req_chng</f>
        <v>#ERROR!</v>
      </c>
      <c r="AA102" s="31" t="str">
        <f>HWcalc!Cost_of_Funds-HWcalc!Fund_req_chng</f>
        <v>#ERROR!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 t="s">
        <v>112</v>
      </c>
      <c r="B103" s="34" t="str">
        <f>SUMPRODUCT(HWcalc!cost_tax,HWcalc!coeff_discount)</f>
        <v>#ERROR!</v>
      </c>
      <c r="C103" s="31" t="str">
        <f>HWcalc!Operation_cost+HWcalc!collect_cost+HWcalc!Tax</f>
        <v>#ERROR!</v>
      </c>
      <c r="D103" s="31" t="str">
        <f>HWcalc!Operation_cost+HWcalc!collect_cost+HWcalc!Tax</f>
        <v>#ERROR!</v>
      </c>
      <c r="E103" s="31" t="str">
        <f>HWcalc!Operation_cost+HWcalc!collect_cost+HWcalc!Tax</f>
        <v>#ERROR!</v>
      </c>
      <c r="F103" s="31" t="str">
        <f>HWcalc!Operation_cost+HWcalc!collect_cost+HWcalc!Tax</f>
        <v>#ERROR!</v>
      </c>
      <c r="G103" s="31" t="str">
        <f>HWcalc!Operation_cost+HWcalc!collect_cost+HWcalc!Tax</f>
        <v>#ERROR!</v>
      </c>
      <c r="H103" s="31" t="str">
        <f>HWcalc!Operation_cost+HWcalc!collect_cost+HWcalc!Tax</f>
        <v>#ERROR!</v>
      </c>
      <c r="I103" s="31" t="str">
        <f>HWcalc!Operation_cost+HWcalc!collect_cost+HWcalc!Tax</f>
        <v>#ERROR!</v>
      </c>
      <c r="J103" s="31" t="str">
        <f>HWcalc!Operation_cost+HWcalc!collect_cost+HWcalc!Tax</f>
        <v>#ERROR!</v>
      </c>
      <c r="K103" s="31" t="str">
        <f>HWcalc!Operation_cost+HWcalc!collect_cost+HWcalc!Tax</f>
        <v>#ERROR!</v>
      </c>
      <c r="L103" s="31" t="str">
        <f>HWcalc!Operation_cost+HWcalc!collect_cost+HWcalc!Tax</f>
        <v>#ERROR!</v>
      </c>
      <c r="M103" s="31" t="str">
        <f>HWcalc!Operation_cost+HWcalc!collect_cost+HWcalc!Tax</f>
        <v>#ERROR!</v>
      </c>
      <c r="N103" s="31" t="str">
        <f>HWcalc!Operation_cost+HWcalc!collect_cost+HWcalc!Tax</f>
        <v>#ERROR!</v>
      </c>
      <c r="O103" s="31" t="str">
        <f>HWcalc!Operation_cost+HWcalc!collect_cost+HWcalc!Tax</f>
        <v>#ERROR!</v>
      </c>
      <c r="P103" s="31" t="str">
        <f>HWcalc!Operation_cost+HWcalc!collect_cost+HWcalc!Tax</f>
        <v>#ERROR!</v>
      </c>
      <c r="Q103" s="31" t="str">
        <f>HWcalc!Operation_cost+HWcalc!collect_cost+HWcalc!Tax</f>
        <v>#ERROR!</v>
      </c>
      <c r="R103" s="31" t="str">
        <f>HWcalc!Operation_cost+HWcalc!collect_cost+HWcalc!Tax</f>
        <v>#ERROR!</v>
      </c>
      <c r="S103" s="31" t="str">
        <f>HWcalc!Operation_cost+HWcalc!collect_cost+HWcalc!Tax</f>
        <v>#ERROR!</v>
      </c>
      <c r="T103" s="31" t="str">
        <f>HWcalc!Operation_cost+HWcalc!collect_cost+HWcalc!Tax</f>
        <v>#ERROR!</v>
      </c>
      <c r="U103" s="31" t="str">
        <f>HWcalc!Operation_cost+HWcalc!collect_cost+HWcalc!Tax</f>
        <v>#ERROR!</v>
      </c>
      <c r="V103" s="31" t="str">
        <f>HWcalc!Operation_cost+HWcalc!collect_cost+HWcalc!Tax</f>
        <v>#ERROR!</v>
      </c>
      <c r="W103" s="31" t="str">
        <f>HWcalc!Operation_cost+HWcalc!collect_cost+HWcalc!Tax</f>
        <v>#ERROR!</v>
      </c>
      <c r="X103" s="31" t="str">
        <f>HWcalc!Operation_cost+HWcalc!collect_cost+HWcalc!Tax</f>
        <v>#ERROR!</v>
      </c>
      <c r="Y103" s="31" t="str">
        <f>HWcalc!Operation_cost+HWcalc!collect_cost+HWcalc!Tax</f>
        <v>#ERROR!</v>
      </c>
      <c r="Z103" s="31" t="str">
        <f>HWcalc!Operation_cost+HWcalc!collect_cost+HWcalc!Tax</f>
        <v>#ERROR!</v>
      </c>
      <c r="AA103" s="31" t="str">
        <f>HWcalc!Operation_cost+HWcalc!collect_cost+HWcalc!Tax</f>
        <v>#ERROR!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44" t="s">
        <v>113</v>
      </c>
      <c r="B104" s="45" t="str">
        <f>SUMPRODUCT(HWcalc!shareholders,HWcalc!coeff_discount)</f>
        <v>#ERROR!</v>
      </c>
      <c r="C104" s="46" t="str">
        <f>HWcalc!Net_Income_Atax-HWcalc!Eq_req_chng</f>
        <v>#ERROR!</v>
      </c>
      <c r="D104" s="46" t="str">
        <f>HWcalc!Net_Income_Atax-HWcalc!Eq_req_chng</f>
        <v>#ERROR!</v>
      </c>
      <c r="E104" s="46" t="str">
        <f>HWcalc!Net_Income_Atax-HWcalc!Eq_req_chng</f>
        <v>#ERROR!</v>
      </c>
      <c r="F104" s="46" t="str">
        <f>HWcalc!Net_Income_Atax-HWcalc!Eq_req_chng</f>
        <v>#ERROR!</v>
      </c>
      <c r="G104" s="46" t="str">
        <f>HWcalc!Net_Income_Atax-HWcalc!Eq_req_chng</f>
        <v>#ERROR!</v>
      </c>
      <c r="H104" s="46" t="str">
        <f>HWcalc!Net_Income_Atax-HWcalc!Eq_req_chng</f>
        <v>#ERROR!</v>
      </c>
      <c r="I104" s="46" t="str">
        <f>HWcalc!Net_Income_Atax-HWcalc!Eq_req_chng</f>
        <v>#ERROR!</v>
      </c>
      <c r="J104" s="46" t="str">
        <f>HWcalc!Net_Income_Atax-HWcalc!Eq_req_chng</f>
        <v>#ERROR!</v>
      </c>
      <c r="K104" s="46" t="str">
        <f>HWcalc!Net_Income_Atax-HWcalc!Eq_req_chng</f>
        <v>#ERROR!</v>
      </c>
      <c r="L104" s="46" t="str">
        <f>HWcalc!Net_Income_Atax-HWcalc!Eq_req_chng</f>
        <v>#ERROR!</v>
      </c>
      <c r="M104" s="46" t="str">
        <f>HWcalc!Net_Income_Atax-HWcalc!Eq_req_chng</f>
        <v>#ERROR!</v>
      </c>
      <c r="N104" s="46" t="str">
        <f>HWcalc!Net_Income_Atax-HWcalc!Eq_req_chng</f>
        <v>#ERROR!</v>
      </c>
      <c r="O104" s="46" t="str">
        <f>HWcalc!Net_Income_Atax-HWcalc!Eq_req_chng</f>
        <v>#ERROR!</v>
      </c>
      <c r="P104" s="46" t="str">
        <f>HWcalc!Net_Income_Atax-HWcalc!Eq_req_chng</f>
        <v>#ERROR!</v>
      </c>
      <c r="Q104" s="46" t="str">
        <f>HWcalc!Net_Income_Atax-HWcalc!Eq_req_chng</f>
        <v>#ERROR!</v>
      </c>
      <c r="R104" s="46" t="str">
        <f>HWcalc!Net_Income_Atax-HWcalc!Eq_req_chng</f>
        <v>#ERROR!</v>
      </c>
      <c r="S104" s="46" t="str">
        <f>HWcalc!Net_Income_Atax-HWcalc!Eq_req_chng</f>
        <v>#ERROR!</v>
      </c>
      <c r="T104" s="46" t="str">
        <f>HWcalc!Net_Income_Atax-HWcalc!Eq_req_chng</f>
        <v>#ERROR!</v>
      </c>
      <c r="U104" s="46" t="str">
        <f>HWcalc!Net_Income_Atax-HWcalc!Eq_req_chng</f>
        <v>#ERROR!</v>
      </c>
      <c r="V104" s="46" t="str">
        <f>HWcalc!Net_Income_Atax-HWcalc!Eq_req_chng</f>
        <v>#ERROR!</v>
      </c>
      <c r="W104" s="46" t="str">
        <f>HWcalc!Net_Income_Atax-HWcalc!Eq_req_chng</f>
        <v>#ERROR!</v>
      </c>
      <c r="X104" s="46" t="str">
        <f>HWcalc!Net_Income_Atax-HWcalc!Eq_req_chng</f>
        <v>#ERROR!</v>
      </c>
      <c r="Y104" s="46" t="str">
        <f>HWcalc!Net_Income_Atax-HWcalc!Eq_req_chng</f>
        <v>#ERROR!</v>
      </c>
      <c r="Z104" s="46" t="str">
        <f>HWcalc!Net_Income_Atax-HWcalc!Eq_req_chng</f>
        <v>#ERROR!</v>
      </c>
      <c r="AA104" s="46" t="str">
        <f>HWcalc!Net_Income_Atax-HWcalc!Eq_req_chng</f>
        <v>#ERROR!</v>
      </c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</row>
    <row r="105" ht="15.75" customHeight="1">
      <c r="A105" s="47"/>
      <c r="B105" s="1"/>
      <c r="C105" s="48">
        <v>-62499.842</v>
      </c>
      <c r="D105" s="48">
        <v>7013.819629407926</v>
      </c>
      <c r="E105" s="48">
        <v>5791.943237754451</v>
      </c>
      <c r="F105" s="48">
        <v>5689.454895020246</v>
      </c>
      <c r="G105" s="48">
        <v>-5229.103321388437</v>
      </c>
      <c r="H105" s="48">
        <v>2796.0011834785464</v>
      </c>
      <c r="I105" s="48">
        <v>2506.3731006017915</v>
      </c>
      <c r="J105" s="48">
        <v>2246.329156959358</v>
      </c>
      <c r="K105" s="48">
        <v>2023.4347139357185</v>
      </c>
      <c r="L105" s="48">
        <v>1834.9851537589602</v>
      </c>
      <c r="M105" s="48">
        <v>1677.726406278432</v>
      </c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 t="s">
        <v>114</v>
      </c>
      <c r="B107" s="49" t="s">
        <v>115</v>
      </c>
      <c r="C107" s="29" t="str">
        <f>HWcalc!CFtS*HWcalc!coeff_discount</f>
        <v>#ERROR!</v>
      </c>
      <c r="D107" s="29" t="str">
        <f>prev C107 + CFtS*coeff_discount</f>
        <v>#ERROR!</v>
      </c>
      <c r="E107" s="29" t="str">
        <f>prev D107 + CFtS*coeff_discount</f>
        <v>#ERROR!</v>
      </c>
      <c r="F107" s="29" t="str">
        <f>prev E107 + CFtS*coeff_discount</f>
        <v>#ERROR!</v>
      </c>
      <c r="G107" s="29" t="str">
        <f>prev F107 + CFtS*coeff_discount</f>
        <v>#ERROR!</v>
      </c>
      <c r="H107" s="29" t="str">
        <f>prev G107 + CFtS*coeff_discount</f>
        <v>#ERROR!</v>
      </c>
      <c r="I107" s="29" t="str">
        <f>prev H107 + CFtS*coeff_discount</f>
        <v>#ERROR!</v>
      </c>
      <c r="J107" s="29" t="str">
        <f>prev I107 + CFtS*coeff_discount</f>
        <v>#ERROR!</v>
      </c>
      <c r="K107" s="29" t="str">
        <f>prev J107 + CFtS*coeff_discount</f>
        <v>#ERROR!</v>
      </c>
      <c r="L107" s="29" t="str">
        <f>prev K107 + CFtS*coeff_discount</f>
        <v>#ERROR!</v>
      </c>
      <c r="M107" s="29" t="str">
        <f>prev L107 + CFtS*coeff_discount</f>
        <v>#ERROR!</v>
      </c>
      <c r="N107" s="29" t="str">
        <f>prev M107 + CFtS*coeff_discount</f>
        <v>#ERROR!</v>
      </c>
      <c r="O107" s="29" t="str">
        <f>prev N107 + CFtS*coeff_discount</f>
        <v>#ERROR!</v>
      </c>
      <c r="P107" s="29" t="str">
        <f>prev O107 + CFtS*coeff_discount</f>
        <v>#ERROR!</v>
      </c>
      <c r="Q107" s="29" t="str">
        <f>prev P107 + CFtS*coeff_discount</f>
        <v>#ERROR!</v>
      </c>
      <c r="R107" s="29" t="str">
        <f>prev Q107 + CFtS*coeff_discount</f>
        <v>#ERROR!</v>
      </c>
      <c r="S107" s="29" t="str">
        <f>prev R107 + CFtS*coeff_discount</f>
        <v>#ERROR!</v>
      </c>
      <c r="T107" s="29" t="str">
        <f>prev S107 + CFtS*coeff_discount</f>
        <v>#ERROR!</v>
      </c>
      <c r="U107" s="29" t="str">
        <f>prev T107 + CFtS*coeff_discount</f>
        <v>#ERROR!</v>
      </c>
      <c r="V107" s="29" t="str">
        <f>prev U107 + CFtS*coeff_discount</f>
        <v>#ERROR!</v>
      </c>
      <c r="W107" s="29" t="str">
        <f>prev V107 + CFtS*coeff_discount</f>
        <v>#ERROR!</v>
      </c>
      <c r="X107" s="29" t="str">
        <f>prev W107 + CFtS*coeff_discount</f>
        <v>#ERROR!</v>
      </c>
      <c r="Y107" s="29" t="str">
        <f>prev X107 + CFtS*coeff_discount</f>
        <v>#ERROR!</v>
      </c>
      <c r="Z107" s="29" t="str">
        <f>prev Y107 + CFtS*coeff_discount</f>
        <v>#ERROR!</v>
      </c>
      <c r="AA107" s="29" t="str">
        <f>prev Z107 + CFtS*coeff_discount</f>
        <v>#ERROR!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29"/>
      <c r="E109" s="31"/>
      <c r="F109" s="18"/>
      <c r="G109" s="18"/>
      <c r="H109" s="18"/>
      <c r="I109" s="27"/>
      <c r="J109" s="27"/>
      <c r="K109" s="1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29"/>
      <c r="E110" s="31"/>
      <c r="F110" s="18"/>
      <c r="G110" s="18"/>
      <c r="H110" s="18"/>
      <c r="I110" s="27"/>
      <c r="J110" s="27"/>
      <c r="K110" s="1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29"/>
      <c r="E111" s="31"/>
      <c r="F111" s="18"/>
      <c r="G111" s="18"/>
      <c r="H111" s="18"/>
      <c r="I111" s="27"/>
      <c r="J111" s="27"/>
      <c r="K111" s="1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29"/>
      <c r="E112" s="31"/>
      <c r="F112" s="27"/>
      <c r="G112" s="27"/>
      <c r="H112" s="27"/>
      <c r="I112" s="27"/>
      <c r="J112" s="27"/>
      <c r="K112" s="1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29"/>
      <c r="E113" s="31"/>
      <c r="F113" s="27"/>
      <c r="G113" s="27"/>
      <c r="H113" s="27"/>
      <c r="I113" s="27"/>
      <c r="J113" s="27"/>
      <c r="K113" s="1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29"/>
      <c r="E114" s="31"/>
      <c r="F114" s="27"/>
      <c r="G114" s="27"/>
      <c r="H114" s="27"/>
      <c r="I114" s="59"/>
      <c r="J114" s="60" t="s">
        <v>121</v>
      </c>
      <c r="K114" s="60" t="s">
        <v>122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29"/>
      <c r="E115" s="31"/>
      <c r="F115" s="27"/>
      <c r="G115" s="27"/>
      <c r="H115" s="27"/>
      <c r="I115" s="59" t="s">
        <v>18</v>
      </c>
      <c r="J115" s="56">
        <v>-248.0</v>
      </c>
      <c r="K115" s="56">
        <v>248.0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29"/>
      <c r="E116" s="31"/>
      <c r="F116" s="16"/>
      <c r="G116" s="16"/>
      <c r="H116" s="16"/>
      <c r="I116" s="56" t="s">
        <v>20</v>
      </c>
      <c r="J116" s="56">
        <v>-340.0</v>
      </c>
      <c r="K116" s="56">
        <v>345.0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29"/>
      <c r="E117" s="31"/>
      <c r="F117" s="16"/>
      <c r="G117" s="16"/>
      <c r="H117" s="16"/>
      <c r="I117" s="55" t="s">
        <v>22</v>
      </c>
      <c r="J117" s="56">
        <v>-448.0</v>
      </c>
      <c r="K117" s="56">
        <v>447.0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29"/>
      <c r="E118" s="31"/>
      <c r="F118" s="16"/>
      <c r="G118" s="16"/>
      <c r="H118" s="16"/>
      <c r="I118" s="56" t="s">
        <v>16</v>
      </c>
      <c r="J118" s="56">
        <v>-2422.0</v>
      </c>
      <c r="K118" s="56">
        <v>2422.0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2"/>
      <c r="E119" s="31"/>
      <c r="F119" s="1"/>
      <c r="G119" s="1"/>
      <c r="H119" s="1"/>
      <c r="I119" s="55" t="s">
        <v>123</v>
      </c>
      <c r="J119" s="56">
        <v>2727.0</v>
      </c>
      <c r="K119" s="56">
        <v>-2716.0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2"/>
      <c r="E120" s="3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2"/>
      <c r="E121" s="3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2"/>
      <c r="E122" s="31"/>
      <c r="F122" s="1"/>
      <c r="G122" s="1"/>
      <c r="H122" s="1"/>
      <c r="I122" s="59"/>
      <c r="J122" s="60" t="s">
        <v>124</v>
      </c>
      <c r="K122" s="61" t="s">
        <v>125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2"/>
      <c r="E123" s="1"/>
      <c r="F123" s="1"/>
      <c r="G123" s="1"/>
      <c r="H123" s="1"/>
      <c r="I123" s="59" t="s">
        <v>126</v>
      </c>
      <c r="J123" s="56">
        <v>-101.0</v>
      </c>
      <c r="K123" s="56">
        <v>101.0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2"/>
      <c r="E124" s="1"/>
      <c r="F124" s="1"/>
      <c r="G124" s="1"/>
      <c r="H124" s="1"/>
      <c r="I124" s="59" t="s">
        <v>127</v>
      </c>
      <c r="J124" s="56">
        <v>-959.0</v>
      </c>
      <c r="K124" s="56">
        <v>959.0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5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5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5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5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5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6" width="8.86"/>
  </cols>
  <sheetData>
    <row r="2">
      <c r="B2" s="62">
        <v>0.01</v>
      </c>
      <c r="C2" s="62">
        <v>-0.01</v>
      </c>
    </row>
    <row r="3">
      <c r="A3" s="50" t="s">
        <v>128</v>
      </c>
      <c r="B3" s="50">
        <v>2789.808366647616</v>
      </c>
      <c r="C3" s="50">
        <v>-2777.4235899010964</v>
      </c>
    </row>
    <row r="4">
      <c r="A4" s="50" t="s">
        <v>16</v>
      </c>
      <c r="B4" s="50">
        <v>-2583.6217591579953</v>
      </c>
      <c r="C4" s="50">
        <v>2583.62175915801</v>
      </c>
    </row>
    <row r="5">
      <c r="A5" s="50" t="s">
        <v>22</v>
      </c>
      <c r="B5" s="50">
        <v>-477.05987869899036</v>
      </c>
      <c r="C5" s="50">
        <v>477.05987869900855</v>
      </c>
    </row>
    <row r="6">
      <c r="A6" s="6" t="s">
        <v>20</v>
      </c>
      <c r="B6" s="50">
        <v>-183.28737540375005</v>
      </c>
      <c r="C6" s="50">
        <v>186.37098866726228</v>
      </c>
    </row>
    <row r="7">
      <c r="A7" s="50" t="s">
        <v>18</v>
      </c>
      <c r="B7" s="50">
        <v>182.3743187890468</v>
      </c>
      <c r="C7" s="50">
        <v>-182.37431878903953</v>
      </c>
    </row>
    <row r="11">
      <c r="A11" s="1"/>
      <c r="B11" s="1"/>
      <c r="C11" s="63" t="s">
        <v>129</v>
      </c>
      <c r="D11" s="63" t="s">
        <v>130</v>
      </c>
    </row>
    <row r="12">
      <c r="A12" s="6" t="s">
        <v>25</v>
      </c>
      <c r="B12" s="1">
        <v>-26827.70397338663</v>
      </c>
      <c r="C12" s="1">
        <v>-27868.661353725496</v>
      </c>
      <c r="D12" s="1">
        <v>-25786.74659304778</v>
      </c>
      <c r="E12" s="50">
        <f t="shared" ref="E12:E13" si="1">C12-B12</f>
        <v>-1040.95738</v>
      </c>
      <c r="F12" s="50">
        <f t="shared" ref="F12:F13" si="2">D12-B12</f>
        <v>1040.95738</v>
      </c>
    </row>
    <row r="13">
      <c r="A13" s="6" t="s">
        <v>27</v>
      </c>
      <c r="B13" s="1">
        <v>-26827.70397338663</v>
      </c>
      <c r="C13" s="1">
        <v>-26965.624452187603</v>
      </c>
      <c r="D13" s="1">
        <v>-26689.78349458563</v>
      </c>
      <c r="E13" s="50">
        <f t="shared" si="1"/>
        <v>-137.9204788</v>
      </c>
      <c r="F13" s="50">
        <f t="shared" si="2"/>
        <v>137.9204788</v>
      </c>
    </row>
    <row r="16">
      <c r="B16" s="63" t="s">
        <v>129</v>
      </c>
      <c r="C16" s="63" t="s">
        <v>130</v>
      </c>
    </row>
    <row r="17">
      <c r="A17" s="50" t="s">
        <v>25</v>
      </c>
      <c r="B17" s="50">
        <v>-1040.9573803388666</v>
      </c>
      <c r="C17" s="50">
        <v>1040.9573803388485</v>
      </c>
    </row>
    <row r="18">
      <c r="A18" s="50" t="s">
        <v>27</v>
      </c>
      <c r="B18" s="50">
        <v>-137.9204788009738</v>
      </c>
      <c r="C18" s="50">
        <v>137.92047880099926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