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work\logs\20220520\"/>
    </mc:Choice>
  </mc:AlternateContent>
  <xr:revisionPtr revIDLastSave="0" documentId="13_ncr:1_{FE15D217-B15F-47C5-8B42-8B711B7DB2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wo Cube" sheetId="1" r:id="rId1"/>
    <sheet name="Linear Interp reorged" sheetId="3" r:id="rId2"/>
    <sheet name="Linear Interp old" sheetId="2" r:id="rId3"/>
    <sheet name="Sheet2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3" i="3" l="1"/>
  <c r="O42" i="3"/>
  <c r="N44" i="3" s="1"/>
  <c r="N47" i="3" s="1"/>
  <c r="O39" i="3"/>
  <c r="O38" i="3"/>
  <c r="I2" i="3"/>
  <c r="H2" i="3"/>
  <c r="G2" i="3"/>
  <c r="E2" i="3"/>
  <c r="D2" i="3"/>
  <c r="C2" i="3"/>
  <c r="O43" i="2"/>
  <c r="O42" i="2"/>
  <c r="O39" i="2"/>
  <c r="O38" i="2"/>
  <c r="I2" i="2"/>
  <c r="H2" i="2"/>
  <c r="G2" i="2"/>
  <c r="E2" i="2"/>
  <c r="D2" i="2"/>
  <c r="C2" i="2"/>
  <c r="V50" i="1"/>
  <c r="U50" i="1"/>
  <c r="T50" i="1"/>
  <c r="S50" i="1"/>
  <c r="R50" i="1"/>
  <c r="Q50" i="1"/>
  <c r="V49" i="1"/>
  <c r="U49" i="1"/>
  <c r="T49" i="1"/>
  <c r="S49" i="1"/>
  <c r="R49" i="1"/>
  <c r="Q49" i="1"/>
  <c r="V48" i="1"/>
  <c r="U48" i="1"/>
  <c r="T48" i="1"/>
  <c r="S48" i="1"/>
  <c r="R48" i="1"/>
  <c r="Q48" i="1"/>
  <c r="V47" i="1"/>
  <c r="U47" i="1"/>
  <c r="T47" i="1"/>
  <c r="S47" i="1"/>
  <c r="R47" i="1"/>
  <c r="Q47" i="1"/>
  <c r="V46" i="1"/>
  <c r="U46" i="1"/>
  <c r="T46" i="1"/>
  <c r="S46" i="1"/>
  <c r="R46" i="1"/>
  <c r="Q46" i="1"/>
  <c r="V45" i="1"/>
  <c r="U45" i="1"/>
  <c r="T45" i="1"/>
  <c r="S45" i="1"/>
  <c r="R45" i="1"/>
  <c r="Q45" i="1"/>
  <c r="V44" i="1"/>
  <c r="U44" i="1"/>
  <c r="T44" i="1"/>
  <c r="S44" i="1"/>
  <c r="R44" i="1"/>
  <c r="Q44" i="1"/>
  <c r="V43" i="1"/>
  <c r="U43" i="1"/>
  <c r="T43" i="1"/>
  <c r="S43" i="1"/>
  <c r="R43" i="1"/>
  <c r="Q43" i="1"/>
  <c r="V42" i="1"/>
  <c r="U42" i="1"/>
  <c r="T42" i="1"/>
  <c r="S42" i="1"/>
  <c r="R42" i="1"/>
  <c r="Q42" i="1"/>
  <c r="V41" i="1"/>
  <c r="U41" i="1"/>
  <c r="T41" i="1"/>
  <c r="S41" i="1"/>
  <c r="R41" i="1"/>
  <c r="Q41" i="1"/>
  <c r="V40" i="1"/>
  <c r="U40" i="1"/>
  <c r="T40" i="1"/>
  <c r="S40" i="1"/>
  <c r="R40" i="1"/>
  <c r="Q40" i="1"/>
  <c r="V39" i="1"/>
  <c r="U39" i="1"/>
  <c r="T39" i="1"/>
  <c r="S39" i="1"/>
  <c r="R39" i="1"/>
  <c r="Q39" i="1"/>
  <c r="V38" i="1"/>
  <c r="U38" i="1"/>
  <c r="T38" i="1"/>
  <c r="S38" i="1"/>
  <c r="R38" i="1"/>
  <c r="Q38" i="1"/>
  <c r="V37" i="1"/>
  <c r="U37" i="1"/>
  <c r="T37" i="1"/>
  <c r="S37" i="1"/>
  <c r="R37" i="1"/>
  <c r="Q37" i="1"/>
  <c r="V36" i="1"/>
  <c r="U36" i="1"/>
  <c r="T36" i="1"/>
  <c r="S36" i="1"/>
  <c r="R36" i="1"/>
  <c r="Q36" i="1"/>
  <c r="V35" i="1"/>
  <c r="U35" i="1"/>
  <c r="T35" i="1"/>
  <c r="S35" i="1"/>
  <c r="R35" i="1"/>
  <c r="Q35" i="1"/>
  <c r="V34" i="1"/>
  <c r="U34" i="1"/>
  <c r="T34" i="1"/>
  <c r="S34" i="1"/>
  <c r="R34" i="1"/>
  <c r="Q34" i="1"/>
  <c r="V33" i="1"/>
  <c r="U33" i="1"/>
  <c r="T33" i="1"/>
  <c r="S33" i="1"/>
  <c r="R33" i="1"/>
  <c r="Q33" i="1"/>
  <c r="V32" i="1"/>
  <c r="U32" i="1"/>
  <c r="T32" i="1"/>
  <c r="S32" i="1"/>
  <c r="R32" i="1"/>
  <c r="Q32" i="1"/>
  <c r="V31" i="1"/>
  <c r="U31" i="1"/>
  <c r="T31" i="1"/>
  <c r="S31" i="1"/>
  <c r="R31" i="1"/>
  <c r="Q31" i="1"/>
  <c r="V30" i="1"/>
  <c r="U30" i="1"/>
  <c r="T30" i="1"/>
  <c r="S30" i="1"/>
  <c r="R30" i="1"/>
  <c r="Q30" i="1"/>
  <c r="V29" i="1"/>
  <c r="U29" i="1"/>
  <c r="T29" i="1"/>
  <c r="S29" i="1"/>
  <c r="R29" i="1"/>
  <c r="Q29" i="1"/>
  <c r="V28" i="1"/>
  <c r="U28" i="1"/>
  <c r="T28" i="1"/>
  <c r="S28" i="1"/>
  <c r="R28" i="1"/>
  <c r="Q28" i="1"/>
  <c r="V27" i="1"/>
  <c r="U27" i="1"/>
  <c r="T27" i="1"/>
  <c r="S27" i="1"/>
  <c r="R27" i="1"/>
  <c r="Q27" i="1"/>
  <c r="V26" i="1"/>
  <c r="U26" i="1"/>
  <c r="T26" i="1"/>
  <c r="S26" i="1"/>
  <c r="R26" i="1"/>
  <c r="Q26" i="1"/>
  <c r="V25" i="1"/>
  <c r="U25" i="1"/>
  <c r="T25" i="1"/>
  <c r="S25" i="1"/>
  <c r="R25" i="1"/>
  <c r="Q25" i="1"/>
  <c r="V24" i="1"/>
  <c r="U24" i="1"/>
  <c r="T24" i="1"/>
  <c r="S24" i="1"/>
  <c r="R24" i="1"/>
  <c r="Q24" i="1"/>
  <c r="V23" i="1"/>
  <c r="U23" i="1"/>
  <c r="T23" i="1"/>
  <c r="S23" i="1"/>
  <c r="R23" i="1"/>
  <c r="Q23" i="1"/>
  <c r="V22" i="1"/>
  <c r="U22" i="1"/>
  <c r="T22" i="1"/>
  <c r="S22" i="1"/>
  <c r="R22" i="1"/>
  <c r="Q22" i="1"/>
  <c r="V21" i="1"/>
  <c r="U21" i="1"/>
  <c r="T21" i="1"/>
  <c r="S21" i="1"/>
  <c r="R21" i="1"/>
  <c r="Q21" i="1"/>
  <c r="V20" i="1"/>
  <c r="U20" i="1"/>
  <c r="T20" i="1"/>
  <c r="S20" i="1"/>
  <c r="R20" i="1"/>
  <c r="Q20" i="1"/>
  <c r="V19" i="1"/>
  <c r="U19" i="1"/>
  <c r="T19" i="1"/>
  <c r="S19" i="1"/>
  <c r="R19" i="1"/>
  <c r="Q19" i="1"/>
  <c r="V18" i="1"/>
  <c r="U18" i="1"/>
  <c r="T18" i="1"/>
  <c r="S18" i="1"/>
  <c r="R18" i="1"/>
  <c r="Q18" i="1"/>
  <c r="V17" i="1"/>
  <c r="U17" i="1"/>
  <c r="T17" i="1"/>
  <c r="S17" i="1"/>
  <c r="R17" i="1"/>
  <c r="Q17" i="1"/>
  <c r="V16" i="1"/>
  <c r="U16" i="1"/>
  <c r="T16" i="1"/>
  <c r="S16" i="1"/>
  <c r="R16" i="1"/>
  <c r="Q16" i="1"/>
  <c r="V15" i="1"/>
  <c r="U15" i="1"/>
  <c r="T15" i="1"/>
  <c r="S15" i="1"/>
  <c r="R15" i="1"/>
  <c r="Q15" i="1"/>
  <c r="V14" i="1"/>
  <c r="U14" i="1"/>
  <c r="T14" i="1"/>
  <c r="S14" i="1"/>
  <c r="R14" i="1"/>
  <c r="Q14" i="1"/>
  <c r="V13" i="1"/>
  <c r="U13" i="1"/>
  <c r="T13" i="1"/>
  <c r="S13" i="1"/>
  <c r="R13" i="1"/>
  <c r="Q13" i="1"/>
  <c r="V12" i="1"/>
  <c r="U12" i="1"/>
  <c r="T12" i="1"/>
  <c r="S12" i="1"/>
  <c r="R12" i="1"/>
  <c r="Q12" i="1"/>
  <c r="V11" i="1"/>
  <c r="U11" i="1"/>
  <c r="T11" i="1"/>
  <c r="S11" i="1"/>
  <c r="R11" i="1"/>
  <c r="Q11" i="1"/>
  <c r="V10" i="1"/>
  <c r="U10" i="1"/>
  <c r="T10" i="1"/>
  <c r="S10" i="1"/>
  <c r="R10" i="1"/>
  <c r="Q10" i="1"/>
  <c r="V9" i="1"/>
  <c r="U9" i="1"/>
  <c r="T9" i="1"/>
  <c r="S9" i="1"/>
  <c r="R9" i="1"/>
  <c r="Q9" i="1"/>
  <c r="V8" i="1"/>
  <c r="U8" i="1"/>
  <c r="T8" i="1"/>
  <c r="S8" i="1"/>
  <c r="R8" i="1"/>
  <c r="Q8" i="1"/>
  <c r="V7" i="1"/>
  <c r="U7" i="1"/>
  <c r="T7" i="1"/>
  <c r="S7" i="1"/>
  <c r="R7" i="1"/>
  <c r="Q7" i="1"/>
  <c r="V6" i="1"/>
  <c r="U6" i="1"/>
  <c r="T6" i="1"/>
  <c r="S6" i="1"/>
  <c r="R6" i="1"/>
  <c r="Q6" i="1"/>
  <c r="V5" i="1"/>
  <c r="U5" i="1"/>
  <c r="T5" i="1"/>
  <c r="S5" i="1"/>
  <c r="R5" i="1"/>
  <c r="Q5" i="1"/>
  <c r="V4" i="1"/>
  <c r="U4" i="1"/>
  <c r="T4" i="1"/>
  <c r="S4" i="1"/>
  <c r="R4" i="1"/>
  <c r="Q4" i="1"/>
  <c r="V3" i="1"/>
  <c r="U3" i="1"/>
  <c r="T3" i="1"/>
  <c r="S3" i="1"/>
  <c r="R3" i="1"/>
  <c r="Q3" i="1"/>
  <c r="J45" i="3" a="1"/>
  <c r="J36" i="3" a="1"/>
  <c r="J32" i="3" a="1"/>
  <c r="J28" i="3" a="1"/>
  <c r="J25" i="3" a="1"/>
  <c r="Q23" i="3"/>
  <c r="J20" i="3" a="1"/>
  <c r="Q24" i="3"/>
  <c r="J42" i="3" a="1"/>
  <c r="J39" i="3" a="1"/>
  <c r="J15" i="3" a="1"/>
  <c r="J11" i="3" a="1"/>
  <c r="J7" i="3" a="1"/>
  <c r="J51" i="3" a="1"/>
  <c r="J17" i="3"/>
  <c r="J12" i="3" a="1"/>
  <c r="J47" i="3" a="1"/>
  <c r="J35" i="3" a="1"/>
  <c r="J31" i="3" a="1"/>
  <c r="J27" i="3" a="1"/>
  <c r="J23" i="3" a="1"/>
  <c r="J19" i="3" a="1"/>
  <c r="R25" i="3"/>
  <c r="J5" i="3" a="1"/>
  <c r="O56" i="3"/>
  <c r="J44" i="3" a="1"/>
  <c r="J41" i="3" a="1"/>
  <c r="J14" i="3" a="1"/>
  <c r="J10" i="3" a="1"/>
  <c r="J6" i="3" a="1"/>
  <c r="J48" i="3" a="1"/>
  <c r="J13" i="3" a="1"/>
  <c r="J16" i="3" a="1"/>
  <c r="J38" i="3" a="1"/>
  <c r="J34" i="3" a="1"/>
  <c r="J30" i="3" a="1"/>
  <c r="J26" i="3" a="1"/>
  <c r="R24" i="3"/>
  <c r="J22" i="3" a="1"/>
  <c r="J18" i="3" a="1"/>
  <c r="J9" i="3" a="1"/>
  <c r="J4" i="3" a="1"/>
  <c r="J49" i="3" a="1"/>
  <c r="J46" i="3" a="1"/>
  <c r="J43" i="3" a="1"/>
  <c r="J40" i="3" a="1"/>
  <c r="J37" i="3" a="1"/>
  <c r="J33" i="3" a="1"/>
  <c r="J29" i="3" a="1"/>
  <c r="Q25" i="3"/>
  <c r="J21" i="3" a="1"/>
  <c r="J50" i="3" a="1"/>
  <c r="O47" i="3" a="1"/>
  <c r="J24" i="3" a="1"/>
  <c r="J8" i="3" a="1"/>
  <c r="J42" i="2" a="1"/>
  <c r="X2" i="1" a="1"/>
  <c r="J30" i="2" a="1"/>
  <c r="J13" i="2" a="1"/>
  <c r="Q23" i="2"/>
  <c r="J4" i="2" a="1"/>
  <c r="R25" i="2"/>
  <c r="J29" i="2" a="1"/>
  <c r="J46" i="2" a="1"/>
  <c r="J34" i="2" a="1"/>
  <c r="J11" i="2" a="1"/>
  <c r="J33" i="2" a="1"/>
  <c r="Q25" i="2"/>
  <c r="O47" i="2" a="1"/>
  <c r="J40" i="2" a="1"/>
  <c r="B27" i="1" a="1"/>
  <c r="J19" i="2" a="1"/>
  <c r="J50" i="2" a="1"/>
  <c r="J48" i="2" a="1"/>
  <c r="J47" i="2" a="1"/>
  <c r="J12" i="2" a="1"/>
  <c r="J20" i="2" a="1"/>
  <c r="J26" i="2" a="1"/>
  <c r="R24" i="2"/>
  <c r="J22" i="2" a="1"/>
  <c r="J38" i="2" a="1"/>
  <c r="J39" i="2" a="1"/>
  <c r="J45" i="2" a="1"/>
  <c r="J44" i="2" a="1"/>
  <c r="J25" i="2" a="1"/>
  <c r="J36" i="2" a="1"/>
  <c r="J37" i="2" a="1"/>
  <c r="J7" i="2" a="1"/>
  <c r="J28" i="2" a="1"/>
  <c r="J51" i="2" a="1"/>
  <c r="J15" i="2" a="1"/>
  <c r="J43" i="2" a="1"/>
  <c r="J35" i="2" a="1"/>
  <c r="J10" i="2" a="1"/>
  <c r="J32" i="2" a="1"/>
  <c r="J23" i="2" a="1"/>
  <c r="O56" i="2"/>
  <c r="J49" i="2" a="1"/>
  <c r="J24" i="2" a="1"/>
  <c r="Q24" i="2"/>
  <c r="J31" i="2" a="1"/>
  <c r="J18" i="2" a="1"/>
  <c r="J17" i="2"/>
  <c r="J6" i="2" a="1"/>
  <c r="J5" i="2" a="1"/>
  <c r="J21" i="2" a="1"/>
  <c r="J41" i="2" a="1"/>
  <c r="J16" i="2" a="1"/>
  <c r="J14" i="2" a="1"/>
  <c r="J9" i="2" a="1"/>
  <c r="J27" i="2" a="1"/>
  <c r="B16" i="1" a="1"/>
  <c r="J8" i="2" a="1"/>
  <c r="N40" i="2" l="1"/>
  <c r="N46" i="2" s="1"/>
  <c r="N40" i="3"/>
  <c r="N46" i="3" s="1"/>
  <c r="O46" i="3" s="1"/>
  <c r="J8" i="3"/>
  <c r="J24" i="3"/>
  <c r="O47" i="3"/>
  <c r="J50" i="3"/>
  <c r="J21" i="3"/>
  <c r="J29" i="3"/>
  <c r="J33" i="3"/>
  <c r="J37" i="3"/>
  <c r="J40" i="3"/>
  <c r="J43" i="3"/>
  <c r="J46" i="3"/>
  <c r="J49" i="3"/>
  <c r="J4" i="3"/>
  <c r="J9" i="3"/>
  <c r="J18" i="3"/>
  <c r="J22" i="3"/>
  <c r="J26" i="3"/>
  <c r="J30" i="3"/>
  <c r="J34" i="3"/>
  <c r="J38" i="3"/>
  <c r="J16" i="3"/>
  <c r="J13" i="3"/>
  <c r="J48" i="3"/>
  <c r="J6" i="3"/>
  <c r="J10" i="3"/>
  <c r="J14" i="3"/>
  <c r="J41" i="3"/>
  <c r="J44" i="3"/>
  <c r="J5" i="3"/>
  <c r="J19" i="3"/>
  <c r="J23" i="3"/>
  <c r="J27" i="3"/>
  <c r="J31" i="3"/>
  <c r="J35" i="3"/>
  <c r="J47" i="3"/>
  <c r="J12" i="3"/>
  <c r="J51" i="3"/>
  <c r="J7" i="3"/>
  <c r="J11" i="3"/>
  <c r="J15" i="3"/>
  <c r="J39" i="3"/>
  <c r="J42" i="3"/>
  <c r="U24" i="3"/>
  <c r="S24" i="3"/>
  <c r="T24" i="3" s="1"/>
  <c r="J20" i="3"/>
  <c r="J25" i="3"/>
  <c r="J28" i="3"/>
  <c r="J32" i="3"/>
  <c r="J36" i="3"/>
  <c r="J45" i="3"/>
  <c r="N44" i="2"/>
  <c r="N47" i="2" s="1"/>
  <c r="O46" i="2" s="1"/>
  <c r="J7" i="2"/>
  <c r="J11" i="2"/>
  <c r="J15" i="2"/>
  <c r="J39" i="2"/>
  <c r="J42" i="2"/>
  <c r="J20" i="2"/>
  <c r="J25" i="2"/>
  <c r="J28" i="2"/>
  <c r="J32" i="2"/>
  <c r="J36" i="2"/>
  <c r="J45" i="2"/>
  <c r="B27" i="1"/>
  <c r="J4" i="2"/>
  <c r="J8" i="2"/>
  <c r="J12" i="2"/>
  <c r="J16" i="2"/>
  <c r="J24" i="2"/>
  <c r="O47" i="2"/>
  <c r="J50" i="2"/>
  <c r="J21" i="2"/>
  <c r="J29" i="2"/>
  <c r="J33" i="2"/>
  <c r="J37" i="2"/>
  <c r="J40" i="2"/>
  <c r="J43" i="2"/>
  <c r="J46" i="2"/>
  <c r="J49" i="2"/>
  <c r="J5" i="2"/>
  <c r="J9" i="2"/>
  <c r="J13" i="2"/>
  <c r="S24" i="2"/>
  <c r="U24" i="2"/>
  <c r="J48" i="2"/>
  <c r="J51" i="2"/>
  <c r="B16" i="1"/>
  <c r="J18" i="2"/>
  <c r="J22" i="2"/>
  <c r="J26" i="2"/>
  <c r="J30" i="2"/>
  <c r="J34" i="2"/>
  <c r="J38" i="2"/>
  <c r="J6" i="2"/>
  <c r="J10" i="2"/>
  <c r="J14" i="2"/>
  <c r="J41" i="2"/>
  <c r="J44" i="2"/>
  <c r="X2" i="1"/>
  <c r="J19" i="2"/>
  <c r="J23" i="2"/>
  <c r="J27" i="2"/>
  <c r="J31" i="2"/>
  <c r="J35" i="2"/>
  <c r="J47" i="2"/>
  <c r="B64" i="3"/>
  <c r="F64" i="3" s="1"/>
  <c r="B32" i="1"/>
  <c r="N48" i="3" a="1"/>
  <c r="U48" i="2"/>
  <c r="B39" i="1"/>
  <c r="B64" i="2"/>
  <c r="C19" i="1" a="1"/>
  <c r="C22" i="1" a="1"/>
  <c r="C21" i="1" a="1"/>
  <c r="C20" i="1" a="1"/>
  <c r="U49" i="2"/>
  <c r="F67" i="3"/>
  <c r="F66" i="3"/>
  <c r="U48" i="3"/>
  <c r="U49" i="3"/>
  <c r="F66" i="2"/>
  <c r="F67" i="2"/>
  <c r="F35" i="1"/>
  <c r="F36" i="1"/>
  <c r="N48" i="3" l="1"/>
  <c r="T48" i="3" s="1"/>
  <c r="T24" i="2"/>
  <c r="C21" i="1"/>
  <c r="C20" i="1"/>
  <c r="C19" i="1"/>
  <c r="C22" i="1"/>
  <c r="N49" i="3" a="1"/>
  <c r="N49" i="2" a="1"/>
  <c r="D20" i="1" a="1"/>
  <c r="D19" i="1" a="1"/>
  <c r="D21" i="1" a="1"/>
  <c r="D22" i="1" a="1"/>
  <c r="N48" i="2" a="1"/>
  <c r="N49" i="3" l="1"/>
  <c r="T49" i="3" s="1"/>
  <c r="N48" i="2"/>
  <c r="T48" i="2" s="1"/>
  <c r="D22" i="1"/>
  <c r="D19" i="1"/>
  <c r="D20" i="1"/>
  <c r="N49" i="2"/>
  <c r="T49" i="2" s="1"/>
  <c r="D21" i="1"/>
  <c r="B17" i="1" a="1"/>
  <c r="B17" i="1" l="1"/>
  <c r="B29" i="1" a="1"/>
  <c r="B29" i="1" l="1"/>
  <c r="B30" i="1" a="1"/>
  <c r="B30" i="1" l="1"/>
  <c r="B31" i="1" a="1"/>
  <c r="B31" i="1" l="1"/>
  <c r="S49" i="3"/>
  <c r="S48" i="3"/>
  <c r="S49" i="2"/>
  <c r="S48" i="2"/>
</calcChain>
</file>

<file path=xl/sharedStrings.xml><?xml version="1.0" encoding="utf-8"?>
<sst xmlns="http://schemas.openxmlformats.org/spreadsheetml/2006/main" count="629" uniqueCount="53">
  <si>
    <t>1M</t>
    <phoneticPr fontId="2" type="noConversion"/>
  </si>
  <si>
    <t>2M</t>
    <phoneticPr fontId="2" type="noConversion"/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</si>
  <si>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</si>
  <si>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</si>
  <si>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</si>
  <si>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</si>
  <si>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</si>
  <si>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</si>
  <si>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</si>
  <si>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</si>
  <si>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</si>
  <si>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  <phoneticPr fontId="2" type="noConversion"/>
  </si>
  <si>
    <t>6M</t>
    <phoneticPr fontId="2" type="noConversion"/>
  </si>
  <si>
    <t>2Y</t>
    <phoneticPr fontId="2" type="noConversion"/>
  </si>
  <si>
    <t>3Y</t>
    <phoneticPr fontId="2" type="noConversion"/>
  </si>
  <si>
    <t>Reference</t>
    <phoneticPr fontId="2" type="noConversion"/>
  </si>
  <si>
    <t>SwapTenor</t>
    <phoneticPr fontId="2" type="noConversion"/>
  </si>
  <si>
    <t>OptionExpiry</t>
    <phoneticPr fontId="2" type="noConversion"/>
  </si>
  <si>
    <t>Spread</t>
    <phoneticPr fontId="2" type="noConversion"/>
  </si>
  <si>
    <t>Calendar</t>
    <phoneticPr fontId="2" type="noConversion"/>
  </si>
  <si>
    <t>China</t>
    <phoneticPr fontId="2" type="noConversion"/>
  </si>
  <si>
    <t>BDC</t>
    <phoneticPr fontId="2" type="noConversion"/>
  </si>
  <si>
    <t>Type</t>
    <phoneticPr fontId="2" type="noConversion"/>
  </si>
  <si>
    <t>Normal</t>
    <phoneticPr fontId="2" type="noConversion"/>
  </si>
  <si>
    <t>Vol Matrix</t>
    <phoneticPr fontId="2" type="noConversion"/>
  </si>
  <si>
    <t>Vol Surface</t>
    <phoneticPr fontId="2" type="noConversion"/>
  </si>
  <si>
    <t>SwapIndex</t>
    <phoneticPr fontId="2" type="noConversion"/>
  </si>
  <si>
    <t>IborIndex</t>
    <phoneticPr fontId="2" type="noConversion"/>
  </si>
  <si>
    <t>Maturity</t>
    <phoneticPr fontId="2" type="noConversion"/>
  </si>
  <si>
    <t>Rate Helper</t>
    <phoneticPr fontId="2" type="noConversion"/>
  </si>
  <si>
    <t>SwoYldCurve</t>
    <phoneticPr fontId="2" type="noConversion"/>
  </si>
  <si>
    <t>CrvLinkedIndex</t>
    <phoneticPr fontId="2" type="noConversion"/>
  </si>
  <si>
    <t>Spread</t>
  </si>
  <si>
    <t>SwapTenor</t>
  </si>
  <si>
    <t>OptionExpiry</t>
  </si>
  <si>
    <t>1M</t>
  </si>
  <si>
    <t>2M</t>
  </si>
  <si>
    <t>1Y</t>
  </si>
  <si>
    <t>2Y</t>
  </si>
  <si>
    <t>3Y</t>
  </si>
  <si>
    <t>Actual/365 (Fixed)</t>
    <phoneticPr fontId="2" type="noConversion"/>
  </si>
  <si>
    <t>Modified Following</t>
  </si>
  <si>
    <t>swap tenor</t>
    <phoneticPr fontId="2" type="noConversion"/>
  </si>
  <si>
    <t>option tenor</t>
    <phoneticPr fontId="2" type="noConversion"/>
  </si>
  <si>
    <t>option date</t>
    <phoneticPr fontId="2" type="noConversion"/>
  </si>
  <si>
    <t>option time</t>
    <phoneticPr fontId="2" type="noConversion"/>
  </si>
  <si>
    <t>3M</t>
    <phoneticPr fontId="2" type="noConversion"/>
  </si>
  <si>
    <t>4M</t>
    <phoneticPr fontId="2" type="noConversion"/>
  </si>
  <si>
    <t>new cube3</t>
    <phoneticPr fontId="2" type="noConversion"/>
  </si>
  <si>
    <t>strike</t>
    <phoneticPr fontId="2" type="noConversion"/>
  </si>
  <si>
    <t>manual interp result</t>
    <phoneticPr fontId="2" type="noConversion"/>
  </si>
  <si>
    <t>murex</t>
    <phoneticPr fontId="2" type="noConversion"/>
  </si>
  <si>
    <t>interp result from cube3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</si>
</sst>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0%"/>
    <numFmt numFmtId="177" formatCode="0.00000"/>
    <numFmt numFmtId="178" formatCode="0.000000000"/>
    <numFmt numFmtId="179" formatCode="0.00000000000000000_ "/>
    <numFmt numFmtId="180" formatCode="0.0000000000"/>
    <numFmt numFmtId="181" formatCode="0.000%"/>
    <numFmt numFmtId="182" formatCode="0.00000000_);[Red]\(0.00000000\)"/>
    <numFmt numFmtId="183" formatCode="0.000000_);[Red]\(0.000000\)"/>
    <numFmt numFmtId="184" formatCode="0.000000000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3" fillId="0" borderId="0" xfId="0" applyFont="1"/>
    <xf numFmtId="10" fontId="3" fillId="0" borderId="0" xfId="0" applyNumberFormat="1" applyFont="1"/>
    <xf numFmtId="176" fontId="3" fillId="0" borderId="0" xfId="0" applyNumberFormat="1" applyFont="1"/>
    <xf numFmtId="176" fontId="3" fillId="0" borderId="0" xfId="1" applyNumberFormat="1" applyFont="1" applyAlignment="1"/>
    <xf numFmtId="14" fontId="3" fillId="0" borderId="0" xfId="0" applyNumberFormat="1" applyFont="1"/>
    <xf numFmtId="178" fontId="3" fillId="0" borderId="0" xfId="0" applyNumberFormat="1" applyFont="1"/>
    <xf numFmtId="179" fontId="3" fillId="0" borderId="0" xfId="0" applyNumberFormat="1" applyFont="1"/>
    <xf numFmtId="180" fontId="3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10" fontId="3" fillId="0" borderId="2" xfId="0" applyNumberFormat="1" applyFont="1" applyBorder="1"/>
    <xf numFmtId="10" fontId="3" fillId="0" borderId="3" xfId="0" applyNumberFormat="1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176" fontId="3" fillId="0" borderId="0" xfId="1" applyNumberFormat="1" applyFont="1" applyBorder="1" applyAlignment="1"/>
    <xf numFmtId="176" fontId="3" fillId="0" borderId="5" xfId="1" applyNumberFormat="1" applyFont="1" applyBorder="1" applyAlignment="1"/>
    <xf numFmtId="176" fontId="3" fillId="0" borderId="0" xfId="0" applyNumberFormat="1" applyFont="1" applyBorder="1"/>
    <xf numFmtId="0" fontId="3" fillId="0" borderId="6" xfId="0" applyFont="1" applyBorder="1"/>
    <xf numFmtId="0" fontId="3" fillId="0" borderId="7" xfId="0" applyFont="1" applyBorder="1"/>
    <xf numFmtId="176" fontId="3" fillId="0" borderId="7" xfId="1" applyNumberFormat="1" applyFont="1" applyBorder="1" applyAlignment="1"/>
    <xf numFmtId="176" fontId="3" fillId="0" borderId="8" xfId="1" applyNumberFormat="1" applyFont="1" applyBorder="1" applyAlignment="1"/>
    <xf numFmtId="0" fontId="3" fillId="0" borderId="3" xfId="0" applyFont="1" applyBorder="1"/>
    <xf numFmtId="176" fontId="3" fillId="0" borderId="5" xfId="0" applyNumberFormat="1" applyFont="1" applyBorder="1"/>
    <xf numFmtId="176" fontId="3" fillId="0" borderId="7" xfId="0" applyNumberFormat="1" applyFont="1" applyBorder="1"/>
    <xf numFmtId="176" fontId="3" fillId="0" borderId="8" xfId="0" applyNumberFormat="1" applyFont="1" applyBorder="1"/>
    <xf numFmtId="10" fontId="3" fillId="0" borderId="5" xfId="0" applyNumberFormat="1" applyFont="1" applyBorder="1"/>
    <xf numFmtId="10" fontId="3" fillId="0" borderId="8" xfId="0" applyNumberFormat="1" applyFont="1" applyBorder="1"/>
    <xf numFmtId="176" fontId="3" fillId="2" borderId="0" xfId="0" applyNumberFormat="1" applyFont="1" applyFill="1"/>
    <xf numFmtId="14" fontId="3" fillId="2" borderId="0" xfId="0" applyNumberFormat="1" applyFont="1" applyFill="1"/>
    <xf numFmtId="180" fontId="3" fillId="3" borderId="0" xfId="0" applyNumberFormat="1" applyFont="1" applyFill="1"/>
    <xf numFmtId="180" fontId="3" fillId="4" borderId="0" xfId="0" applyNumberFormat="1" applyFont="1" applyFill="1"/>
    <xf numFmtId="181" fontId="3" fillId="4" borderId="0" xfId="1" applyNumberFormat="1" applyFont="1" applyFill="1" applyAlignment="1"/>
    <xf numFmtId="182" fontId="3" fillId="2" borderId="0" xfId="0" applyNumberFormat="1" applyFont="1" applyFill="1"/>
    <xf numFmtId="183" fontId="3" fillId="0" borderId="0" xfId="0" applyNumberFormat="1" applyFont="1"/>
    <xf numFmtId="184" fontId="3" fillId="0" borderId="0" xfId="0" applyNumberFormat="1" applyFont="1"/>
    <xf numFmtId="0" fontId="3" fillId="2" borderId="0" xfId="0" applyFont="1" applyFill="1"/>
    <xf numFmtId="177" fontId="3" fillId="2" borderId="0" xfId="0" applyNumberFormat="1" applyFont="1" applyFill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8"/>
  <sheetViews>
    <sheetView tabSelected="1" workbookViewId="0">
      <selection activeCell="F35" sqref="F35"/>
    </sheetView>
  </sheetViews>
  <sheetFormatPr defaultColWidth="8.625" defaultRowHeight="15" x14ac:dyDescent="0.25"/>
  <cols>
    <col min="1" max="1" width="14.125" style="1" bestFit="1" customWidth="1"/>
    <col min="2" max="2" width="19.75" style="1" customWidth="1"/>
    <col min="3" max="3" width="9.625" style="1" customWidth="1"/>
    <col min="4" max="4" width="17.5" style="1" customWidth="1"/>
    <col min="5" max="5" width="19.125" style="1" customWidth="1"/>
    <col min="6" max="7" width="27.5" style="1" customWidth="1"/>
    <col min="8" max="8" width="9.875" style="1" bestFit="1" customWidth="1"/>
    <col min="9" max="9" width="11.5" style="1" bestFit="1" customWidth="1"/>
    <col min="10" max="15" width="7.625" style="1" bestFit="1" customWidth="1"/>
    <col min="16" max="16" width="7.625" style="1" customWidth="1"/>
    <col min="17" max="23" width="8.625" style="1"/>
    <col min="24" max="24" width="9.125" style="1" bestFit="1" customWidth="1"/>
    <col min="25" max="16384" width="8.625" style="1"/>
  </cols>
  <sheetData>
    <row r="1" spans="1:24" x14ac:dyDescent="0.25">
      <c r="A1" s="9" t="s">
        <v>16</v>
      </c>
      <c r="B1" s="10" t="s">
        <v>12</v>
      </c>
      <c r="C1" s="10" t="s">
        <v>11</v>
      </c>
      <c r="D1" s="10" t="s">
        <v>13</v>
      </c>
      <c r="E1" s="23" t="s">
        <v>14</v>
      </c>
      <c r="H1" s="9"/>
      <c r="I1" s="10" t="s">
        <v>18</v>
      </c>
      <c r="J1" s="11">
        <v>-1.5E-3</v>
      </c>
      <c r="K1" s="11">
        <v>-1E-3</v>
      </c>
      <c r="L1" s="11">
        <v>-5.0000000000000001E-4</v>
      </c>
      <c r="M1" s="11">
        <v>5.0000000000000001E-4</v>
      </c>
      <c r="N1" s="11">
        <v>1E-3</v>
      </c>
      <c r="O1" s="12">
        <v>1.5E-3</v>
      </c>
      <c r="P1" s="2"/>
      <c r="X1" s="5">
        <v>44580</v>
      </c>
    </row>
    <row r="2" spans="1:24" x14ac:dyDescent="0.25">
      <c r="A2" s="13" t="s">
        <v>17</v>
      </c>
      <c r="B2" s="14"/>
      <c r="C2" s="14"/>
      <c r="D2" s="14"/>
      <c r="E2" s="15"/>
      <c r="H2" s="13" t="s">
        <v>16</v>
      </c>
      <c r="I2" s="14" t="s">
        <v>17</v>
      </c>
      <c r="J2" s="14"/>
      <c r="K2" s="14"/>
      <c r="L2" s="14"/>
      <c r="M2" s="14"/>
      <c r="N2" s="14"/>
      <c r="O2" s="15"/>
      <c r="X2" s="1" t="b">
        <f t="array" ref="X2">_xll.qlSettingsSetEvaluationDate(X1)</f>
        <v>1</v>
      </c>
    </row>
    <row r="3" spans="1:24" x14ac:dyDescent="0.25">
      <c r="A3" s="13" t="s">
        <v>0</v>
      </c>
      <c r="B3" s="18">
        <v>4.4299999999999999E-3</v>
      </c>
      <c r="C3" s="18">
        <v>4.3340000000000002E-3</v>
      </c>
      <c r="D3" s="18">
        <v>4.2620000000000002E-3</v>
      </c>
      <c r="E3" s="24">
        <v>4.4349999999999997E-3</v>
      </c>
      <c r="H3" s="13" t="s">
        <v>12</v>
      </c>
      <c r="I3" s="14" t="s">
        <v>0</v>
      </c>
      <c r="J3" s="16">
        <v>4.6169999999999996E-3</v>
      </c>
      <c r="K3" s="16">
        <v>4.5199999999999997E-3</v>
      </c>
      <c r="L3" s="16">
        <v>4.4229999999999998E-3</v>
      </c>
      <c r="M3" s="16">
        <v>4.731E-3</v>
      </c>
      <c r="N3" s="16">
        <v>4.7260000000000002E-3</v>
      </c>
      <c r="O3" s="17">
        <v>4.797E-3</v>
      </c>
      <c r="P3" s="4"/>
      <c r="Q3" s="3">
        <f t="shared" ref="Q3:V3" si="0">J3-$B3</f>
        <v>1.8699999999999967E-4</v>
      </c>
      <c r="R3" s="3">
        <f t="shared" si="0"/>
        <v>8.9999999999999802E-5</v>
      </c>
      <c r="S3" s="3">
        <f t="shared" si="0"/>
        <v>-7.0000000000000617E-6</v>
      </c>
      <c r="T3" s="3">
        <f t="shared" si="0"/>
        <v>3.0100000000000005E-4</v>
      </c>
      <c r="U3" s="3">
        <f t="shared" si="0"/>
        <v>2.9600000000000026E-4</v>
      </c>
      <c r="V3" s="3">
        <f t="shared" si="0"/>
        <v>3.6700000000000014E-4</v>
      </c>
    </row>
    <row r="4" spans="1:24" x14ac:dyDescent="0.25">
      <c r="A4" s="13" t="s">
        <v>1</v>
      </c>
      <c r="B4" s="18">
        <v>4.483E-3</v>
      </c>
      <c r="C4" s="18">
        <v>4.326E-3</v>
      </c>
      <c r="D4" s="18">
        <v>4.3969999999999999E-3</v>
      </c>
      <c r="E4" s="24">
        <v>4.4390000000000002E-3</v>
      </c>
      <c r="H4" s="13" t="s">
        <v>12</v>
      </c>
      <c r="I4" s="14" t="s">
        <v>1</v>
      </c>
      <c r="J4" s="16">
        <v>4.4860000000000004E-3</v>
      </c>
      <c r="K4" s="16">
        <v>4.4619999999999998E-3</v>
      </c>
      <c r="L4" s="16">
        <v>4.4380000000000001E-3</v>
      </c>
      <c r="M4" s="16">
        <v>4.7219999999999996E-3</v>
      </c>
      <c r="N4" s="16">
        <v>4.7689999999999998E-3</v>
      </c>
      <c r="O4" s="17">
        <v>4.8679999999999999E-3</v>
      </c>
      <c r="P4" s="4"/>
      <c r="Q4" s="3">
        <f t="shared" ref="Q4:Q14" si="1">J4-$B4</f>
        <v>3.0000000000003982E-6</v>
      </c>
      <c r="R4" s="3">
        <f t="shared" ref="R4:R14" si="2">K4-$B4</f>
        <v>-2.1000000000000185E-5</v>
      </c>
      <c r="S4" s="3">
        <f t="shared" ref="S4:S14" si="3">L4-$B4</f>
        <v>-4.4999999999999901E-5</v>
      </c>
      <c r="T4" s="3">
        <f t="shared" ref="T4:T14" si="4">M4-$B4</f>
        <v>2.3899999999999963E-4</v>
      </c>
      <c r="U4" s="3">
        <f t="shared" ref="U4:U14" si="5">N4-$B4</f>
        <v>2.859999999999998E-4</v>
      </c>
      <c r="V4" s="3">
        <f t="shared" ref="V4:V14" si="6">O4-$B4</f>
        <v>3.8499999999999993E-4</v>
      </c>
    </row>
    <row r="5" spans="1:24" x14ac:dyDescent="0.25">
      <c r="A5" s="13" t="s">
        <v>2</v>
      </c>
      <c r="B5" s="18">
        <v>4.2570000000000004E-3</v>
      </c>
      <c r="C5" s="18">
        <v>4.3969999999999999E-3</v>
      </c>
      <c r="D5" s="18">
        <v>4.4900000000000001E-3</v>
      </c>
      <c r="E5" s="24">
        <v>4.352E-3</v>
      </c>
      <c r="H5" s="13" t="s">
        <v>5</v>
      </c>
      <c r="I5" s="14" t="s">
        <v>2</v>
      </c>
      <c r="J5" s="16">
        <v>4.6759999999999996E-3</v>
      </c>
      <c r="K5" s="16">
        <v>4.4910000000000002E-3</v>
      </c>
      <c r="L5" s="16">
        <v>4.3070000000000001E-3</v>
      </c>
      <c r="M5" s="16">
        <v>4.6389999999999999E-3</v>
      </c>
      <c r="N5" s="16">
        <v>4.764E-3</v>
      </c>
      <c r="O5" s="17">
        <v>4.8599999999999997E-3</v>
      </c>
      <c r="P5" s="4"/>
      <c r="Q5" s="3">
        <f t="shared" si="1"/>
        <v>4.1899999999999923E-4</v>
      </c>
      <c r="R5" s="3">
        <f t="shared" si="2"/>
        <v>2.3399999999999983E-4</v>
      </c>
      <c r="S5" s="3">
        <f t="shared" si="3"/>
        <v>4.9999999999999697E-5</v>
      </c>
      <c r="T5" s="3">
        <f t="shared" si="4"/>
        <v>3.8199999999999953E-4</v>
      </c>
      <c r="U5" s="3">
        <f t="shared" si="5"/>
        <v>5.0699999999999964E-4</v>
      </c>
      <c r="V5" s="3">
        <f t="shared" si="6"/>
        <v>6.0299999999999937E-4</v>
      </c>
    </row>
    <row r="6" spans="1:24" x14ac:dyDescent="0.25">
      <c r="A6" s="13" t="s">
        <v>3</v>
      </c>
      <c r="B6" s="18">
        <v>4.4600000000000004E-3</v>
      </c>
      <c r="C6" s="18">
        <v>4.45E-3</v>
      </c>
      <c r="D6" s="18">
        <v>4.6509999999999998E-3</v>
      </c>
      <c r="E6" s="24">
        <v>4.3750000000000004E-3</v>
      </c>
      <c r="H6" s="13" t="s">
        <v>5</v>
      </c>
      <c r="I6" s="14" t="s">
        <v>3</v>
      </c>
      <c r="J6" s="16">
        <v>4.3889999999999997E-3</v>
      </c>
      <c r="K6" s="16">
        <v>4.398E-3</v>
      </c>
      <c r="L6" s="16">
        <v>4.411E-3</v>
      </c>
      <c r="M6" s="16">
        <v>4.6670000000000001E-3</v>
      </c>
      <c r="N6" s="16">
        <v>4.7289999999999997E-3</v>
      </c>
      <c r="O6" s="17">
        <v>4.7959999999999999E-3</v>
      </c>
      <c r="P6" s="4"/>
      <c r="Q6" s="3">
        <f t="shared" si="1"/>
        <v>-7.100000000000075E-5</v>
      </c>
      <c r="R6" s="3">
        <f t="shared" si="2"/>
        <v>-6.2000000000000423E-5</v>
      </c>
      <c r="S6" s="3">
        <f t="shared" si="3"/>
        <v>-4.9000000000000432E-5</v>
      </c>
      <c r="T6" s="3">
        <f t="shared" si="4"/>
        <v>2.0699999999999972E-4</v>
      </c>
      <c r="U6" s="3">
        <f t="shared" si="5"/>
        <v>2.6899999999999927E-4</v>
      </c>
      <c r="V6" s="3">
        <f t="shared" si="6"/>
        <v>3.3599999999999949E-4</v>
      </c>
    </row>
    <row r="7" spans="1:24" x14ac:dyDescent="0.25">
      <c r="A7" s="13" t="s">
        <v>4</v>
      </c>
      <c r="B7" s="18">
        <v>4.6030000000000003E-3</v>
      </c>
      <c r="C7" s="18">
        <v>4.4990000000000004E-3</v>
      </c>
      <c r="D7" s="18">
        <v>4.7679999999999997E-3</v>
      </c>
      <c r="E7" s="24">
        <v>4.4029999999999998E-3</v>
      </c>
      <c r="H7" s="13" t="s">
        <v>5</v>
      </c>
      <c r="I7" s="14" t="s">
        <v>4</v>
      </c>
      <c r="J7" s="16">
        <v>4.2009999999999999E-3</v>
      </c>
      <c r="K7" s="16">
        <v>4.3480000000000003E-3</v>
      </c>
      <c r="L7" s="16">
        <v>4.4910000000000002E-3</v>
      </c>
      <c r="M7" s="16">
        <v>4.7000000000000002E-3</v>
      </c>
      <c r="N7" s="16">
        <v>4.7200000000000002E-3</v>
      </c>
      <c r="O7" s="17">
        <v>4.7679999999999997E-3</v>
      </c>
      <c r="P7" s="4"/>
      <c r="Q7" s="3">
        <f t="shared" si="1"/>
        <v>-4.0200000000000045E-4</v>
      </c>
      <c r="R7" s="3">
        <f t="shared" si="2"/>
        <v>-2.5500000000000002E-4</v>
      </c>
      <c r="S7" s="3">
        <f t="shared" si="3"/>
        <v>-1.1200000000000012E-4</v>
      </c>
      <c r="T7" s="3">
        <f t="shared" si="4"/>
        <v>9.6999999999999864E-5</v>
      </c>
      <c r="U7" s="3">
        <f t="shared" si="5"/>
        <v>1.1699999999999992E-4</v>
      </c>
      <c r="V7" s="3">
        <f t="shared" si="6"/>
        <v>1.6499999999999935E-4</v>
      </c>
    </row>
    <row r="8" spans="1:24" x14ac:dyDescent="0.25">
      <c r="A8" s="13" t="s">
        <v>5</v>
      </c>
      <c r="B8" s="18">
        <v>4.6730000000000001E-3</v>
      </c>
      <c r="C8" s="18">
        <v>4.5120000000000004E-3</v>
      </c>
      <c r="D8" s="18">
        <v>4.8219999999999999E-3</v>
      </c>
      <c r="E8" s="24">
        <v>4.4039999999999999E-3</v>
      </c>
      <c r="H8" s="13" t="s">
        <v>5</v>
      </c>
      <c r="I8" s="14" t="s">
        <v>5</v>
      </c>
      <c r="J8" s="16">
        <v>4.0619999999999996E-3</v>
      </c>
      <c r="K8" s="18">
        <v>4.2989999999999999E-3</v>
      </c>
      <c r="L8" s="16">
        <v>4.5240000000000002E-3</v>
      </c>
      <c r="M8" s="16">
        <v>4.7019999999999996E-3</v>
      </c>
      <c r="N8" s="16">
        <v>4.6959999999999997E-3</v>
      </c>
      <c r="O8" s="17">
        <v>4.7320000000000001E-3</v>
      </c>
      <c r="P8" s="4"/>
      <c r="Q8" s="3">
        <f t="shared" si="1"/>
        <v>-6.1100000000000043E-4</v>
      </c>
      <c r="R8" s="3">
        <f t="shared" si="2"/>
        <v>-3.740000000000002E-4</v>
      </c>
      <c r="S8" s="3">
        <f t="shared" si="3"/>
        <v>-1.4899999999999983E-4</v>
      </c>
      <c r="T8" s="3">
        <f t="shared" si="4"/>
        <v>2.8999999999999512E-5</v>
      </c>
      <c r="U8" s="3">
        <f t="shared" si="5"/>
        <v>2.2999999999999583E-5</v>
      </c>
      <c r="V8" s="3">
        <f t="shared" si="6"/>
        <v>5.9000000000000025E-5</v>
      </c>
    </row>
    <row r="9" spans="1:24" x14ac:dyDescent="0.25">
      <c r="A9" s="13" t="s">
        <v>6</v>
      </c>
      <c r="B9" s="18">
        <v>4.7159999999999997E-3</v>
      </c>
      <c r="C9" s="18">
        <v>4.5519999999999996E-3</v>
      </c>
      <c r="D9" s="18">
        <v>4.8679999999999999E-3</v>
      </c>
      <c r="E9" s="24">
        <v>4.4710000000000001E-3</v>
      </c>
      <c r="H9" s="13" t="s">
        <v>5</v>
      </c>
      <c r="I9" s="14" t="s">
        <v>6</v>
      </c>
      <c r="J9" s="16">
        <v>4.1489999999999999E-3</v>
      </c>
      <c r="K9" s="16">
        <v>4.3680000000000004E-3</v>
      </c>
      <c r="L9" s="16">
        <v>4.5760000000000002E-3</v>
      </c>
      <c r="M9" s="16">
        <v>4.7460000000000002E-3</v>
      </c>
      <c r="N9" s="16">
        <v>4.7450000000000001E-3</v>
      </c>
      <c r="O9" s="17">
        <v>4.7800000000000004E-3</v>
      </c>
      <c r="P9" s="4"/>
      <c r="Q9" s="3">
        <f t="shared" si="1"/>
        <v>-5.669999999999998E-4</v>
      </c>
      <c r="R9" s="3">
        <f t="shared" si="2"/>
        <v>-3.4799999999999935E-4</v>
      </c>
      <c r="S9" s="3">
        <f t="shared" si="3"/>
        <v>-1.399999999999995E-4</v>
      </c>
      <c r="T9" s="3">
        <f t="shared" si="4"/>
        <v>3.0000000000000512E-5</v>
      </c>
      <c r="U9" s="3">
        <f t="shared" si="5"/>
        <v>2.900000000000038E-5</v>
      </c>
      <c r="V9" s="3">
        <f t="shared" si="6"/>
        <v>6.4000000000000688E-5</v>
      </c>
    </row>
    <row r="10" spans="1:24" x14ac:dyDescent="0.25">
      <c r="A10" s="13" t="s">
        <v>7</v>
      </c>
      <c r="B10" s="18">
        <v>4.718E-3</v>
      </c>
      <c r="C10" s="18">
        <v>4.5539999999999999E-3</v>
      </c>
      <c r="D10" s="18">
        <v>4.8719999999999996E-3</v>
      </c>
      <c r="E10" s="24">
        <v>4.4929999999999996E-3</v>
      </c>
      <c r="H10" s="13" t="s">
        <v>5</v>
      </c>
      <c r="I10" s="14" t="s">
        <v>7</v>
      </c>
      <c r="J10" s="16">
        <v>4.1869999999999997E-3</v>
      </c>
      <c r="K10" s="16">
        <v>4.3930000000000002E-3</v>
      </c>
      <c r="L10" s="16">
        <v>4.5869999999999999E-3</v>
      </c>
      <c r="M10" s="16">
        <v>4.7489999999999997E-3</v>
      </c>
      <c r="N10" s="16">
        <v>4.751E-3</v>
      </c>
      <c r="O10" s="17">
        <v>4.7869999999999996E-3</v>
      </c>
      <c r="P10" s="4"/>
      <c r="Q10" s="3">
        <f t="shared" si="1"/>
        <v>-5.3100000000000022E-4</v>
      </c>
      <c r="R10" s="3">
        <f t="shared" si="2"/>
        <v>-3.2499999999999977E-4</v>
      </c>
      <c r="S10" s="3">
        <f t="shared" si="3"/>
        <v>-1.3100000000000004E-4</v>
      </c>
      <c r="T10" s="3">
        <f t="shared" si="4"/>
        <v>3.0999999999999778E-5</v>
      </c>
      <c r="U10" s="3">
        <f t="shared" si="5"/>
        <v>3.3000000000000043E-5</v>
      </c>
      <c r="V10" s="3">
        <f t="shared" si="6"/>
        <v>6.8999999999999617E-5</v>
      </c>
    </row>
    <row r="11" spans="1:24" x14ac:dyDescent="0.25">
      <c r="A11" s="13" t="s">
        <v>8</v>
      </c>
      <c r="B11" s="18">
        <v>4.6979999999999999E-3</v>
      </c>
      <c r="C11" s="18">
        <v>4.5339999999999998E-3</v>
      </c>
      <c r="D11" s="18">
        <v>4.8520000000000004E-3</v>
      </c>
      <c r="E11" s="24">
        <v>4.4860000000000004E-3</v>
      </c>
      <c r="H11" s="13" t="s">
        <v>5</v>
      </c>
      <c r="I11" s="14" t="s">
        <v>8</v>
      </c>
      <c r="J11" s="16">
        <v>4.1910000000000003E-3</v>
      </c>
      <c r="K11" s="16">
        <v>4.3870000000000003E-3</v>
      </c>
      <c r="L11" s="16">
        <v>4.5729999999999998E-3</v>
      </c>
      <c r="M11" s="16">
        <v>4.7299999999999998E-3</v>
      </c>
      <c r="N11" s="16">
        <v>4.7340000000000004E-3</v>
      </c>
      <c r="O11" s="17">
        <v>4.7689999999999998E-3</v>
      </c>
      <c r="P11" s="4"/>
      <c r="Q11" s="3">
        <f t="shared" si="1"/>
        <v>-5.0699999999999964E-4</v>
      </c>
      <c r="R11" s="3">
        <f t="shared" si="2"/>
        <v>-3.1099999999999964E-4</v>
      </c>
      <c r="S11" s="3">
        <f t="shared" si="3"/>
        <v>-1.2500000000000011E-4</v>
      </c>
      <c r="T11" s="3">
        <f t="shared" si="4"/>
        <v>3.199999999999991E-5</v>
      </c>
      <c r="U11" s="3">
        <f t="shared" si="5"/>
        <v>3.6000000000000441E-5</v>
      </c>
      <c r="V11" s="3">
        <f t="shared" si="6"/>
        <v>7.0999999999999883E-5</v>
      </c>
    </row>
    <row r="12" spans="1:24" x14ac:dyDescent="0.25">
      <c r="A12" s="13" t="s">
        <v>9</v>
      </c>
      <c r="B12" s="18">
        <v>4.7580000000000001E-3</v>
      </c>
      <c r="C12" s="18">
        <v>4.7019999999999996E-3</v>
      </c>
      <c r="D12" s="18">
        <v>4.8370000000000002E-3</v>
      </c>
      <c r="E12" s="24">
        <v>4.5079999999999999E-3</v>
      </c>
      <c r="H12" s="13" t="s">
        <v>5</v>
      </c>
      <c r="I12" s="14" t="s">
        <v>9</v>
      </c>
      <c r="J12" s="16">
        <v>4.2960000000000003E-3</v>
      </c>
      <c r="K12" s="16">
        <v>4.4730000000000004E-3</v>
      </c>
      <c r="L12" s="16">
        <v>4.6420000000000003E-3</v>
      </c>
      <c r="M12" s="16">
        <v>4.7889999999999999E-3</v>
      </c>
      <c r="N12" s="16">
        <v>4.7939999999999997E-3</v>
      </c>
      <c r="O12" s="17">
        <v>4.8240000000000002E-3</v>
      </c>
      <c r="P12" s="4"/>
      <c r="Q12" s="3">
        <f t="shared" si="1"/>
        <v>-4.6199999999999974E-4</v>
      </c>
      <c r="R12" s="3">
        <f t="shared" si="2"/>
        <v>-2.8499999999999966E-4</v>
      </c>
      <c r="S12" s="3">
        <f t="shared" si="3"/>
        <v>-1.1599999999999978E-4</v>
      </c>
      <c r="T12" s="3">
        <f t="shared" si="4"/>
        <v>3.0999999999999778E-5</v>
      </c>
      <c r="U12" s="3">
        <f t="shared" si="5"/>
        <v>3.5999999999999574E-5</v>
      </c>
      <c r="V12" s="3">
        <f t="shared" si="6"/>
        <v>6.6000000000000086E-5</v>
      </c>
    </row>
    <row r="13" spans="1:24" x14ac:dyDescent="0.25">
      <c r="A13" s="13" t="s">
        <v>10</v>
      </c>
      <c r="B13" s="18">
        <v>4.7869999999999996E-3</v>
      </c>
      <c r="C13" s="18">
        <v>4.8129999999999996E-3</v>
      </c>
      <c r="D13" s="18">
        <v>4.8079999999999998E-3</v>
      </c>
      <c r="E13" s="24">
        <v>4.5100000000000001E-3</v>
      </c>
      <c r="H13" s="13" t="s">
        <v>5</v>
      </c>
      <c r="I13" s="14" t="s">
        <v>10</v>
      </c>
      <c r="J13" s="16">
        <v>4.3610000000000003E-3</v>
      </c>
      <c r="K13" s="16">
        <v>4.5240000000000002E-3</v>
      </c>
      <c r="L13" s="16">
        <v>4.6800000000000001E-3</v>
      </c>
      <c r="M13" s="16">
        <v>4.8180000000000002E-3</v>
      </c>
      <c r="N13" s="16">
        <v>4.8240000000000002E-3</v>
      </c>
      <c r="O13" s="17">
        <v>4.849E-3</v>
      </c>
      <c r="P13" s="4"/>
      <c r="Q13" s="3">
        <f t="shared" si="1"/>
        <v>-4.259999999999993E-4</v>
      </c>
      <c r="R13" s="3">
        <f t="shared" si="2"/>
        <v>-2.6299999999999935E-4</v>
      </c>
      <c r="S13" s="3">
        <f t="shared" si="3"/>
        <v>-1.0699999999999946E-4</v>
      </c>
      <c r="T13" s="3">
        <f t="shared" si="4"/>
        <v>3.1000000000000645E-5</v>
      </c>
      <c r="U13" s="3">
        <f t="shared" si="5"/>
        <v>3.7000000000000574E-5</v>
      </c>
      <c r="V13" s="3">
        <f t="shared" si="6"/>
        <v>6.2000000000000423E-5</v>
      </c>
    </row>
    <row r="14" spans="1:24" x14ac:dyDescent="0.25">
      <c r="A14" s="19" t="s">
        <v>11</v>
      </c>
      <c r="B14" s="25">
        <v>4.8199999999999996E-3</v>
      </c>
      <c r="C14" s="25">
        <v>4.9090000000000002E-3</v>
      </c>
      <c r="D14" s="25">
        <v>4.7949999999999998E-3</v>
      </c>
      <c r="E14" s="26">
        <v>4.5209999999999998E-3</v>
      </c>
      <c r="H14" s="13" t="s">
        <v>5</v>
      </c>
      <c r="I14" s="14" t="s">
        <v>11</v>
      </c>
      <c r="J14" s="16">
        <v>4.4209999999999996E-3</v>
      </c>
      <c r="K14" s="16">
        <v>4.5729999999999998E-3</v>
      </c>
      <c r="L14" s="16">
        <v>4.7190000000000001E-3</v>
      </c>
      <c r="M14" s="16">
        <v>4.8510000000000003E-3</v>
      </c>
      <c r="N14" s="16">
        <v>4.8580000000000003E-3</v>
      </c>
      <c r="O14" s="17">
        <v>4.8789999999999997E-3</v>
      </c>
      <c r="P14" s="4"/>
      <c r="Q14" s="3">
        <f t="shared" si="1"/>
        <v>-3.9900000000000005E-4</v>
      </c>
      <c r="R14" s="3">
        <f t="shared" si="2"/>
        <v>-2.4699999999999982E-4</v>
      </c>
      <c r="S14" s="3">
        <f t="shared" si="3"/>
        <v>-1.0099999999999953E-4</v>
      </c>
      <c r="T14" s="3">
        <f t="shared" si="4"/>
        <v>3.1000000000000645E-5</v>
      </c>
      <c r="U14" s="3">
        <f t="shared" si="5"/>
        <v>3.8000000000000707E-5</v>
      </c>
      <c r="V14" s="3">
        <f t="shared" si="6"/>
        <v>5.9000000000000025E-5</v>
      </c>
    </row>
    <row r="15" spans="1:24" x14ac:dyDescent="0.25">
      <c r="H15" s="13" t="s">
        <v>11</v>
      </c>
      <c r="I15" s="14" t="s">
        <v>0</v>
      </c>
      <c r="J15" s="16">
        <v>4.6280000000000002E-3</v>
      </c>
      <c r="K15" s="16">
        <v>4.6620000000000003E-3</v>
      </c>
      <c r="L15" s="16">
        <v>4.6389999999999999E-3</v>
      </c>
      <c r="M15" s="16">
        <v>4.4029999999999998E-3</v>
      </c>
      <c r="N15" s="16">
        <v>4.7070000000000002E-3</v>
      </c>
      <c r="O15" s="17">
        <v>4.7549999999999997E-3</v>
      </c>
      <c r="P15" s="4"/>
      <c r="Q15" s="3">
        <f t="shared" ref="Q15:V15" si="7">J15-$C3</f>
        <v>2.9399999999999999E-4</v>
      </c>
      <c r="R15" s="3">
        <f t="shared" si="7"/>
        <v>3.2800000000000017E-4</v>
      </c>
      <c r="S15" s="3">
        <f t="shared" si="7"/>
        <v>3.0499999999999972E-4</v>
      </c>
      <c r="T15" s="3">
        <f t="shared" si="7"/>
        <v>6.8999999999999617E-5</v>
      </c>
      <c r="U15" s="3">
        <f t="shared" si="7"/>
        <v>3.7300000000000007E-4</v>
      </c>
      <c r="V15" s="3">
        <f t="shared" si="7"/>
        <v>4.209999999999995E-4</v>
      </c>
    </row>
    <row r="16" spans="1:24" x14ac:dyDescent="0.25">
      <c r="A16" s="1" t="s">
        <v>27</v>
      </c>
      <c r="B16" s="1" t="str">
        <f t="array" ref="B16">_xll.qlIborIndex("CNY-LPR-1Y-3M","CNY-LPR-1Y","3M",1,"CNY","China","Modified Following",FALSE,"Actual/360")</f>
        <v>CNY-LPR-1Y-3M#0002</v>
      </c>
      <c r="H16" s="13" t="s">
        <v>11</v>
      </c>
      <c r="I16" s="14" t="s">
        <v>1</v>
      </c>
      <c r="J16" s="16">
        <v>4.5789999999999997E-3</v>
      </c>
      <c r="K16" s="16">
        <v>4.6379999999999998E-3</v>
      </c>
      <c r="L16" s="16">
        <v>4.5370000000000002E-3</v>
      </c>
      <c r="M16" s="16">
        <v>4.4799999999999996E-3</v>
      </c>
      <c r="N16" s="16">
        <v>4.4559999999999999E-3</v>
      </c>
      <c r="O16" s="17">
        <v>4.3740000000000003E-3</v>
      </c>
      <c r="P16" s="4"/>
      <c r="Q16" s="3">
        <f t="shared" ref="Q16:Q26" si="8">J16-$C4</f>
        <v>2.5299999999999975E-4</v>
      </c>
      <c r="R16" s="3">
        <f t="shared" ref="R16:R26" si="9">K16-$C4</f>
        <v>3.1199999999999978E-4</v>
      </c>
      <c r="S16" s="3">
        <f t="shared" ref="S16:S26" si="10">L16-$C4</f>
        <v>2.1100000000000025E-4</v>
      </c>
      <c r="T16" s="3">
        <f t="shared" ref="T16:T26" si="11">M16-$C4</f>
        <v>1.5399999999999962E-4</v>
      </c>
      <c r="U16" s="3">
        <f t="shared" ref="U16:U26" si="12">N16-$C4</f>
        <v>1.2999999999999991E-4</v>
      </c>
      <c r="V16" s="3">
        <f t="shared" ref="V16:V26" si="13">O16-$C4</f>
        <v>4.8000000000000299E-5</v>
      </c>
    </row>
    <row r="17" spans="1:22" x14ac:dyDescent="0.25">
      <c r="A17" s="1" t="s">
        <v>30</v>
      </c>
      <c r="B17" s="1" t="str">
        <f t="array" ref="B17">_xll.qlPiecewiseYieldCurve("CNY-LPR1Y-Q-3M-SwoYldCrv",,"China",D19:D22)</f>
        <v>CNY-LPR1Y-Q-3M-SwoYldCrv#0002</v>
      </c>
      <c r="H17" s="13" t="s">
        <v>11</v>
      </c>
      <c r="I17" s="14" t="s">
        <v>2</v>
      </c>
      <c r="J17" s="16">
        <v>4.705E-3</v>
      </c>
      <c r="K17" s="16">
        <v>4.712E-3</v>
      </c>
      <c r="L17" s="16">
        <v>4.6100000000000004E-3</v>
      </c>
      <c r="M17" s="16">
        <v>4.3569999999999998E-3</v>
      </c>
      <c r="N17" s="16">
        <v>4.7819999999999998E-3</v>
      </c>
      <c r="O17" s="17">
        <v>4.8009999999999997E-3</v>
      </c>
      <c r="P17" s="4"/>
      <c r="Q17" s="3">
        <f t="shared" si="8"/>
        <v>3.0800000000000011E-4</v>
      </c>
      <c r="R17" s="3">
        <f t="shared" si="9"/>
        <v>3.1500000000000018E-4</v>
      </c>
      <c r="S17" s="3">
        <f t="shared" si="10"/>
        <v>2.1300000000000052E-4</v>
      </c>
      <c r="T17" s="3">
        <f t="shared" si="11"/>
        <v>-4.0000000000000105E-5</v>
      </c>
      <c r="U17" s="3">
        <f t="shared" si="12"/>
        <v>3.8499999999999993E-4</v>
      </c>
      <c r="V17" s="3">
        <f t="shared" si="13"/>
        <v>4.0399999999999985E-4</v>
      </c>
    </row>
    <row r="18" spans="1:22" x14ac:dyDescent="0.25">
      <c r="A18" s="9" t="s">
        <v>28</v>
      </c>
      <c r="B18" s="23" t="s">
        <v>15</v>
      </c>
      <c r="C18" s="1" t="s">
        <v>26</v>
      </c>
      <c r="D18" s="1" t="s">
        <v>29</v>
      </c>
      <c r="H18" s="13" t="s">
        <v>11</v>
      </c>
      <c r="I18" s="14" t="s">
        <v>3</v>
      </c>
      <c r="J18" s="16">
        <v>4.5840000000000004E-3</v>
      </c>
      <c r="K18" s="16">
        <v>4.555E-3</v>
      </c>
      <c r="L18" s="16">
        <v>4.5230000000000001E-3</v>
      </c>
      <c r="M18" s="16">
        <v>4.4419999999999998E-3</v>
      </c>
      <c r="N18" s="16">
        <v>4.6560000000000004E-3</v>
      </c>
      <c r="O18" s="17">
        <v>4.6550000000000003E-3</v>
      </c>
      <c r="P18" s="4"/>
      <c r="Q18" s="3">
        <f t="shared" si="8"/>
        <v>1.3400000000000044E-4</v>
      </c>
      <c r="R18" s="3">
        <f t="shared" si="9"/>
        <v>1.0500000000000006E-4</v>
      </c>
      <c r="S18" s="3">
        <f t="shared" si="10"/>
        <v>7.3000000000000148E-5</v>
      </c>
      <c r="T18" s="3">
        <f t="shared" si="11"/>
        <v>-8.0000000000001945E-6</v>
      </c>
      <c r="U18" s="3">
        <f t="shared" si="12"/>
        <v>2.0600000000000045E-4</v>
      </c>
      <c r="V18" s="3">
        <f t="shared" si="13"/>
        <v>2.0500000000000032E-4</v>
      </c>
    </row>
    <row r="19" spans="1:22" x14ac:dyDescent="0.25">
      <c r="A19" s="13" t="s">
        <v>12</v>
      </c>
      <c r="B19" s="27">
        <v>3.7999999999999999E-2</v>
      </c>
      <c r="C19" s="1" t="str">
        <f t="array" ref="C19">_xll.qlSwapIndex("CNY-LPR1Y-Q-3M-SwapIndex-"&amp;A19,"CNY-LPR1Y-Q-3M-Swap",A19,1,"CNY","China","3M","Modified Following","Actual/365 (Fixed)",$B$16)</f>
        <v>CNY-LPR1Y-Q-3M-SwapIndex-6M#0002</v>
      </c>
      <c r="D19" s="1" t="str">
        <f t="array" ref="D19">_xll.qlSwapRateHelper("CNY-LPR1Y-Q-3M-SwapHelper-"&amp;A19,B19,C19,0,"0D")</f>
        <v>CNY-LPR1Y-Q-3M-SwapHelper-6M#0002</v>
      </c>
      <c r="H19" s="13" t="s">
        <v>11</v>
      </c>
      <c r="I19" s="14" t="s">
        <v>4</v>
      </c>
      <c r="J19" s="16">
        <v>4.516E-3</v>
      </c>
      <c r="K19" s="16">
        <v>4.4609999999999997E-3</v>
      </c>
      <c r="L19" s="16">
        <v>4.4770000000000001E-3</v>
      </c>
      <c r="M19" s="16">
        <v>4.5110000000000003E-3</v>
      </c>
      <c r="N19" s="16">
        <v>4.5840000000000004E-3</v>
      </c>
      <c r="O19" s="17">
        <v>4.5690000000000001E-3</v>
      </c>
      <c r="P19" s="4"/>
      <c r="Q19" s="3">
        <f t="shared" si="8"/>
        <v>1.6999999999999654E-5</v>
      </c>
      <c r="R19" s="3">
        <f t="shared" si="9"/>
        <v>-3.8000000000000707E-5</v>
      </c>
      <c r="S19" s="3">
        <f t="shared" si="10"/>
        <v>-2.2000000000000318E-5</v>
      </c>
      <c r="T19" s="3">
        <f t="shared" si="11"/>
        <v>1.1999999999999858E-5</v>
      </c>
      <c r="U19" s="3">
        <f t="shared" si="12"/>
        <v>8.5000000000000006E-5</v>
      </c>
      <c r="V19" s="3">
        <f t="shared" si="13"/>
        <v>6.999999999999975E-5</v>
      </c>
    </row>
    <row r="20" spans="1:22" x14ac:dyDescent="0.25">
      <c r="A20" s="13" t="s">
        <v>11</v>
      </c>
      <c r="B20" s="27">
        <v>3.7999999999999999E-2</v>
      </c>
      <c r="C20" s="1" t="str">
        <f t="array" ref="C20">_xll.qlSwapIndex("CNY-LPR1Y-Q-3M-SwapIndex-"&amp;A20,"CNY-LPR1Y-Q-3M-Swap",A20,1,"CNY","China","3M","Modified Following","Actual/365 (Fixed)",$B$16)</f>
        <v>CNY-LPR1Y-Q-3M-SwapIndex-1Y#0002</v>
      </c>
      <c r="D20" s="1" t="str">
        <f t="array" ref="D20">_xll.qlSwapRateHelper("CNY-LPR1Y-Q-3M-SwapHelper-"&amp;A20,B20,C20,0,"0D")</f>
        <v>CNY-LPR1Y-Q-3M-SwapHelper-1Y#0002</v>
      </c>
      <c r="H20" s="13" t="s">
        <v>11</v>
      </c>
      <c r="I20" s="14" t="s">
        <v>5</v>
      </c>
      <c r="J20" s="16">
        <v>4.4549999999999998E-3</v>
      </c>
      <c r="K20" s="16">
        <v>4.3839999999999999E-3</v>
      </c>
      <c r="L20" s="16">
        <v>4.431E-3</v>
      </c>
      <c r="M20" s="16">
        <v>4.5360000000000001E-3</v>
      </c>
      <c r="N20" s="16">
        <v>4.5199999999999997E-3</v>
      </c>
      <c r="O20" s="17">
        <v>4.4970000000000001E-3</v>
      </c>
      <c r="P20" s="4"/>
      <c r="Q20" s="3">
        <f t="shared" si="8"/>
        <v>-5.7000000000000627E-5</v>
      </c>
      <c r="R20" s="3">
        <f t="shared" si="9"/>
        <v>-1.2800000000000051E-4</v>
      </c>
      <c r="S20" s="3">
        <f t="shared" si="10"/>
        <v>-8.1000000000000343E-5</v>
      </c>
      <c r="T20" s="3">
        <f t="shared" si="11"/>
        <v>2.3999999999999716E-5</v>
      </c>
      <c r="U20" s="3">
        <f t="shared" si="12"/>
        <v>7.9999999999993271E-6</v>
      </c>
      <c r="V20" s="3">
        <f t="shared" si="13"/>
        <v>-1.5000000000000256E-5</v>
      </c>
    </row>
    <row r="21" spans="1:22" x14ac:dyDescent="0.25">
      <c r="A21" s="13" t="s">
        <v>13</v>
      </c>
      <c r="B21" s="27">
        <v>3.7999999999999999E-2</v>
      </c>
      <c r="C21" s="1" t="str">
        <f t="array" ref="C21">_xll.qlSwapIndex("CNY-LPR1Y-Q-3M-SwapIndex-"&amp;A21,"CNY-LPR1Y-Q-3M-Swap",A21,1,"CNY","China","3M","Modified Following","Actual/365 (Fixed)",$B$16)</f>
        <v>CNY-LPR1Y-Q-3M-SwapIndex-2Y#0002</v>
      </c>
      <c r="D21" s="1" t="str">
        <f t="array" ref="D21">_xll.qlSwapRateHelper("CNY-LPR1Y-Q-3M-SwapHelper-"&amp;A21,B21,C21,0,"0D")</f>
        <v>CNY-LPR1Y-Q-3M-SwapHelper-2Y#0002</v>
      </c>
      <c r="H21" s="13" t="s">
        <v>11</v>
      </c>
      <c r="I21" s="14" t="s">
        <v>6</v>
      </c>
      <c r="J21" s="16">
        <v>4.4850000000000003E-3</v>
      </c>
      <c r="K21" s="16">
        <v>4.4120000000000001E-3</v>
      </c>
      <c r="L21" s="16">
        <v>4.4669999999999996E-3</v>
      </c>
      <c r="M21" s="16">
        <v>4.5690000000000001E-3</v>
      </c>
      <c r="N21" s="16">
        <v>4.5469999999999998E-3</v>
      </c>
      <c r="O21" s="17">
        <v>4.5370000000000002E-3</v>
      </c>
      <c r="P21" s="4"/>
      <c r="Q21" s="3">
        <f t="shared" si="8"/>
        <v>-6.6999999999999352E-5</v>
      </c>
      <c r="R21" s="3">
        <f t="shared" si="9"/>
        <v>-1.399999999999995E-4</v>
      </c>
      <c r="S21" s="3">
        <f t="shared" si="10"/>
        <v>-8.5000000000000006E-5</v>
      </c>
      <c r="T21" s="3">
        <f t="shared" si="11"/>
        <v>1.7000000000000522E-5</v>
      </c>
      <c r="U21" s="3">
        <f t="shared" si="12"/>
        <v>-4.9999999999997963E-6</v>
      </c>
      <c r="V21" s="3">
        <f t="shared" si="13"/>
        <v>-1.4999999999999389E-5</v>
      </c>
    </row>
    <row r="22" spans="1:22" x14ac:dyDescent="0.25">
      <c r="A22" s="19" t="s">
        <v>14</v>
      </c>
      <c r="B22" s="28">
        <v>3.7999999999999999E-2</v>
      </c>
      <c r="C22" s="1" t="str">
        <f t="array" ref="C22">_xll.qlSwapIndex("CNY-LPR1Y-Q-3M-SwapIndex-"&amp;A22,"CNY-LPR1Y-Q-3M-Swap",A22,1,"CNY","China","3M","Modified Following","Actual/365 (Fixed)",$B$16)</f>
        <v>CNY-LPR1Y-Q-3M-SwapIndex-3Y#0002</v>
      </c>
      <c r="D22" s="1" t="str">
        <f t="array" ref="D22">_xll.qlSwapRateHelper("CNY-LPR1Y-Q-3M-SwapHelper-"&amp;A22,B22,C22,0,"0D")</f>
        <v>CNY-LPR1Y-Q-3M-SwapHelper-3Y#0002</v>
      </c>
      <c r="H22" s="13" t="s">
        <v>11</v>
      </c>
      <c r="I22" s="14" t="s">
        <v>7</v>
      </c>
      <c r="J22" s="16">
        <v>4.4790000000000003E-3</v>
      </c>
      <c r="K22" s="16">
        <v>4.4060000000000002E-3</v>
      </c>
      <c r="L22" s="16">
        <v>4.4660000000000004E-3</v>
      </c>
      <c r="M22" s="16">
        <v>4.5640000000000003E-3</v>
      </c>
      <c r="N22" s="16">
        <v>4.5389999999999996E-3</v>
      </c>
      <c r="O22" s="17">
        <v>4.5380000000000004E-3</v>
      </c>
      <c r="P22" s="4"/>
      <c r="Q22" s="3">
        <f t="shared" si="8"/>
        <v>-7.4999999999999546E-5</v>
      </c>
      <c r="R22" s="3">
        <f t="shared" si="9"/>
        <v>-1.4799999999999969E-4</v>
      </c>
      <c r="S22" s="3">
        <f t="shared" si="10"/>
        <v>-8.7999999999999537E-5</v>
      </c>
      <c r="T22" s="3">
        <f t="shared" si="11"/>
        <v>1.000000000000046E-5</v>
      </c>
      <c r="U22" s="3">
        <f t="shared" si="12"/>
        <v>-1.5000000000000256E-5</v>
      </c>
      <c r="V22" s="3">
        <f t="shared" si="13"/>
        <v>-1.5999999999999522E-5</v>
      </c>
    </row>
    <row r="23" spans="1:22" x14ac:dyDescent="0.25">
      <c r="H23" s="13" t="s">
        <v>11</v>
      </c>
      <c r="I23" s="14" t="s">
        <v>8</v>
      </c>
      <c r="J23" s="16">
        <v>4.4559999999999999E-3</v>
      </c>
      <c r="K23" s="16">
        <v>4.3819999999999996E-3</v>
      </c>
      <c r="L23" s="16">
        <v>4.4450000000000002E-3</v>
      </c>
      <c r="M23" s="16">
        <v>4.5399999999999998E-3</v>
      </c>
      <c r="N23" s="16">
        <v>4.5129999999999997E-3</v>
      </c>
      <c r="O23" s="17">
        <v>4.5180000000000003E-3</v>
      </c>
      <c r="P23" s="4"/>
      <c r="Q23" s="3">
        <f t="shared" si="8"/>
        <v>-7.7999999999999944E-5</v>
      </c>
      <c r="R23" s="3">
        <f t="shared" si="9"/>
        <v>-1.5200000000000023E-4</v>
      </c>
      <c r="S23" s="3">
        <f t="shared" si="10"/>
        <v>-8.899999999999967E-5</v>
      </c>
      <c r="T23" s="3">
        <f t="shared" si="11"/>
        <v>5.999999999999929E-6</v>
      </c>
      <c r="U23" s="3">
        <f t="shared" si="12"/>
        <v>-2.1000000000000185E-5</v>
      </c>
      <c r="V23" s="3">
        <f t="shared" si="13"/>
        <v>-1.5999999999999522E-5</v>
      </c>
    </row>
    <row r="24" spans="1:22" x14ac:dyDescent="0.25">
      <c r="A24" s="1" t="s">
        <v>19</v>
      </c>
      <c r="B24" s="1" t="s">
        <v>20</v>
      </c>
      <c r="H24" s="13" t="s">
        <v>11</v>
      </c>
      <c r="I24" s="14" t="s">
        <v>9</v>
      </c>
      <c r="J24" s="16">
        <v>4.5399999999999998E-3</v>
      </c>
      <c r="K24" s="16">
        <v>4.4879999999999998E-3</v>
      </c>
      <c r="L24" s="16">
        <v>4.5789999999999997E-3</v>
      </c>
      <c r="M24" s="16">
        <v>4.7429999999999998E-3</v>
      </c>
      <c r="N24" s="16">
        <v>4.7349999999999996E-3</v>
      </c>
      <c r="O24" s="17">
        <v>4.7299999999999998E-3</v>
      </c>
      <c r="P24" s="4"/>
      <c r="Q24" s="3">
        <f t="shared" si="8"/>
        <v>-1.6199999999999982E-4</v>
      </c>
      <c r="R24" s="3">
        <f t="shared" si="9"/>
        <v>-2.1399999999999978E-4</v>
      </c>
      <c r="S24" s="3">
        <f t="shared" si="10"/>
        <v>-1.2299999999999985E-4</v>
      </c>
      <c r="T24" s="3">
        <f t="shared" si="11"/>
        <v>4.1000000000000238E-5</v>
      </c>
      <c r="U24" s="3">
        <f t="shared" si="12"/>
        <v>3.3000000000000043E-5</v>
      </c>
      <c r="V24" s="3">
        <f t="shared" si="13"/>
        <v>2.8000000000000247E-5</v>
      </c>
    </row>
    <row r="25" spans="1:22" x14ac:dyDescent="0.25">
      <c r="A25" s="1" t="s">
        <v>21</v>
      </c>
      <c r="B25" s="1" t="s">
        <v>41</v>
      </c>
      <c r="H25" s="13" t="s">
        <v>11</v>
      </c>
      <c r="I25" s="14" t="s">
        <v>10</v>
      </c>
      <c r="J25" s="16">
        <v>4.5890000000000002E-3</v>
      </c>
      <c r="K25" s="16">
        <v>4.5529999999999998E-3</v>
      </c>
      <c r="L25" s="16">
        <v>4.6649999999999999E-3</v>
      </c>
      <c r="M25" s="16">
        <v>4.8780000000000004E-3</v>
      </c>
      <c r="N25" s="16">
        <v>4.8840000000000003E-3</v>
      </c>
      <c r="O25" s="17">
        <v>4.8719999999999996E-3</v>
      </c>
      <c r="P25" s="4"/>
      <c r="Q25" s="3">
        <f t="shared" si="8"/>
        <v>-2.2399999999999937E-4</v>
      </c>
      <c r="R25" s="3">
        <f t="shared" si="9"/>
        <v>-2.5999999999999981E-4</v>
      </c>
      <c r="S25" s="3">
        <f t="shared" si="10"/>
        <v>-1.4799999999999969E-4</v>
      </c>
      <c r="T25" s="3">
        <f t="shared" si="11"/>
        <v>6.5000000000000821E-5</v>
      </c>
      <c r="U25" s="3">
        <f t="shared" si="12"/>
        <v>7.100000000000075E-5</v>
      </c>
      <c r="V25" s="3">
        <f t="shared" si="13"/>
        <v>5.9000000000000025E-5</v>
      </c>
    </row>
    <row r="26" spans="1:22" x14ac:dyDescent="0.25">
      <c r="A26" s="1" t="s">
        <v>22</v>
      </c>
      <c r="B26" s="1" t="s">
        <v>23</v>
      </c>
      <c r="H26" s="13" t="s">
        <v>11</v>
      </c>
      <c r="I26" s="14" t="s">
        <v>11</v>
      </c>
      <c r="J26" s="16">
        <v>4.6369999999999996E-3</v>
      </c>
      <c r="K26" s="16">
        <v>4.614E-3</v>
      </c>
      <c r="L26" s="16">
        <v>4.7419999999999997E-3</v>
      </c>
      <c r="M26" s="16">
        <v>4.993E-3</v>
      </c>
      <c r="N26" s="16">
        <v>5.0099999999999997E-3</v>
      </c>
      <c r="O26" s="17">
        <v>4.993E-3</v>
      </c>
      <c r="P26" s="4"/>
      <c r="Q26" s="3">
        <f t="shared" si="8"/>
        <v>-2.7200000000000054E-4</v>
      </c>
      <c r="R26" s="3">
        <f t="shared" si="9"/>
        <v>-2.9500000000000012E-4</v>
      </c>
      <c r="S26" s="3">
        <f t="shared" si="10"/>
        <v>-1.6700000000000048E-4</v>
      </c>
      <c r="T26" s="3">
        <f t="shared" si="11"/>
        <v>8.3999999999999873E-5</v>
      </c>
      <c r="U26" s="3">
        <f t="shared" si="12"/>
        <v>1.0099999999999953E-4</v>
      </c>
      <c r="V26" s="3">
        <f t="shared" si="13"/>
        <v>8.3999999999999873E-5</v>
      </c>
    </row>
    <row r="27" spans="1:22" x14ac:dyDescent="0.25">
      <c r="A27" s="1" t="s">
        <v>24</v>
      </c>
      <c r="B27" s="1" t="str">
        <f t="array" ref="B27">_xll.qlSwaptionVTSMatrix("CNY-LPR1Y-Q-3M-Vol-ATM",B24,B25,A3:A14,B1:E1,B3:E14,,B26)</f>
        <v>CNY-LPR1Y-Q-3M-Vol-ATM#0002</v>
      </c>
      <c r="H27" s="13" t="s">
        <v>13</v>
      </c>
      <c r="I27" s="14" t="s">
        <v>0</v>
      </c>
      <c r="J27" s="16">
        <v>4.6090000000000002E-3</v>
      </c>
      <c r="K27" s="16">
        <v>4.607E-3</v>
      </c>
      <c r="L27" s="16">
        <v>4.581E-3</v>
      </c>
      <c r="M27" s="16">
        <v>4.3540000000000002E-3</v>
      </c>
      <c r="N27" s="16">
        <v>4.4320000000000002E-3</v>
      </c>
      <c r="O27" s="17">
        <v>4.47E-3</v>
      </c>
      <c r="P27" s="4"/>
      <c r="Q27" s="3">
        <f t="shared" ref="Q27:V27" si="14">J27-$D3</f>
        <v>3.4700000000000009E-4</v>
      </c>
      <c r="R27" s="3">
        <f t="shared" si="14"/>
        <v>3.4499999999999982E-4</v>
      </c>
      <c r="S27" s="3">
        <f t="shared" si="14"/>
        <v>3.1899999999999984E-4</v>
      </c>
      <c r="T27" s="3">
        <f t="shared" si="14"/>
        <v>9.2000000000000068E-5</v>
      </c>
      <c r="U27" s="3">
        <f t="shared" si="14"/>
        <v>1.7000000000000001E-4</v>
      </c>
      <c r="V27" s="3">
        <f t="shared" si="14"/>
        <v>2.0799999999999985E-4</v>
      </c>
    </row>
    <row r="28" spans="1:22" x14ac:dyDescent="0.25">
      <c r="H28" s="13" t="s">
        <v>13</v>
      </c>
      <c r="I28" s="14" t="s">
        <v>1</v>
      </c>
      <c r="J28" s="16">
        <v>4.6750000000000003E-3</v>
      </c>
      <c r="K28" s="16">
        <v>4.7840000000000001E-3</v>
      </c>
      <c r="L28" s="16">
        <v>4.5890000000000002E-3</v>
      </c>
      <c r="M28" s="16">
        <v>4.4929999999999996E-3</v>
      </c>
      <c r="N28" s="16">
        <v>4.8690000000000001E-3</v>
      </c>
      <c r="O28" s="17">
        <v>4.8760000000000001E-3</v>
      </c>
      <c r="P28" s="4"/>
      <c r="Q28" s="3">
        <f t="shared" ref="Q28:Q38" si="15">J28-$D4</f>
        <v>2.7800000000000047E-4</v>
      </c>
      <c r="R28" s="3">
        <f t="shared" ref="R28:R38" si="16">K28-$D4</f>
        <v>3.8700000000000019E-4</v>
      </c>
      <c r="S28" s="3">
        <f t="shared" ref="S28:S38" si="17">L28-$D4</f>
        <v>1.9200000000000033E-4</v>
      </c>
      <c r="T28" s="3">
        <f t="shared" ref="T28:T38" si="18">M28-$D4</f>
        <v>9.5999999999999731E-5</v>
      </c>
      <c r="U28" s="3">
        <f t="shared" ref="U28:U38" si="19">N28-$D4</f>
        <v>4.720000000000002E-4</v>
      </c>
      <c r="V28" s="3">
        <f t="shared" ref="V28:V38" si="20">O28-$D4</f>
        <v>4.7900000000000026E-4</v>
      </c>
    </row>
    <row r="29" spans="1:22" x14ac:dyDescent="0.25">
      <c r="A29" s="1" t="s">
        <v>31</v>
      </c>
      <c r="B29" s="1" t="str">
        <f t="array" ref="B29">_xll.qlIborIndex("CNY-LPR-1Y-3M-SwoCrvLinked","CNY-LPR-1Y","3M",1,"CNY","China","Modified Following",FALSE,"Actual/360",B17)</f>
        <v>CNY-LPR-1Y-3M-SwoCrvLinked#0002</v>
      </c>
      <c r="H29" s="13" t="s">
        <v>13</v>
      </c>
      <c r="I29" s="14" t="s">
        <v>2</v>
      </c>
      <c r="J29" s="16">
        <v>4.6959999999999997E-3</v>
      </c>
      <c r="K29" s="16">
        <v>4.7210000000000004E-3</v>
      </c>
      <c r="L29" s="16">
        <v>4.6639999999999997E-3</v>
      </c>
      <c r="M29" s="16">
        <v>4.4619999999999998E-3</v>
      </c>
      <c r="N29" s="16">
        <v>4.901E-3</v>
      </c>
      <c r="O29" s="17">
        <v>4.731E-3</v>
      </c>
      <c r="P29" s="4"/>
      <c r="Q29" s="3">
        <f t="shared" si="15"/>
        <v>2.0599999999999959E-4</v>
      </c>
      <c r="R29" s="3">
        <f t="shared" si="16"/>
        <v>2.310000000000003E-4</v>
      </c>
      <c r="S29" s="3">
        <f t="shared" si="17"/>
        <v>1.7399999999999968E-4</v>
      </c>
      <c r="T29" s="3">
        <f t="shared" si="18"/>
        <v>-2.8000000000000247E-5</v>
      </c>
      <c r="U29" s="3">
        <f t="shared" si="19"/>
        <v>4.1099999999999991E-4</v>
      </c>
      <c r="V29" s="3">
        <f t="shared" si="20"/>
        <v>2.4099999999999989E-4</v>
      </c>
    </row>
    <row r="30" spans="1:22" x14ac:dyDescent="0.25">
      <c r="A30" s="1" t="s">
        <v>26</v>
      </c>
      <c r="B30" s="1" t="str">
        <f t="array" ref="B30">_xll.qlSwapIndex("CNY-LPR1Y-Q-3M-SwapIndex-Swo","CNY-LPR1Y-Q-3M-Swap","1Y",1,"CNY","China","3M","Modified Following","Actual/365 (Fixed)",$B$29,B17)</f>
        <v>CNY-LPR1Y-Q-3M-SwapIndex-Swo#0002</v>
      </c>
      <c r="H30" s="13" t="s">
        <v>13</v>
      </c>
      <c r="I30" s="14" t="s">
        <v>3</v>
      </c>
      <c r="J30" s="16">
        <v>4.6210000000000001E-3</v>
      </c>
      <c r="K30" s="16">
        <v>4.6249999999999998E-3</v>
      </c>
      <c r="L30" s="16">
        <v>4.6629999999999996E-3</v>
      </c>
      <c r="M30" s="16">
        <v>4.646E-3</v>
      </c>
      <c r="N30" s="16">
        <v>4.8479999999999999E-3</v>
      </c>
      <c r="O30" s="17">
        <v>4.751E-3</v>
      </c>
      <c r="P30" s="4"/>
      <c r="Q30" s="3">
        <f t="shared" si="15"/>
        <v>-2.9999999999999645E-5</v>
      </c>
      <c r="R30" s="3">
        <f t="shared" si="16"/>
        <v>-2.5999999999999981E-5</v>
      </c>
      <c r="S30" s="3">
        <f t="shared" si="17"/>
        <v>1.1999999999999858E-5</v>
      </c>
      <c r="T30" s="3">
        <f t="shared" si="18"/>
        <v>-4.9999999999997963E-6</v>
      </c>
      <c r="U30" s="3">
        <f t="shared" si="19"/>
        <v>1.9700000000000013E-4</v>
      </c>
      <c r="V30" s="3">
        <f t="shared" si="20"/>
        <v>1.0000000000000026E-4</v>
      </c>
    </row>
    <row r="31" spans="1:22" x14ac:dyDescent="0.25">
      <c r="A31" s="1" t="s">
        <v>25</v>
      </c>
      <c r="B31" s="1" t="str">
        <f t="array" ref="B31">_xll.qlSwaptionVolCube2("CNY-LPR-Q-3M-Vol-Cube",B27,A3:A14,B1:E1,J1:O1,Q3:V50,B30,B30,FALSE,,B27)</f>
        <v>CNY-LPR-Q-3M-Vol-Cube#0002</v>
      </c>
      <c r="H31" s="13" t="s">
        <v>13</v>
      </c>
      <c r="I31" s="14" t="s">
        <v>4</v>
      </c>
      <c r="J31" s="16">
        <v>4.5840000000000004E-3</v>
      </c>
      <c r="K31" s="16">
        <v>4.5739999999999999E-3</v>
      </c>
      <c r="L31" s="16">
        <v>4.6769999999999997E-3</v>
      </c>
      <c r="M31" s="16">
        <v>4.7780000000000001E-3</v>
      </c>
      <c r="N31" s="16">
        <v>4.8269999999999997E-3</v>
      </c>
      <c r="O31" s="17">
        <v>4.7780000000000001E-3</v>
      </c>
      <c r="P31" s="4"/>
      <c r="Q31" s="3">
        <f t="shared" si="15"/>
        <v>-1.8399999999999927E-4</v>
      </c>
      <c r="R31" s="3">
        <f t="shared" si="16"/>
        <v>-1.9399999999999973E-4</v>
      </c>
      <c r="S31" s="3">
        <f t="shared" si="17"/>
        <v>-9.0999999999999935E-5</v>
      </c>
      <c r="T31" s="3">
        <f t="shared" si="18"/>
        <v>1.000000000000046E-5</v>
      </c>
      <c r="U31" s="3">
        <f t="shared" si="19"/>
        <v>5.9000000000000025E-5</v>
      </c>
      <c r="V31" s="3">
        <f t="shared" si="20"/>
        <v>1.000000000000046E-5</v>
      </c>
    </row>
    <row r="32" spans="1:22" x14ac:dyDescent="0.25">
      <c r="A32" s="37" t="s">
        <v>48</v>
      </c>
      <c r="B32" s="38" t="str">
        <f>_xll.qlSwaptionVolCube3("swaption_cube_3_test",B27,A3:A14,B1:E1,'Linear Interp reorged'!C2:I2,'Linear Interp reorged'!C4:I51,,"ReCalcTrigger")</f>
        <v>swaption_cube_3_test#0019</v>
      </c>
      <c r="H32" s="13" t="s">
        <v>13</v>
      </c>
      <c r="I32" s="14" t="s">
        <v>5</v>
      </c>
      <c r="J32" s="16">
        <v>4.5430000000000002E-3</v>
      </c>
      <c r="K32" s="16">
        <v>4.5240000000000002E-3</v>
      </c>
      <c r="L32" s="16">
        <v>4.6670000000000001E-3</v>
      </c>
      <c r="M32" s="16">
        <v>4.8399999999999997E-3</v>
      </c>
      <c r="N32" s="16">
        <v>4.7949999999999998E-3</v>
      </c>
      <c r="O32" s="17">
        <v>4.777E-3</v>
      </c>
      <c r="P32" s="4"/>
      <c r="Q32" s="3">
        <f t="shared" si="15"/>
        <v>-2.7899999999999973E-4</v>
      </c>
      <c r="R32" s="3">
        <f t="shared" si="16"/>
        <v>-2.9799999999999965E-4</v>
      </c>
      <c r="S32" s="3">
        <f t="shared" si="17"/>
        <v>-1.5499999999999976E-4</v>
      </c>
      <c r="T32" s="3">
        <f t="shared" si="18"/>
        <v>1.7999999999999787E-5</v>
      </c>
      <c r="U32" s="3">
        <f t="shared" si="19"/>
        <v>-2.7000000000000114E-5</v>
      </c>
      <c r="V32" s="3">
        <f t="shared" si="20"/>
        <v>-4.4999999999999901E-5</v>
      </c>
    </row>
    <row r="33" spans="1:22" x14ac:dyDescent="0.25">
      <c r="H33" s="13" t="s">
        <v>13</v>
      </c>
      <c r="I33" s="14" t="s">
        <v>6</v>
      </c>
      <c r="J33" s="16">
        <v>4.5319999999999996E-3</v>
      </c>
      <c r="K33" s="16">
        <v>4.5269999999999998E-3</v>
      </c>
      <c r="L33" s="16">
        <v>4.6950000000000004E-3</v>
      </c>
      <c r="M33" s="16">
        <v>4.8849999999999996E-3</v>
      </c>
      <c r="N33" s="16">
        <v>4.8430000000000001E-3</v>
      </c>
      <c r="O33" s="17">
        <v>4.8510000000000003E-3</v>
      </c>
      <c r="P33" s="4"/>
      <c r="Q33" s="3">
        <f t="shared" si="15"/>
        <v>-3.3600000000000036E-4</v>
      </c>
      <c r="R33" s="3">
        <f t="shared" si="16"/>
        <v>-3.4100000000000016E-4</v>
      </c>
      <c r="S33" s="3">
        <f t="shared" si="17"/>
        <v>-1.7299999999999954E-4</v>
      </c>
      <c r="T33" s="3">
        <f t="shared" si="18"/>
        <v>1.6999999999999654E-5</v>
      </c>
      <c r="U33" s="3">
        <f t="shared" si="19"/>
        <v>-2.4999999999999849E-5</v>
      </c>
      <c r="V33" s="3">
        <f t="shared" si="20"/>
        <v>-1.6999999999999654E-5</v>
      </c>
    </row>
    <row r="34" spans="1:22" x14ac:dyDescent="0.25">
      <c r="A34" s="37" t="s">
        <v>44</v>
      </c>
      <c r="B34" s="37" t="s">
        <v>42</v>
      </c>
      <c r="C34" s="37" t="s">
        <v>49</v>
      </c>
      <c r="D34" s="37" t="s">
        <v>50</v>
      </c>
      <c r="E34" s="37" t="s">
        <v>51</v>
      </c>
      <c r="F34" s="37" t="s">
        <v>52</v>
      </c>
      <c r="H34" s="13" t="s">
        <v>13</v>
      </c>
      <c r="I34" s="14" t="s">
        <v>7</v>
      </c>
      <c r="J34" s="16">
        <v>4.496E-3</v>
      </c>
      <c r="K34" s="16">
        <v>4.5019999999999999E-3</v>
      </c>
      <c r="L34" s="16">
        <v>4.6870000000000002E-3</v>
      </c>
      <c r="M34" s="16">
        <v>4.8890000000000001E-3</v>
      </c>
      <c r="N34" s="16">
        <v>4.8479999999999999E-3</v>
      </c>
      <c r="O34" s="17">
        <v>4.875E-3</v>
      </c>
      <c r="P34" s="4"/>
      <c r="Q34" s="3">
        <f t="shared" si="15"/>
        <v>-3.759999999999996E-4</v>
      </c>
      <c r="R34" s="3">
        <f t="shared" si="16"/>
        <v>-3.6999999999999967E-4</v>
      </c>
      <c r="S34" s="3">
        <f t="shared" si="17"/>
        <v>-1.849999999999994E-4</v>
      </c>
      <c r="T34" s="3">
        <f t="shared" si="18"/>
        <v>1.7000000000000522E-5</v>
      </c>
      <c r="U34" s="3">
        <f t="shared" si="19"/>
        <v>-2.3999999999999716E-5</v>
      </c>
      <c r="V34" s="3">
        <f t="shared" si="20"/>
        <v>3.0000000000003982E-6</v>
      </c>
    </row>
    <row r="35" spans="1:22" x14ac:dyDescent="0.25">
      <c r="A35" s="30">
        <v>44690</v>
      </c>
      <c r="B35" s="37" t="s">
        <v>38</v>
      </c>
      <c r="C35" s="37">
        <v>3.6700000000000003E-2</v>
      </c>
      <c r="D35" s="37">
        <v>4.6503999999999998E-3</v>
      </c>
      <c r="E35" s="37">
        <v>4.6504032610000003E-3</v>
      </c>
      <c r="F35" s="37">
        <f>_xll.qlSwaptionVTSVolatility($B$32,A35,B35,C35,TRUE)</f>
        <v>4.6503999999999998E-3</v>
      </c>
      <c r="H35" s="13" t="s">
        <v>13</v>
      </c>
      <c r="I35" s="14" t="s">
        <v>8</v>
      </c>
      <c r="J35" s="16">
        <v>4.4530000000000004E-3</v>
      </c>
      <c r="K35" s="16">
        <v>4.4660000000000004E-3</v>
      </c>
      <c r="L35" s="16">
        <v>4.6600000000000001E-3</v>
      </c>
      <c r="M35" s="16">
        <v>4.8679999999999999E-3</v>
      </c>
      <c r="N35" s="16">
        <v>4.8300000000000001E-3</v>
      </c>
      <c r="O35" s="17">
        <v>4.8679999999999999E-3</v>
      </c>
      <c r="P35" s="4"/>
      <c r="Q35" s="3">
        <f t="shared" si="15"/>
        <v>-3.9900000000000005E-4</v>
      </c>
      <c r="R35" s="3">
        <f t="shared" si="16"/>
        <v>-3.8600000000000006E-4</v>
      </c>
      <c r="S35" s="3">
        <f t="shared" si="17"/>
        <v>-1.9200000000000033E-4</v>
      </c>
      <c r="T35" s="3">
        <f t="shared" si="18"/>
        <v>1.5999999999999522E-5</v>
      </c>
      <c r="U35" s="3">
        <f t="shared" si="19"/>
        <v>-2.2000000000000318E-5</v>
      </c>
      <c r="V35" s="3">
        <f t="shared" si="20"/>
        <v>1.5999999999999522E-5</v>
      </c>
    </row>
    <row r="36" spans="1:22" x14ac:dyDescent="0.25">
      <c r="A36" s="30">
        <v>44680</v>
      </c>
      <c r="B36" s="37" t="s">
        <v>38</v>
      </c>
      <c r="C36" s="37">
        <v>3.6700000000000003E-2</v>
      </c>
      <c r="D36" s="37">
        <v>4.6782000000000004E-3</v>
      </c>
      <c r="E36" s="37">
        <v>4.6782492319999997E-3</v>
      </c>
      <c r="F36" s="37">
        <f>_xll.qlSwaptionVTSVolatility($B$32,A36,B36,C36,TRUE)</f>
        <v>4.6782000000000004E-3</v>
      </c>
      <c r="H36" s="13" t="s">
        <v>13</v>
      </c>
      <c r="I36" s="14" t="s">
        <v>9</v>
      </c>
      <c r="J36" s="16">
        <v>4.4819999999999999E-3</v>
      </c>
      <c r="K36" s="16">
        <v>4.47E-3</v>
      </c>
      <c r="L36" s="16">
        <v>4.6499999999999996E-3</v>
      </c>
      <c r="M36" s="16">
        <v>4.8560000000000001E-3</v>
      </c>
      <c r="N36" s="16">
        <v>4.8190000000000004E-3</v>
      </c>
      <c r="O36" s="17">
        <v>4.8510000000000003E-3</v>
      </c>
      <c r="P36" s="4"/>
      <c r="Q36" s="3">
        <f t="shared" si="15"/>
        <v>-3.5500000000000028E-4</v>
      </c>
      <c r="R36" s="3">
        <f t="shared" si="16"/>
        <v>-3.6700000000000014E-4</v>
      </c>
      <c r="S36" s="3">
        <f t="shared" si="17"/>
        <v>-1.8700000000000053E-4</v>
      </c>
      <c r="T36" s="3">
        <f t="shared" si="18"/>
        <v>1.899999999999992E-5</v>
      </c>
      <c r="U36" s="3">
        <f t="shared" si="19"/>
        <v>-1.7999999999999787E-5</v>
      </c>
      <c r="V36" s="3">
        <f t="shared" si="20"/>
        <v>1.4000000000000123E-5</v>
      </c>
    </row>
    <row r="37" spans="1:22" x14ac:dyDescent="0.25">
      <c r="H37" s="13" t="s">
        <v>13</v>
      </c>
      <c r="I37" s="14" t="s">
        <v>10</v>
      </c>
      <c r="J37" s="16">
        <v>4.4900000000000001E-3</v>
      </c>
      <c r="K37" s="16">
        <v>4.4580000000000002E-3</v>
      </c>
      <c r="L37" s="16">
        <v>4.6249999999999998E-3</v>
      </c>
      <c r="M37" s="16">
        <v>4.8300000000000001E-3</v>
      </c>
      <c r="N37" s="16">
        <v>4.7939999999999997E-3</v>
      </c>
      <c r="O37" s="17">
        <v>4.8209999999999998E-3</v>
      </c>
      <c r="P37" s="4"/>
      <c r="Q37" s="3">
        <f t="shared" si="15"/>
        <v>-3.1799999999999971E-4</v>
      </c>
      <c r="R37" s="3">
        <f t="shared" si="16"/>
        <v>-3.4999999999999962E-4</v>
      </c>
      <c r="S37" s="3">
        <f t="shared" si="17"/>
        <v>-1.83E-4</v>
      </c>
      <c r="T37" s="3">
        <f t="shared" si="18"/>
        <v>2.2000000000000318E-5</v>
      </c>
      <c r="U37" s="3">
        <f t="shared" si="19"/>
        <v>-1.4000000000000123E-5</v>
      </c>
      <c r="V37" s="3">
        <f t="shared" si="20"/>
        <v>1.2999999999999991E-5</v>
      </c>
    </row>
    <row r="38" spans="1:22" x14ac:dyDescent="0.25">
      <c r="H38" s="13" t="s">
        <v>13</v>
      </c>
      <c r="I38" s="14" t="s">
        <v>11</v>
      </c>
      <c r="J38" s="16">
        <v>4.5050000000000003E-3</v>
      </c>
      <c r="K38" s="16">
        <v>4.457E-3</v>
      </c>
      <c r="L38" s="16">
        <v>4.6150000000000002E-3</v>
      </c>
      <c r="M38" s="16">
        <v>4.8190000000000004E-3</v>
      </c>
      <c r="N38" s="16">
        <v>4.7840000000000001E-3</v>
      </c>
      <c r="O38" s="17">
        <v>4.8069999999999996E-3</v>
      </c>
      <c r="P38" s="4"/>
      <c r="Q38" s="3">
        <f t="shared" si="15"/>
        <v>-2.8999999999999946E-4</v>
      </c>
      <c r="R38" s="3">
        <f t="shared" si="16"/>
        <v>-3.3799999999999976E-4</v>
      </c>
      <c r="S38" s="3">
        <f t="shared" si="17"/>
        <v>-1.799999999999996E-4</v>
      </c>
      <c r="T38" s="3">
        <f t="shared" si="18"/>
        <v>2.4000000000000583E-5</v>
      </c>
      <c r="U38" s="3">
        <f t="shared" si="19"/>
        <v>-1.0999999999999725E-5</v>
      </c>
      <c r="V38" s="3">
        <f t="shared" si="20"/>
        <v>1.1999999999999858E-5</v>
      </c>
    </row>
    <row r="39" spans="1:22" x14ac:dyDescent="0.25">
      <c r="B39" s="1" t="str">
        <f>_xll.ohRangeRetrieveError(B32)</f>
        <v/>
      </c>
      <c r="H39" s="13" t="s">
        <v>14</v>
      </c>
      <c r="I39" s="14" t="s">
        <v>0</v>
      </c>
      <c r="J39" s="16">
        <v>4.5849999999999997E-3</v>
      </c>
      <c r="K39" s="16">
        <v>4.4609999999999997E-3</v>
      </c>
      <c r="L39" s="16">
        <v>4.4229999999999998E-3</v>
      </c>
      <c r="M39" s="16">
        <v>4.4869999999999997E-3</v>
      </c>
      <c r="N39" s="16">
        <v>4.4850000000000003E-3</v>
      </c>
      <c r="O39" s="17">
        <v>4.6899999999999997E-3</v>
      </c>
      <c r="P39" s="4"/>
      <c r="Q39" s="3">
        <f t="shared" ref="Q39:V39" si="21">J39-$E3</f>
        <v>1.4999999999999996E-4</v>
      </c>
      <c r="R39" s="3">
        <f t="shared" si="21"/>
        <v>2.5999999999999981E-5</v>
      </c>
      <c r="S39" s="3">
        <f t="shared" si="21"/>
        <v>-1.1999999999999858E-5</v>
      </c>
      <c r="T39" s="3">
        <f t="shared" si="21"/>
        <v>5.1999999999999963E-5</v>
      </c>
      <c r="U39" s="3">
        <f t="shared" si="21"/>
        <v>5.0000000000000565E-5</v>
      </c>
      <c r="V39" s="3">
        <f t="shared" si="21"/>
        <v>2.5500000000000002E-4</v>
      </c>
    </row>
    <row r="40" spans="1:22" x14ac:dyDescent="0.25">
      <c r="H40" s="13" t="s">
        <v>14</v>
      </c>
      <c r="I40" s="14" t="s">
        <v>1</v>
      </c>
      <c r="J40" s="16">
        <v>4.5110000000000003E-3</v>
      </c>
      <c r="K40" s="16">
        <v>4.4479999999999997E-3</v>
      </c>
      <c r="L40" s="16">
        <v>4.4669999999999996E-3</v>
      </c>
      <c r="M40" s="16">
        <v>4.4079999999999996E-3</v>
      </c>
      <c r="N40" s="16">
        <v>4.3990000000000001E-3</v>
      </c>
      <c r="O40" s="17">
        <v>4.7860000000000003E-3</v>
      </c>
      <c r="P40" s="4"/>
      <c r="Q40" s="3">
        <f t="shared" ref="Q40:Q50" si="22">J40-$E4</f>
        <v>7.2000000000000015E-5</v>
      </c>
      <c r="R40" s="3">
        <f t="shared" ref="R40:R50" si="23">K40-$E4</f>
        <v>8.9999999999994598E-6</v>
      </c>
      <c r="S40" s="3">
        <f t="shared" ref="S40:S50" si="24">L40-$E4</f>
        <v>2.799999999999938E-5</v>
      </c>
      <c r="T40" s="3">
        <f t="shared" ref="T40:T50" si="25">M40-$E4</f>
        <v>-3.1000000000000645E-5</v>
      </c>
      <c r="U40" s="3">
        <f t="shared" ref="U40:U50" si="26">N40-$E4</f>
        <v>-4.0000000000000105E-5</v>
      </c>
      <c r="V40" s="3">
        <f t="shared" ref="V40:V50" si="27">O40-$E4</f>
        <v>3.4700000000000009E-4</v>
      </c>
    </row>
    <row r="41" spans="1:22" x14ac:dyDescent="0.25">
      <c r="H41" s="13" t="s">
        <v>14</v>
      </c>
      <c r="I41" s="14" t="s">
        <v>2</v>
      </c>
      <c r="J41" s="16">
        <v>4.5529999999999998E-3</v>
      </c>
      <c r="K41" s="16">
        <v>4.4289999999999998E-3</v>
      </c>
      <c r="L41" s="16">
        <v>4.4479999999999997E-3</v>
      </c>
      <c r="M41" s="16">
        <v>4.398E-3</v>
      </c>
      <c r="N41" s="16">
        <v>4.3949999999999996E-3</v>
      </c>
      <c r="O41" s="17">
        <v>4.7549999999999997E-3</v>
      </c>
      <c r="P41" s="4"/>
      <c r="Q41" s="3">
        <f t="shared" si="22"/>
        <v>2.0099999999999979E-4</v>
      </c>
      <c r="R41" s="3">
        <f t="shared" si="23"/>
        <v>7.6999999999999812E-5</v>
      </c>
      <c r="S41" s="3">
        <f t="shared" si="24"/>
        <v>9.5999999999999731E-5</v>
      </c>
      <c r="T41" s="3">
        <f t="shared" si="25"/>
        <v>4.6000000000000034E-5</v>
      </c>
      <c r="U41" s="3">
        <f t="shared" si="26"/>
        <v>4.2999999999999636E-5</v>
      </c>
      <c r="V41" s="3">
        <f t="shared" si="27"/>
        <v>4.0299999999999971E-4</v>
      </c>
    </row>
    <row r="42" spans="1:22" x14ac:dyDescent="0.25">
      <c r="H42" s="13" t="s">
        <v>14</v>
      </c>
      <c r="I42" s="14" t="s">
        <v>3</v>
      </c>
      <c r="J42" s="16">
        <v>4.5199999999999997E-3</v>
      </c>
      <c r="K42" s="16">
        <v>4.444E-3</v>
      </c>
      <c r="L42" s="16">
        <v>4.4209999999999996E-3</v>
      </c>
      <c r="M42" s="16">
        <v>4.483E-3</v>
      </c>
      <c r="N42" s="16">
        <v>4.5770000000000003E-3</v>
      </c>
      <c r="O42" s="17">
        <v>4.7879999999999997E-3</v>
      </c>
      <c r="P42" s="4"/>
      <c r="Q42" s="3">
        <f t="shared" si="22"/>
        <v>1.449999999999993E-4</v>
      </c>
      <c r="R42" s="3">
        <f t="shared" si="23"/>
        <v>6.8999999999999617E-5</v>
      </c>
      <c r="S42" s="3">
        <f t="shared" si="24"/>
        <v>4.5999999999999167E-5</v>
      </c>
      <c r="T42" s="3">
        <f t="shared" si="25"/>
        <v>1.0799999999999959E-4</v>
      </c>
      <c r="U42" s="3">
        <f t="shared" si="26"/>
        <v>2.0199999999999992E-4</v>
      </c>
      <c r="V42" s="3">
        <f t="shared" si="27"/>
        <v>4.1299999999999931E-4</v>
      </c>
    </row>
    <row r="43" spans="1:22" x14ac:dyDescent="0.25">
      <c r="H43" s="13" t="s">
        <v>14</v>
      </c>
      <c r="I43" s="14" t="s">
        <v>4</v>
      </c>
      <c r="J43" s="16">
        <v>4.5110000000000003E-3</v>
      </c>
      <c r="K43" s="16">
        <v>4.4660000000000004E-3</v>
      </c>
      <c r="L43" s="16">
        <v>4.4159999999999998E-3</v>
      </c>
      <c r="M43" s="16">
        <v>4.5519999999999996E-3</v>
      </c>
      <c r="N43" s="16">
        <v>4.7070000000000002E-3</v>
      </c>
      <c r="O43" s="17">
        <v>4.8240000000000002E-3</v>
      </c>
      <c r="P43" s="4"/>
      <c r="Q43" s="3">
        <f t="shared" si="22"/>
        <v>1.0800000000000046E-4</v>
      </c>
      <c r="R43" s="3">
        <f t="shared" si="23"/>
        <v>6.3000000000000556E-5</v>
      </c>
      <c r="S43" s="3">
        <f t="shared" si="24"/>
        <v>1.2999999999999991E-5</v>
      </c>
      <c r="T43" s="3">
        <f t="shared" si="25"/>
        <v>1.4899999999999983E-4</v>
      </c>
      <c r="U43" s="3">
        <f t="shared" si="26"/>
        <v>3.0400000000000045E-4</v>
      </c>
      <c r="V43" s="3">
        <f t="shared" si="27"/>
        <v>4.2100000000000037E-4</v>
      </c>
    </row>
    <row r="44" spans="1:22" x14ac:dyDescent="0.25">
      <c r="A44" s="5"/>
      <c r="H44" s="13" t="s">
        <v>14</v>
      </c>
      <c r="I44" s="14" t="s">
        <v>5</v>
      </c>
      <c r="J44" s="16">
        <v>4.4879999999999998E-3</v>
      </c>
      <c r="K44" s="16">
        <v>4.463E-3</v>
      </c>
      <c r="L44" s="16">
        <v>4.3959999999999997E-3</v>
      </c>
      <c r="M44" s="16">
        <v>4.5770000000000003E-3</v>
      </c>
      <c r="N44" s="16">
        <v>4.7689999999999998E-3</v>
      </c>
      <c r="O44" s="17">
        <v>4.8279999999999998E-3</v>
      </c>
      <c r="P44" s="4"/>
      <c r="Q44" s="3">
        <f t="shared" si="22"/>
        <v>8.3999999999999873E-5</v>
      </c>
      <c r="R44" s="3">
        <f t="shared" si="23"/>
        <v>5.9000000000000025E-5</v>
      </c>
      <c r="S44" s="3">
        <f t="shared" si="24"/>
        <v>-8.0000000000001945E-6</v>
      </c>
      <c r="T44" s="3">
        <f t="shared" si="25"/>
        <v>1.7300000000000041E-4</v>
      </c>
      <c r="U44" s="3">
        <f t="shared" si="26"/>
        <v>3.6499999999999987E-4</v>
      </c>
      <c r="V44" s="3">
        <f t="shared" si="27"/>
        <v>4.239999999999999E-4</v>
      </c>
    </row>
    <row r="45" spans="1:22" x14ac:dyDescent="0.25">
      <c r="A45" s="5"/>
      <c r="H45" s="13" t="s">
        <v>14</v>
      </c>
      <c r="I45" s="14" t="s">
        <v>6</v>
      </c>
      <c r="J45" s="16">
        <v>4.5079999999999999E-3</v>
      </c>
      <c r="K45" s="16">
        <v>4.4920000000000003E-3</v>
      </c>
      <c r="L45" s="16">
        <v>4.4450000000000002E-3</v>
      </c>
      <c r="M45" s="16">
        <v>4.6470000000000001E-3</v>
      </c>
      <c r="N45" s="16">
        <v>4.8260000000000004E-3</v>
      </c>
      <c r="O45" s="17">
        <v>4.8650000000000004E-3</v>
      </c>
      <c r="P45" s="4"/>
      <c r="Q45" s="3">
        <f t="shared" si="22"/>
        <v>3.6999999999999707E-5</v>
      </c>
      <c r="R45" s="3">
        <f t="shared" si="23"/>
        <v>2.1000000000000185E-5</v>
      </c>
      <c r="S45" s="3">
        <f t="shared" si="24"/>
        <v>-2.5999999999999981E-5</v>
      </c>
      <c r="T45" s="3">
        <f t="shared" si="25"/>
        <v>1.7599999999999994E-4</v>
      </c>
      <c r="U45" s="3">
        <f t="shared" si="26"/>
        <v>3.5500000000000028E-4</v>
      </c>
      <c r="V45" s="3">
        <f t="shared" si="27"/>
        <v>3.9400000000000025E-4</v>
      </c>
    </row>
    <row r="46" spans="1:22" x14ac:dyDescent="0.25">
      <c r="A46" s="5"/>
      <c r="H46" s="13" t="s">
        <v>14</v>
      </c>
      <c r="I46" s="14" t="s">
        <v>7</v>
      </c>
      <c r="J46" s="16">
        <v>4.496E-3</v>
      </c>
      <c r="K46" s="16">
        <v>4.4860000000000004E-3</v>
      </c>
      <c r="L46" s="16">
        <v>4.4539999999999998E-4</v>
      </c>
      <c r="M46" s="16">
        <v>4.6699999999999997E-3</v>
      </c>
      <c r="N46" s="16">
        <v>4.8390000000000004E-3</v>
      </c>
      <c r="O46" s="17">
        <v>4.862E-3</v>
      </c>
      <c r="P46" s="4"/>
      <c r="Q46" s="3">
        <f t="shared" si="22"/>
        <v>3.0000000000003982E-6</v>
      </c>
      <c r="R46" s="3">
        <f t="shared" si="23"/>
        <v>-6.9999999999991944E-6</v>
      </c>
      <c r="S46" s="3">
        <f t="shared" si="24"/>
        <v>-4.0475999999999993E-3</v>
      </c>
      <c r="T46" s="3">
        <f t="shared" si="25"/>
        <v>1.7700000000000007E-4</v>
      </c>
      <c r="U46" s="3">
        <f t="shared" si="26"/>
        <v>3.4600000000000082E-4</v>
      </c>
      <c r="V46" s="3">
        <f t="shared" si="27"/>
        <v>3.690000000000004E-4</v>
      </c>
    </row>
    <row r="47" spans="1:22" x14ac:dyDescent="0.25">
      <c r="A47" s="5"/>
      <c r="H47" s="13" t="s">
        <v>14</v>
      </c>
      <c r="I47" s="14" t="s">
        <v>8</v>
      </c>
      <c r="J47" s="16">
        <v>4.4669999999999996E-3</v>
      </c>
      <c r="K47" s="16">
        <v>4.4619999999999998E-3</v>
      </c>
      <c r="L47" s="16">
        <v>4.4390000000000002E-3</v>
      </c>
      <c r="M47" s="16">
        <v>4.6620000000000003E-3</v>
      </c>
      <c r="N47" s="16">
        <v>4.8250000000000003E-3</v>
      </c>
      <c r="O47" s="17">
        <v>4.8380000000000003E-3</v>
      </c>
      <c r="P47" s="4"/>
      <c r="Q47" s="3">
        <f t="shared" si="22"/>
        <v>-1.9000000000000787E-5</v>
      </c>
      <c r="R47" s="3">
        <f t="shared" si="23"/>
        <v>-2.4000000000000583E-5</v>
      </c>
      <c r="S47" s="3">
        <f t="shared" si="24"/>
        <v>-4.7000000000000167E-5</v>
      </c>
      <c r="T47" s="3">
        <f t="shared" si="25"/>
        <v>1.7599999999999994E-4</v>
      </c>
      <c r="U47" s="3">
        <f t="shared" si="26"/>
        <v>3.3899999999999989E-4</v>
      </c>
      <c r="V47" s="3">
        <f t="shared" si="27"/>
        <v>3.5199999999999988E-4</v>
      </c>
    </row>
    <row r="48" spans="1:22" x14ac:dyDescent="0.25">
      <c r="A48" s="5"/>
      <c r="H48" s="13" t="s">
        <v>14</v>
      </c>
      <c r="I48" s="14" t="s">
        <v>9</v>
      </c>
      <c r="J48" s="16">
        <v>4.4860000000000004E-3</v>
      </c>
      <c r="K48" s="16">
        <v>4.4860000000000004E-3</v>
      </c>
      <c r="L48" s="16">
        <v>4.4650000000000002E-3</v>
      </c>
      <c r="M48" s="16">
        <v>4.6769999999999997E-3</v>
      </c>
      <c r="N48" s="16">
        <v>4.8329999999999996E-3</v>
      </c>
      <c r="O48" s="17">
        <v>4.8450000000000003E-3</v>
      </c>
      <c r="P48" s="4"/>
      <c r="Q48" s="3">
        <f t="shared" si="22"/>
        <v>-2.1999999999999451E-5</v>
      </c>
      <c r="R48" s="3">
        <f t="shared" si="23"/>
        <v>-2.1999999999999451E-5</v>
      </c>
      <c r="S48" s="3">
        <f t="shared" si="24"/>
        <v>-4.2999999999999636E-5</v>
      </c>
      <c r="T48" s="3">
        <f t="shared" si="25"/>
        <v>1.6899999999999988E-4</v>
      </c>
      <c r="U48" s="3">
        <f t="shared" si="26"/>
        <v>3.2499999999999977E-4</v>
      </c>
      <c r="V48" s="3">
        <f t="shared" si="27"/>
        <v>3.3700000000000049E-4</v>
      </c>
    </row>
    <row r="49" spans="8:22" x14ac:dyDescent="0.25">
      <c r="H49" s="13" t="s">
        <v>14</v>
      </c>
      <c r="I49" s="14" t="s">
        <v>10</v>
      </c>
      <c r="J49" s="16">
        <v>4.4850000000000003E-3</v>
      </c>
      <c r="K49" s="16">
        <v>4.4889999999999999E-3</v>
      </c>
      <c r="L49" s="16">
        <v>4.4689999999999999E-3</v>
      </c>
      <c r="M49" s="16">
        <v>4.6719999999999999E-3</v>
      </c>
      <c r="N49" s="16">
        <v>4.8219999999999999E-3</v>
      </c>
      <c r="O49" s="17">
        <v>4.8329999999999996E-3</v>
      </c>
      <c r="P49" s="4"/>
      <c r="Q49" s="3">
        <f t="shared" si="22"/>
        <v>-2.4999999999999849E-5</v>
      </c>
      <c r="R49" s="3">
        <f t="shared" si="23"/>
        <v>-2.1000000000000185E-5</v>
      </c>
      <c r="S49" s="3">
        <f t="shared" si="24"/>
        <v>-4.1000000000000238E-5</v>
      </c>
      <c r="T49" s="3">
        <f t="shared" si="25"/>
        <v>1.6199999999999982E-4</v>
      </c>
      <c r="U49" s="3">
        <f t="shared" si="26"/>
        <v>3.1199999999999978E-4</v>
      </c>
      <c r="V49" s="3">
        <f t="shared" si="27"/>
        <v>3.229999999999995E-4</v>
      </c>
    </row>
    <row r="50" spans="8:22" x14ac:dyDescent="0.25">
      <c r="H50" s="19" t="s">
        <v>14</v>
      </c>
      <c r="I50" s="20" t="s">
        <v>11</v>
      </c>
      <c r="J50" s="21">
        <v>4.4939999999999997E-3</v>
      </c>
      <c r="K50" s="21">
        <v>4.5009999999999998E-3</v>
      </c>
      <c r="L50" s="21">
        <v>4.4819999999999999E-3</v>
      </c>
      <c r="M50" s="21">
        <v>4.6779999999999999E-3</v>
      </c>
      <c r="N50" s="21">
        <v>4.8240000000000002E-3</v>
      </c>
      <c r="O50" s="22">
        <v>4.8339999999999998E-3</v>
      </c>
      <c r="P50" s="4"/>
      <c r="Q50" s="3">
        <f t="shared" si="22"/>
        <v>-2.7000000000000114E-5</v>
      </c>
      <c r="R50" s="3">
        <f t="shared" si="23"/>
        <v>-2.0000000000000052E-5</v>
      </c>
      <c r="S50" s="3">
        <f t="shared" si="24"/>
        <v>-3.8999999999999972E-5</v>
      </c>
      <c r="T50" s="3">
        <f t="shared" si="25"/>
        <v>1.5700000000000002E-4</v>
      </c>
      <c r="U50" s="3">
        <f t="shared" si="26"/>
        <v>3.0300000000000032E-4</v>
      </c>
      <c r="V50" s="3">
        <f t="shared" si="27"/>
        <v>3.1299999999999991E-4</v>
      </c>
    </row>
    <row r="58" spans="8:22" x14ac:dyDescent="0.25">
      <c r="J58" s="2">
        <v>3.6499999999999998E-2</v>
      </c>
      <c r="K58" s="2">
        <v>3.6999999999999998E-2</v>
      </c>
      <c r="L58" s="2">
        <v>3.7499999999999999E-2</v>
      </c>
      <c r="M58" s="2">
        <v>3.7999999999999999E-2</v>
      </c>
      <c r="N58" s="2">
        <v>3.85E-2</v>
      </c>
      <c r="O58" s="2">
        <v>3.9E-2</v>
      </c>
      <c r="P58" s="2">
        <v>3.95E-2</v>
      </c>
    </row>
    <row r="59" spans="8:22" x14ac:dyDescent="0.25">
      <c r="H59" s="9"/>
      <c r="I59" s="10" t="s">
        <v>18</v>
      </c>
      <c r="J59" s="11">
        <v>-1.5E-3</v>
      </c>
      <c r="K59" s="11">
        <v>-1E-3</v>
      </c>
      <c r="L59" s="11">
        <v>-5.0000000000000001E-4</v>
      </c>
      <c r="M59" s="1">
        <v>0</v>
      </c>
      <c r="N59" s="11">
        <v>5.0000000000000001E-4</v>
      </c>
      <c r="O59" s="11">
        <v>1E-3</v>
      </c>
      <c r="P59" s="12">
        <v>1.5E-3</v>
      </c>
    </row>
    <row r="60" spans="8:22" x14ac:dyDescent="0.25">
      <c r="H60" s="13" t="s">
        <v>16</v>
      </c>
      <c r="I60" s="14" t="s">
        <v>17</v>
      </c>
      <c r="J60" s="14"/>
      <c r="K60" s="14"/>
      <c r="L60" s="14"/>
      <c r="N60" s="14"/>
      <c r="O60" s="14"/>
      <c r="P60" s="15"/>
    </row>
    <row r="61" spans="8:22" x14ac:dyDescent="0.25">
      <c r="H61" s="13" t="s">
        <v>12</v>
      </c>
      <c r="I61" s="14" t="s">
        <v>0</v>
      </c>
      <c r="J61" s="16">
        <v>4.6169999999999996E-3</v>
      </c>
      <c r="K61" s="16">
        <v>4.5199999999999997E-3</v>
      </c>
      <c r="L61" s="16">
        <v>4.4229999999999998E-3</v>
      </c>
      <c r="M61" s="18">
        <v>4.4299999999999999E-3</v>
      </c>
      <c r="N61" s="16">
        <v>4.731E-3</v>
      </c>
      <c r="O61" s="16">
        <v>4.7260000000000002E-3</v>
      </c>
      <c r="P61" s="17">
        <v>4.797E-3</v>
      </c>
    </row>
    <row r="62" spans="8:22" x14ac:dyDescent="0.25">
      <c r="H62" s="13" t="s">
        <v>12</v>
      </c>
      <c r="I62" s="14" t="s">
        <v>1</v>
      </c>
      <c r="J62" s="16">
        <v>4.4860000000000004E-3</v>
      </c>
      <c r="K62" s="16">
        <v>4.4619999999999998E-3</v>
      </c>
      <c r="L62" s="16">
        <v>4.4380000000000001E-3</v>
      </c>
      <c r="M62" s="18">
        <v>4.483E-3</v>
      </c>
      <c r="N62" s="16">
        <v>4.7219999999999996E-3</v>
      </c>
      <c r="O62" s="16">
        <v>4.7689999999999998E-3</v>
      </c>
      <c r="P62" s="17">
        <v>4.8679999999999999E-3</v>
      </c>
    </row>
    <row r="63" spans="8:22" x14ac:dyDescent="0.25">
      <c r="H63" s="13" t="s">
        <v>5</v>
      </c>
      <c r="I63" s="14" t="s">
        <v>2</v>
      </c>
      <c r="J63" s="16">
        <v>4.6759999999999996E-3</v>
      </c>
      <c r="K63" s="16">
        <v>4.4910000000000002E-3</v>
      </c>
      <c r="L63" s="16">
        <v>4.3070000000000001E-3</v>
      </c>
      <c r="M63" s="18">
        <v>4.2570000000000004E-3</v>
      </c>
      <c r="N63" s="16">
        <v>4.6389999999999999E-3</v>
      </c>
      <c r="O63" s="16">
        <v>4.764E-3</v>
      </c>
      <c r="P63" s="17">
        <v>4.8599999999999997E-3</v>
      </c>
    </row>
    <row r="64" spans="8:22" x14ac:dyDescent="0.25">
      <c r="H64" s="13" t="s">
        <v>5</v>
      </c>
      <c r="I64" s="14" t="s">
        <v>3</v>
      </c>
      <c r="J64" s="16">
        <v>4.3889999999999997E-3</v>
      </c>
      <c r="K64" s="16">
        <v>4.398E-3</v>
      </c>
      <c r="L64" s="16">
        <v>4.411E-3</v>
      </c>
      <c r="M64" s="18">
        <v>4.4600000000000004E-3</v>
      </c>
      <c r="N64" s="16">
        <v>4.6670000000000001E-3</v>
      </c>
      <c r="O64" s="16">
        <v>4.7289999999999997E-3</v>
      </c>
      <c r="P64" s="17">
        <v>4.7959999999999999E-3</v>
      </c>
    </row>
    <row r="65" spans="8:16" x14ac:dyDescent="0.25">
      <c r="H65" s="13" t="s">
        <v>5</v>
      </c>
      <c r="I65" s="14" t="s">
        <v>4</v>
      </c>
      <c r="J65" s="16">
        <v>4.2009999999999999E-3</v>
      </c>
      <c r="K65" s="16">
        <v>4.3480000000000003E-3</v>
      </c>
      <c r="L65" s="16">
        <v>4.4910000000000002E-3</v>
      </c>
      <c r="M65" s="18">
        <v>4.6030000000000003E-3</v>
      </c>
      <c r="N65" s="16">
        <v>4.7000000000000002E-3</v>
      </c>
      <c r="O65" s="16">
        <v>4.7200000000000002E-3</v>
      </c>
      <c r="P65" s="17">
        <v>4.7679999999999997E-3</v>
      </c>
    </row>
    <row r="66" spans="8:16" x14ac:dyDescent="0.25">
      <c r="H66" s="13" t="s">
        <v>5</v>
      </c>
      <c r="I66" s="14" t="s">
        <v>5</v>
      </c>
      <c r="J66" s="16">
        <v>4.0619999999999996E-3</v>
      </c>
      <c r="K66" s="18">
        <v>4.2989999999999999E-3</v>
      </c>
      <c r="L66" s="16">
        <v>4.5240000000000002E-3</v>
      </c>
      <c r="M66" s="18">
        <v>4.6730000000000001E-3</v>
      </c>
      <c r="N66" s="16">
        <v>4.7019999999999996E-3</v>
      </c>
      <c r="O66" s="16">
        <v>4.6959999999999997E-3</v>
      </c>
      <c r="P66" s="17">
        <v>4.7320000000000001E-3</v>
      </c>
    </row>
    <row r="67" spans="8:16" x14ac:dyDescent="0.25">
      <c r="H67" s="13" t="s">
        <v>5</v>
      </c>
      <c r="I67" s="14" t="s">
        <v>6</v>
      </c>
      <c r="J67" s="16">
        <v>4.1489999999999999E-3</v>
      </c>
      <c r="K67" s="16">
        <v>4.3680000000000004E-3</v>
      </c>
      <c r="L67" s="16">
        <v>4.5760000000000002E-3</v>
      </c>
      <c r="M67" s="18">
        <v>4.7159999999999997E-3</v>
      </c>
      <c r="N67" s="16">
        <v>4.7460000000000002E-3</v>
      </c>
      <c r="O67" s="16">
        <v>4.7450000000000001E-3</v>
      </c>
      <c r="P67" s="17">
        <v>4.7800000000000004E-3</v>
      </c>
    </row>
    <row r="68" spans="8:16" x14ac:dyDescent="0.25">
      <c r="H68" s="13" t="s">
        <v>5</v>
      </c>
      <c r="I68" s="14" t="s">
        <v>7</v>
      </c>
      <c r="J68" s="16">
        <v>4.1869999999999997E-3</v>
      </c>
      <c r="K68" s="16">
        <v>4.3930000000000002E-3</v>
      </c>
      <c r="L68" s="16">
        <v>4.5869999999999999E-3</v>
      </c>
      <c r="M68" s="18">
        <v>4.718E-3</v>
      </c>
      <c r="N68" s="16">
        <v>4.7489999999999997E-3</v>
      </c>
      <c r="O68" s="16">
        <v>4.751E-3</v>
      </c>
      <c r="P68" s="17">
        <v>4.7869999999999996E-3</v>
      </c>
    </row>
    <row r="69" spans="8:16" x14ac:dyDescent="0.25">
      <c r="H69" s="13" t="s">
        <v>5</v>
      </c>
      <c r="I69" s="14" t="s">
        <v>8</v>
      </c>
      <c r="J69" s="16">
        <v>4.1910000000000003E-3</v>
      </c>
      <c r="K69" s="16">
        <v>4.3870000000000003E-3</v>
      </c>
      <c r="L69" s="16">
        <v>4.5729999999999998E-3</v>
      </c>
      <c r="M69" s="18">
        <v>4.6979999999999999E-3</v>
      </c>
      <c r="N69" s="16">
        <v>4.7299999999999998E-3</v>
      </c>
      <c r="O69" s="16">
        <v>4.7340000000000004E-3</v>
      </c>
      <c r="P69" s="17">
        <v>4.7689999999999998E-3</v>
      </c>
    </row>
    <row r="70" spans="8:16" x14ac:dyDescent="0.25">
      <c r="H70" s="13" t="s">
        <v>5</v>
      </c>
      <c r="I70" s="14" t="s">
        <v>9</v>
      </c>
      <c r="J70" s="16">
        <v>4.2960000000000003E-3</v>
      </c>
      <c r="K70" s="16">
        <v>4.4730000000000004E-3</v>
      </c>
      <c r="L70" s="16">
        <v>4.6420000000000003E-3</v>
      </c>
      <c r="M70" s="18">
        <v>4.7580000000000001E-3</v>
      </c>
      <c r="N70" s="16">
        <v>4.7889999999999999E-3</v>
      </c>
      <c r="O70" s="16">
        <v>4.7939999999999997E-3</v>
      </c>
      <c r="P70" s="17">
        <v>4.8240000000000002E-3</v>
      </c>
    </row>
    <row r="71" spans="8:16" x14ac:dyDescent="0.25">
      <c r="H71" s="13" t="s">
        <v>5</v>
      </c>
      <c r="I71" s="14" t="s">
        <v>10</v>
      </c>
      <c r="J71" s="16">
        <v>4.3610000000000003E-3</v>
      </c>
      <c r="K71" s="16">
        <v>4.5240000000000002E-3</v>
      </c>
      <c r="L71" s="16">
        <v>4.6800000000000001E-3</v>
      </c>
      <c r="M71" s="18">
        <v>4.7869999999999996E-3</v>
      </c>
      <c r="N71" s="16">
        <v>4.8180000000000002E-3</v>
      </c>
      <c r="O71" s="16">
        <v>4.8240000000000002E-3</v>
      </c>
      <c r="P71" s="17">
        <v>4.849E-3</v>
      </c>
    </row>
    <row r="72" spans="8:16" x14ac:dyDescent="0.25">
      <c r="H72" s="13" t="s">
        <v>5</v>
      </c>
      <c r="I72" s="14" t="s">
        <v>11</v>
      </c>
      <c r="J72" s="16">
        <v>4.4209999999999996E-3</v>
      </c>
      <c r="K72" s="16">
        <v>4.5729999999999998E-3</v>
      </c>
      <c r="L72" s="16">
        <v>4.7190000000000001E-3</v>
      </c>
      <c r="M72" s="25">
        <v>4.8199999999999996E-3</v>
      </c>
      <c r="N72" s="16">
        <v>4.8510000000000003E-3</v>
      </c>
      <c r="O72" s="16">
        <v>4.8580000000000003E-3</v>
      </c>
      <c r="P72" s="17">
        <v>4.8789999999999997E-3</v>
      </c>
    </row>
    <row r="73" spans="8:16" x14ac:dyDescent="0.25">
      <c r="H73" s="13" t="s">
        <v>11</v>
      </c>
      <c r="I73" s="14" t="s">
        <v>0</v>
      </c>
      <c r="J73" s="16">
        <v>4.6280000000000002E-3</v>
      </c>
      <c r="K73" s="16">
        <v>4.6620000000000003E-3</v>
      </c>
      <c r="L73" s="16">
        <v>4.6389999999999999E-3</v>
      </c>
      <c r="M73" s="18">
        <v>4.3340000000000002E-3</v>
      </c>
      <c r="N73" s="16">
        <v>4.4029999999999998E-3</v>
      </c>
      <c r="O73" s="16">
        <v>4.7070000000000002E-3</v>
      </c>
      <c r="P73" s="17">
        <v>4.7549999999999997E-3</v>
      </c>
    </row>
    <row r="74" spans="8:16" x14ac:dyDescent="0.25">
      <c r="H74" s="13" t="s">
        <v>11</v>
      </c>
      <c r="I74" s="14" t="s">
        <v>1</v>
      </c>
      <c r="J74" s="16">
        <v>4.5789999999999997E-3</v>
      </c>
      <c r="K74" s="16">
        <v>4.6379999999999998E-3</v>
      </c>
      <c r="L74" s="16">
        <v>4.5370000000000002E-3</v>
      </c>
      <c r="M74" s="18">
        <v>4.326E-3</v>
      </c>
      <c r="N74" s="16">
        <v>4.4799999999999996E-3</v>
      </c>
      <c r="O74" s="16">
        <v>4.4559999999999999E-3</v>
      </c>
      <c r="P74" s="17">
        <v>4.3740000000000003E-3</v>
      </c>
    </row>
    <row r="75" spans="8:16" x14ac:dyDescent="0.25">
      <c r="H75" s="13" t="s">
        <v>11</v>
      </c>
      <c r="I75" s="14" t="s">
        <v>2</v>
      </c>
      <c r="J75" s="16">
        <v>4.705E-3</v>
      </c>
      <c r="K75" s="16">
        <v>4.712E-3</v>
      </c>
      <c r="L75" s="16">
        <v>4.6100000000000004E-3</v>
      </c>
      <c r="M75" s="18">
        <v>4.3969999999999999E-3</v>
      </c>
      <c r="N75" s="16">
        <v>4.3569999999999998E-3</v>
      </c>
      <c r="O75" s="16">
        <v>4.7819999999999998E-3</v>
      </c>
      <c r="P75" s="17">
        <v>4.8009999999999997E-3</v>
      </c>
    </row>
    <row r="76" spans="8:16" x14ac:dyDescent="0.25">
      <c r="H76" s="13" t="s">
        <v>11</v>
      </c>
      <c r="I76" s="14" t="s">
        <v>3</v>
      </c>
      <c r="J76" s="16">
        <v>4.5840000000000004E-3</v>
      </c>
      <c r="K76" s="16">
        <v>4.555E-3</v>
      </c>
      <c r="L76" s="16">
        <v>4.5230000000000001E-3</v>
      </c>
      <c r="M76" s="18">
        <v>4.45E-3</v>
      </c>
      <c r="N76" s="16">
        <v>4.4419999999999998E-3</v>
      </c>
      <c r="O76" s="16">
        <v>4.6560000000000004E-3</v>
      </c>
      <c r="P76" s="17">
        <v>4.6550000000000003E-3</v>
      </c>
    </row>
    <row r="77" spans="8:16" x14ac:dyDescent="0.25">
      <c r="H77" s="13" t="s">
        <v>11</v>
      </c>
      <c r="I77" s="14" t="s">
        <v>4</v>
      </c>
      <c r="J77" s="16">
        <v>4.516E-3</v>
      </c>
      <c r="K77" s="16">
        <v>4.4609999999999997E-3</v>
      </c>
      <c r="L77" s="16">
        <v>4.4770000000000001E-3</v>
      </c>
      <c r="M77" s="18">
        <v>4.4990000000000004E-3</v>
      </c>
      <c r="N77" s="16">
        <v>4.5110000000000003E-3</v>
      </c>
      <c r="O77" s="16">
        <v>4.5840000000000004E-3</v>
      </c>
      <c r="P77" s="17">
        <v>4.5690000000000001E-3</v>
      </c>
    </row>
    <row r="78" spans="8:16" x14ac:dyDescent="0.25">
      <c r="H78" s="13" t="s">
        <v>11</v>
      </c>
      <c r="I78" s="14" t="s">
        <v>5</v>
      </c>
      <c r="J78" s="16">
        <v>4.4549999999999998E-3</v>
      </c>
      <c r="K78" s="16">
        <v>4.3839999999999999E-3</v>
      </c>
      <c r="L78" s="16">
        <v>4.431E-3</v>
      </c>
      <c r="M78" s="18">
        <v>4.5120000000000004E-3</v>
      </c>
      <c r="N78" s="16">
        <v>4.5360000000000001E-3</v>
      </c>
      <c r="O78" s="16">
        <v>4.5199999999999997E-3</v>
      </c>
      <c r="P78" s="17">
        <v>4.4970000000000001E-3</v>
      </c>
    </row>
    <row r="79" spans="8:16" x14ac:dyDescent="0.25">
      <c r="H79" s="13" t="s">
        <v>11</v>
      </c>
      <c r="I79" s="14" t="s">
        <v>6</v>
      </c>
      <c r="J79" s="16">
        <v>4.4850000000000003E-3</v>
      </c>
      <c r="K79" s="16">
        <v>4.4120000000000001E-3</v>
      </c>
      <c r="L79" s="16">
        <v>4.4669999999999996E-3</v>
      </c>
      <c r="M79" s="18">
        <v>4.5519999999999996E-3</v>
      </c>
      <c r="N79" s="16">
        <v>4.5690000000000001E-3</v>
      </c>
      <c r="O79" s="16">
        <v>4.5469999999999998E-3</v>
      </c>
      <c r="P79" s="17">
        <v>4.5370000000000002E-3</v>
      </c>
    </row>
    <row r="80" spans="8:16" x14ac:dyDescent="0.25">
      <c r="H80" s="13" t="s">
        <v>11</v>
      </c>
      <c r="I80" s="14" t="s">
        <v>7</v>
      </c>
      <c r="J80" s="16">
        <v>4.4790000000000003E-3</v>
      </c>
      <c r="K80" s="16">
        <v>4.4060000000000002E-3</v>
      </c>
      <c r="L80" s="16">
        <v>4.4660000000000004E-3</v>
      </c>
      <c r="M80" s="18">
        <v>4.5539999999999999E-3</v>
      </c>
      <c r="N80" s="16">
        <v>4.5640000000000003E-3</v>
      </c>
      <c r="O80" s="16">
        <v>4.5389999999999996E-3</v>
      </c>
      <c r="P80" s="17">
        <v>4.5380000000000004E-3</v>
      </c>
    </row>
    <row r="81" spans="8:16" x14ac:dyDescent="0.25">
      <c r="H81" s="13" t="s">
        <v>11</v>
      </c>
      <c r="I81" s="14" t="s">
        <v>8</v>
      </c>
      <c r="J81" s="16">
        <v>4.4559999999999999E-3</v>
      </c>
      <c r="K81" s="16">
        <v>4.3819999999999996E-3</v>
      </c>
      <c r="L81" s="16">
        <v>4.4450000000000002E-3</v>
      </c>
      <c r="M81" s="18">
        <v>4.5339999999999998E-3</v>
      </c>
      <c r="N81" s="16">
        <v>4.5399999999999998E-3</v>
      </c>
      <c r="O81" s="16">
        <v>4.5129999999999997E-3</v>
      </c>
      <c r="P81" s="17">
        <v>4.5180000000000003E-3</v>
      </c>
    </row>
    <row r="82" spans="8:16" x14ac:dyDescent="0.25">
      <c r="H82" s="13" t="s">
        <v>11</v>
      </c>
      <c r="I82" s="14" t="s">
        <v>9</v>
      </c>
      <c r="J82" s="16">
        <v>4.5399999999999998E-3</v>
      </c>
      <c r="K82" s="16">
        <v>4.4879999999999998E-3</v>
      </c>
      <c r="L82" s="16">
        <v>4.5789999999999997E-3</v>
      </c>
      <c r="M82" s="18">
        <v>4.7019999999999996E-3</v>
      </c>
      <c r="N82" s="16">
        <v>4.7429999999999998E-3</v>
      </c>
      <c r="O82" s="16">
        <v>4.7349999999999996E-3</v>
      </c>
      <c r="P82" s="17">
        <v>4.7299999999999998E-3</v>
      </c>
    </row>
    <row r="83" spans="8:16" x14ac:dyDescent="0.25">
      <c r="H83" s="13" t="s">
        <v>11</v>
      </c>
      <c r="I83" s="14" t="s">
        <v>10</v>
      </c>
      <c r="J83" s="16">
        <v>4.5890000000000002E-3</v>
      </c>
      <c r="K83" s="16">
        <v>4.5529999999999998E-3</v>
      </c>
      <c r="L83" s="16">
        <v>4.6649999999999999E-3</v>
      </c>
      <c r="M83" s="18">
        <v>4.8129999999999996E-3</v>
      </c>
      <c r="N83" s="16">
        <v>4.8780000000000004E-3</v>
      </c>
      <c r="O83" s="16">
        <v>4.8840000000000003E-3</v>
      </c>
      <c r="P83" s="17">
        <v>4.8719999999999996E-3</v>
      </c>
    </row>
    <row r="84" spans="8:16" x14ac:dyDescent="0.25">
      <c r="H84" s="13" t="s">
        <v>11</v>
      </c>
      <c r="I84" s="14" t="s">
        <v>11</v>
      </c>
      <c r="J84" s="16">
        <v>4.6369999999999996E-3</v>
      </c>
      <c r="K84" s="16">
        <v>4.614E-3</v>
      </c>
      <c r="L84" s="16">
        <v>4.7419999999999997E-3</v>
      </c>
      <c r="M84" s="25">
        <v>4.9090000000000002E-3</v>
      </c>
      <c r="N84" s="16">
        <v>4.993E-3</v>
      </c>
      <c r="O84" s="16">
        <v>5.0099999999999997E-3</v>
      </c>
      <c r="P84" s="17">
        <v>4.993E-3</v>
      </c>
    </row>
    <row r="85" spans="8:16" x14ac:dyDescent="0.25">
      <c r="H85" s="13" t="s">
        <v>13</v>
      </c>
      <c r="I85" s="14" t="s">
        <v>0</v>
      </c>
      <c r="J85" s="16">
        <v>4.6090000000000002E-3</v>
      </c>
      <c r="K85" s="16">
        <v>4.607E-3</v>
      </c>
      <c r="L85" s="16">
        <v>4.581E-3</v>
      </c>
      <c r="M85" s="18">
        <v>4.2620000000000002E-3</v>
      </c>
      <c r="N85" s="16">
        <v>4.3540000000000002E-3</v>
      </c>
      <c r="O85" s="16">
        <v>4.4320000000000002E-3</v>
      </c>
      <c r="P85" s="17">
        <v>4.47E-3</v>
      </c>
    </row>
    <row r="86" spans="8:16" x14ac:dyDescent="0.25">
      <c r="H86" s="13" t="s">
        <v>13</v>
      </c>
      <c r="I86" s="14" t="s">
        <v>1</v>
      </c>
      <c r="J86" s="16">
        <v>4.6750000000000003E-3</v>
      </c>
      <c r="K86" s="16">
        <v>4.7840000000000001E-3</v>
      </c>
      <c r="L86" s="16">
        <v>4.5890000000000002E-3</v>
      </c>
      <c r="M86" s="18">
        <v>4.3969999999999999E-3</v>
      </c>
      <c r="N86" s="16">
        <v>4.4929999999999996E-3</v>
      </c>
      <c r="O86" s="16">
        <v>4.8690000000000001E-3</v>
      </c>
      <c r="P86" s="17">
        <v>4.8760000000000001E-3</v>
      </c>
    </row>
    <row r="87" spans="8:16" x14ac:dyDescent="0.25">
      <c r="H87" s="13" t="s">
        <v>13</v>
      </c>
      <c r="I87" s="14" t="s">
        <v>2</v>
      </c>
      <c r="J87" s="16">
        <v>4.6959999999999997E-3</v>
      </c>
      <c r="K87" s="16">
        <v>4.7210000000000004E-3</v>
      </c>
      <c r="L87" s="16">
        <v>4.6639999999999997E-3</v>
      </c>
      <c r="M87" s="18">
        <v>4.4900000000000001E-3</v>
      </c>
      <c r="N87" s="16">
        <v>4.4619999999999998E-3</v>
      </c>
      <c r="O87" s="16">
        <v>4.901E-3</v>
      </c>
      <c r="P87" s="17">
        <v>4.731E-3</v>
      </c>
    </row>
    <row r="88" spans="8:16" x14ac:dyDescent="0.25">
      <c r="H88" s="13" t="s">
        <v>13</v>
      </c>
      <c r="I88" s="14" t="s">
        <v>3</v>
      </c>
      <c r="J88" s="16">
        <v>4.6210000000000001E-3</v>
      </c>
      <c r="K88" s="16">
        <v>4.6249999999999998E-3</v>
      </c>
      <c r="L88" s="16">
        <v>4.6629999999999996E-3</v>
      </c>
      <c r="M88" s="18">
        <v>4.6509999999999998E-3</v>
      </c>
      <c r="N88" s="16">
        <v>4.646E-3</v>
      </c>
      <c r="O88" s="16">
        <v>4.8479999999999999E-3</v>
      </c>
      <c r="P88" s="17">
        <v>4.751E-3</v>
      </c>
    </row>
    <row r="89" spans="8:16" x14ac:dyDescent="0.25">
      <c r="H89" s="13" t="s">
        <v>13</v>
      </c>
      <c r="I89" s="14" t="s">
        <v>4</v>
      </c>
      <c r="J89" s="16">
        <v>4.5840000000000004E-3</v>
      </c>
      <c r="K89" s="16">
        <v>4.5739999999999999E-3</v>
      </c>
      <c r="L89" s="16">
        <v>4.6769999999999997E-3</v>
      </c>
      <c r="M89" s="18">
        <v>4.7679999999999997E-3</v>
      </c>
      <c r="N89" s="16">
        <v>4.7780000000000001E-3</v>
      </c>
      <c r="O89" s="16">
        <v>4.8269999999999997E-3</v>
      </c>
      <c r="P89" s="17">
        <v>4.7780000000000001E-3</v>
      </c>
    </row>
    <row r="90" spans="8:16" x14ac:dyDescent="0.25">
      <c r="H90" s="13" t="s">
        <v>13</v>
      </c>
      <c r="I90" s="14" t="s">
        <v>5</v>
      </c>
      <c r="J90" s="16">
        <v>4.5430000000000002E-3</v>
      </c>
      <c r="K90" s="16">
        <v>4.5240000000000002E-3</v>
      </c>
      <c r="L90" s="16">
        <v>4.6670000000000001E-3</v>
      </c>
      <c r="M90" s="18">
        <v>4.8219999999999999E-3</v>
      </c>
      <c r="N90" s="16">
        <v>4.8399999999999997E-3</v>
      </c>
      <c r="O90" s="16">
        <v>4.7949999999999998E-3</v>
      </c>
      <c r="P90" s="17">
        <v>4.777E-3</v>
      </c>
    </row>
    <row r="91" spans="8:16" x14ac:dyDescent="0.25">
      <c r="H91" s="13" t="s">
        <v>13</v>
      </c>
      <c r="I91" s="14" t="s">
        <v>6</v>
      </c>
      <c r="J91" s="16">
        <v>4.5319999999999996E-3</v>
      </c>
      <c r="K91" s="16">
        <v>4.5269999999999998E-3</v>
      </c>
      <c r="L91" s="16">
        <v>4.6950000000000004E-3</v>
      </c>
      <c r="M91" s="18">
        <v>4.8679999999999999E-3</v>
      </c>
      <c r="N91" s="16">
        <v>4.8849999999999996E-3</v>
      </c>
      <c r="O91" s="16">
        <v>4.8430000000000001E-3</v>
      </c>
      <c r="P91" s="17">
        <v>4.8510000000000003E-3</v>
      </c>
    </row>
    <row r="92" spans="8:16" x14ac:dyDescent="0.25">
      <c r="H92" s="13" t="s">
        <v>13</v>
      </c>
      <c r="I92" s="14" t="s">
        <v>7</v>
      </c>
      <c r="J92" s="16">
        <v>4.496E-3</v>
      </c>
      <c r="K92" s="16">
        <v>4.5019999999999999E-3</v>
      </c>
      <c r="L92" s="16">
        <v>4.6870000000000002E-3</v>
      </c>
      <c r="M92" s="18">
        <v>4.8719999999999996E-3</v>
      </c>
      <c r="N92" s="16">
        <v>4.8890000000000001E-3</v>
      </c>
      <c r="O92" s="16">
        <v>4.8479999999999999E-3</v>
      </c>
      <c r="P92" s="17">
        <v>4.875E-3</v>
      </c>
    </row>
    <row r="93" spans="8:16" x14ac:dyDescent="0.25">
      <c r="H93" s="13" t="s">
        <v>13</v>
      </c>
      <c r="I93" s="14" t="s">
        <v>8</v>
      </c>
      <c r="J93" s="16">
        <v>4.4530000000000004E-3</v>
      </c>
      <c r="K93" s="16">
        <v>4.4660000000000004E-3</v>
      </c>
      <c r="L93" s="16">
        <v>4.6600000000000001E-3</v>
      </c>
      <c r="M93" s="18">
        <v>4.8520000000000004E-3</v>
      </c>
      <c r="N93" s="16">
        <v>4.8679999999999999E-3</v>
      </c>
      <c r="O93" s="16">
        <v>4.8300000000000001E-3</v>
      </c>
      <c r="P93" s="17">
        <v>4.8679999999999999E-3</v>
      </c>
    </row>
    <row r="94" spans="8:16" x14ac:dyDescent="0.25">
      <c r="H94" s="13" t="s">
        <v>13</v>
      </c>
      <c r="I94" s="14" t="s">
        <v>9</v>
      </c>
      <c r="J94" s="16">
        <v>4.4819999999999999E-3</v>
      </c>
      <c r="K94" s="16">
        <v>4.47E-3</v>
      </c>
      <c r="L94" s="16">
        <v>4.6499999999999996E-3</v>
      </c>
      <c r="M94" s="18">
        <v>4.8370000000000002E-3</v>
      </c>
      <c r="N94" s="16">
        <v>4.8560000000000001E-3</v>
      </c>
      <c r="O94" s="16">
        <v>4.8190000000000004E-3</v>
      </c>
      <c r="P94" s="17">
        <v>4.8510000000000003E-3</v>
      </c>
    </row>
    <row r="95" spans="8:16" x14ac:dyDescent="0.25">
      <c r="H95" s="13" t="s">
        <v>13</v>
      </c>
      <c r="I95" s="14" t="s">
        <v>10</v>
      </c>
      <c r="J95" s="16">
        <v>4.4900000000000001E-3</v>
      </c>
      <c r="K95" s="16">
        <v>4.4580000000000002E-3</v>
      </c>
      <c r="L95" s="16">
        <v>4.6249999999999998E-3</v>
      </c>
      <c r="M95" s="18">
        <v>4.8079999999999998E-3</v>
      </c>
      <c r="N95" s="16">
        <v>4.8300000000000001E-3</v>
      </c>
      <c r="O95" s="16">
        <v>4.7939999999999997E-3</v>
      </c>
      <c r="P95" s="17">
        <v>4.8209999999999998E-3</v>
      </c>
    </row>
    <row r="96" spans="8:16" x14ac:dyDescent="0.25">
      <c r="H96" s="13" t="s">
        <v>13</v>
      </c>
      <c r="I96" s="14" t="s">
        <v>11</v>
      </c>
      <c r="J96" s="16">
        <v>4.5050000000000003E-3</v>
      </c>
      <c r="K96" s="16">
        <v>4.457E-3</v>
      </c>
      <c r="L96" s="16">
        <v>4.6150000000000002E-3</v>
      </c>
      <c r="M96" s="25">
        <v>4.7949999999999998E-3</v>
      </c>
      <c r="N96" s="16">
        <v>4.8190000000000004E-3</v>
      </c>
      <c r="O96" s="16">
        <v>4.7840000000000001E-3</v>
      </c>
      <c r="P96" s="17">
        <v>4.8069999999999996E-3</v>
      </c>
    </row>
    <row r="97" spans="8:16" x14ac:dyDescent="0.25">
      <c r="H97" s="13" t="s">
        <v>14</v>
      </c>
      <c r="I97" s="14" t="s">
        <v>0</v>
      </c>
      <c r="J97" s="16">
        <v>4.5849999999999997E-3</v>
      </c>
      <c r="K97" s="16">
        <v>4.4609999999999997E-3</v>
      </c>
      <c r="L97" s="16">
        <v>4.4229999999999998E-3</v>
      </c>
      <c r="M97" s="24">
        <v>4.4349999999999997E-3</v>
      </c>
      <c r="N97" s="16">
        <v>4.4869999999999997E-3</v>
      </c>
      <c r="O97" s="16">
        <v>4.4850000000000003E-3</v>
      </c>
      <c r="P97" s="17">
        <v>4.6899999999999997E-3</v>
      </c>
    </row>
    <row r="98" spans="8:16" x14ac:dyDescent="0.25">
      <c r="H98" s="13" t="s">
        <v>14</v>
      </c>
      <c r="I98" s="14" t="s">
        <v>1</v>
      </c>
      <c r="J98" s="16">
        <v>4.5110000000000003E-3</v>
      </c>
      <c r="K98" s="16">
        <v>4.4479999999999997E-3</v>
      </c>
      <c r="L98" s="16">
        <v>4.4669999999999996E-3</v>
      </c>
      <c r="M98" s="24">
        <v>4.4390000000000002E-3</v>
      </c>
      <c r="N98" s="16">
        <v>4.4079999999999996E-3</v>
      </c>
      <c r="O98" s="16">
        <v>4.3990000000000001E-3</v>
      </c>
      <c r="P98" s="17">
        <v>4.7860000000000003E-3</v>
      </c>
    </row>
    <row r="99" spans="8:16" x14ac:dyDescent="0.25">
      <c r="H99" s="13" t="s">
        <v>14</v>
      </c>
      <c r="I99" s="14" t="s">
        <v>2</v>
      </c>
      <c r="J99" s="16">
        <v>4.5529999999999998E-3</v>
      </c>
      <c r="K99" s="16">
        <v>4.4289999999999998E-3</v>
      </c>
      <c r="L99" s="16">
        <v>4.4479999999999997E-3</v>
      </c>
      <c r="M99" s="24">
        <v>4.352E-3</v>
      </c>
      <c r="N99" s="16">
        <v>4.398E-3</v>
      </c>
      <c r="O99" s="16">
        <v>4.3949999999999996E-3</v>
      </c>
      <c r="P99" s="17">
        <v>4.7549999999999997E-3</v>
      </c>
    </row>
    <row r="100" spans="8:16" x14ac:dyDescent="0.25">
      <c r="H100" s="13" t="s">
        <v>14</v>
      </c>
      <c r="I100" s="14" t="s">
        <v>3</v>
      </c>
      <c r="J100" s="16">
        <v>4.5199999999999997E-3</v>
      </c>
      <c r="K100" s="16">
        <v>4.444E-3</v>
      </c>
      <c r="L100" s="16">
        <v>4.4209999999999996E-3</v>
      </c>
      <c r="M100" s="24">
        <v>4.3750000000000004E-3</v>
      </c>
      <c r="N100" s="16">
        <v>4.483E-3</v>
      </c>
      <c r="O100" s="16">
        <v>4.5770000000000003E-3</v>
      </c>
      <c r="P100" s="17">
        <v>4.7879999999999997E-3</v>
      </c>
    </row>
    <row r="101" spans="8:16" x14ac:dyDescent="0.25">
      <c r="H101" s="13" t="s">
        <v>14</v>
      </c>
      <c r="I101" s="14" t="s">
        <v>4</v>
      </c>
      <c r="J101" s="16">
        <v>4.5110000000000003E-3</v>
      </c>
      <c r="K101" s="16">
        <v>4.4660000000000004E-3</v>
      </c>
      <c r="L101" s="16">
        <v>4.4159999999999998E-3</v>
      </c>
      <c r="M101" s="24">
        <v>4.4029999999999998E-3</v>
      </c>
      <c r="N101" s="16">
        <v>4.5519999999999996E-3</v>
      </c>
      <c r="O101" s="16">
        <v>4.7070000000000002E-3</v>
      </c>
      <c r="P101" s="17">
        <v>4.8240000000000002E-3</v>
      </c>
    </row>
    <row r="102" spans="8:16" x14ac:dyDescent="0.25">
      <c r="H102" s="13" t="s">
        <v>14</v>
      </c>
      <c r="I102" s="14" t="s">
        <v>5</v>
      </c>
      <c r="J102" s="16">
        <v>4.4879999999999998E-3</v>
      </c>
      <c r="K102" s="16">
        <v>4.463E-3</v>
      </c>
      <c r="L102" s="16">
        <v>4.3959999999999997E-3</v>
      </c>
      <c r="M102" s="24">
        <v>4.4039999999999999E-3</v>
      </c>
      <c r="N102" s="16">
        <v>4.5770000000000003E-3</v>
      </c>
      <c r="O102" s="16">
        <v>4.7689999999999998E-3</v>
      </c>
      <c r="P102" s="17">
        <v>4.8279999999999998E-3</v>
      </c>
    </row>
    <row r="103" spans="8:16" x14ac:dyDescent="0.25">
      <c r="H103" s="13" t="s">
        <v>14</v>
      </c>
      <c r="I103" s="14" t="s">
        <v>6</v>
      </c>
      <c r="J103" s="16">
        <v>4.5079999999999999E-3</v>
      </c>
      <c r="K103" s="16">
        <v>4.4920000000000003E-3</v>
      </c>
      <c r="L103" s="16">
        <v>4.4450000000000002E-3</v>
      </c>
      <c r="M103" s="24">
        <v>4.4710000000000001E-3</v>
      </c>
      <c r="N103" s="16">
        <v>4.6470000000000001E-3</v>
      </c>
      <c r="O103" s="16">
        <v>4.8260000000000004E-3</v>
      </c>
      <c r="P103" s="17">
        <v>4.8650000000000004E-3</v>
      </c>
    </row>
    <row r="104" spans="8:16" x14ac:dyDescent="0.25">
      <c r="H104" s="13" t="s">
        <v>14</v>
      </c>
      <c r="I104" s="14" t="s">
        <v>7</v>
      </c>
      <c r="J104" s="16">
        <v>4.496E-3</v>
      </c>
      <c r="K104" s="16">
        <v>4.4860000000000004E-3</v>
      </c>
      <c r="L104" s="16">
        <v>4.4539999999999998E-4</v>
      </c>
      <c r="M104" s="24">
        <v>4.4929999999999996E-3</v>
      </c>
      <c r="N104" s="16">
        <v>4.6699999999999997E-3</v>
      </c>
      <c r="O104" s="16">
        <v>4.8390000000000004E-3</v>
      </c>
      <c r="P104" s="17">
        <v>4.862E-3</v>
      </c>
    </row>
    <row r="105" spans="8:16" x14ac:dyDescent="0.25">
      <c r="H105" s="13" t="s">
        <v>14</v>
      </c>
      <c r="I105" s="14" t="s">
        <v>8</v>
      </c>
      <c r="J105" s="16">
        <v>4.4669999999999996E-3</v>
      </c>
      <c r="K105" s="16">
        <v>4.4619999999999998E-3</v>
      </c>
      <c r="L105" s="16">
        <v>4.4390000000000002E-3</v>
      </c>
      <c r="M105" s="24">
        <v>4.4860000000000004E-3</v>
      </c>
      <c r="N105" s="16">
        <v>4.6620000000000003E-3</v>
      </c>
      <c r="O105" s="16">
        <v>4.8250000000000003E-3</v>
      </c>
      <c r="P105" s="17">
        <v>4.8380000000000003E-3</v>
      </c>
    </row>
    <row r="106" spans="8:16" x14ac:dyDescent="0.25">
      <c r="H106" s="13" t="s">
        <v>14</v>
      </c>
      <c r="I106" s="14" t="s">
        <v>9</v>
      </c>
      <c r="J106" s="16">
        <v>4.4860000000000004E-3</v>
      </c>
      <c r="K106" s="16">
        <v>4.4860000000000004E-3</v>
      </c>
      <c r="L106" s="16">
        <v>4.4650000000000002E-3</v>
      </c>
      <c r="M106" s="24">
        <v>4.5079999999999999E-3</v>
      </c>
      <c r="N106" s="16">
        <v>4.6769999999999997E-3</v>
      </c>
      <c r="O106" s="16">
        <v>4.8329999999999996E-3</v>
      </c>
      <c r="P106" s="17">
        <v>4.8450000000000003E-3</v>
      </c>
    </row>
    <row r="107" spans="8:16" x14ac:dyDescent="0.25">
      <c r="H107" s="13" t="s">
        <v>14</v>
      </c>
      <c r="I107" s="14" t="s">
        <v>10</v>
      </c>
      <c r="J107" s="16">
        <v>4.4850000000000003E-3</v>
      </c>
      <c r="K107" s="16">
        <v>4.4889999999999999E-3</v>
      </c>
      <c r="L107" s="16">
        <v>4.4689999999999999E-3</v>
      </c>
      <c r="M107" s="24">
        <v>4.5100000000000001E-3</v>
      </c>
      <c r="N107" s="16">
        <v>4.6719999999999999E-3</v>
      </c>
      <c r="O107" s="16">
        <v>4.8219999999999999E-3</v>
      </c>
      <c r="P107" s="17">
        <v>4.8329999999999996E-3</v>
      </c>
    </row>
    <row r="108" spans="8:16" x14ac:dyDescent="0.25">
      <c r="H108" s="19" t="s">
        <v>14</v>
      </c>
      <c r="I108" s="20" t="s">
        <v>11</v>
      </c>
      <c r="J108" s="21">
        <v>4.4939999999999997E-3</v>
      </c>
      <c r="K108" s="21">
        <v>4.5009999999999998E-3</v>
      </c>
      <c r="L108" s="21">
        <v>4.4819999999999999E-3</v>
      </c>
      <c r="M108" s="26">
        <v>4.5209999999999998E-3</v>
      </c>
      <c r="N108" s="21">
        <v>4.6779999999999999E-3</v>
      </c>
      <c r="O108" s="21">
        <v>4.8240000000000002E-3</v>
      </c>
      <c r="P108" s="22">
        <v>4.8339999999999998E-3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D815-3875-478B-9F1E-6F399FA9B599}">
  <dimension ref="A1:U72"/>
  <sheetViews>
    <sheetView topLeftCell="F19" workbookViewId="0">
      <selection activeCell="U48" sqref="U48"/>
    </sheetView>
  </sheetViews>
  <sheetFormatPr defaultColWidth="8.625" defaultRowHeight="15" x14ac:dyDescent="0.25"/>
  <cols>
    <col min="1" max="5" width="8.625" style="1"/>
    <col min="6" max="6" width="16.25" style="1" customWidth="1"/>
    <col min="7" max="9" width="8.625" style="1"/>
    <col min="10" max="10" width="10" style="5" bestFit="1" customWidth="1"/>
    <col min="11" max="11" width="9.125" style="1" bestFit="1" customWidth="1"/>
    <col min="12" max="12" width="8.625" style="1"/>
    <col min="13" max="13" width="14.875" style="1" customWidth="1"/>
    <col min="14" max="14" width="18.75" style="1" bestFit="1" customWidth="1"/>
    <col min="15" max="15" width="15.375" style="1" bestFit="1" customWidth="1"/>
    <col min="16" max="17" width="20.125" style="1" customWidth="1"/>
    <col min="18" max="18" width="20.25" style="8" bestFit="1" customWidth="1"/>
    <col min="19" max="19" width="20.25" style="8" customWidth="1"/>
    <col min="20" max="20" width="12.5" style="1" bestFit="1" customWidth="1"/>
    <col min="21" max="21" width="19.875" style="1" bestFit="1" customWidth="1"/>
    <col min="22" max="16384" width="8.625" style="1"/>
  </cols>
  <sheetData>
    <row r="1" spans="1:11" x14ac:dyDescent="0.25">
      <c r="B1" s="1" t="s">
        <v>32</v>
      </c>
      <c r="C1" s="1">
        <v>-1.5E-3</v>
      </c>
      <c r="D1" s="1">
        <v>-1E-3</v>
      </c>
      <c r="E1" s="1">
        <v>-5.0000000000000001E-4</v>
      </c>
      <c r="F1" s="1">
        <v>0</v>
      </c>
      <c r="G1" s="1">
        <v>5.0000000000000001E-4</v>
      </c>
      <c r="H1" s="1">
        <v>1E-3</v>
      </c>
      <c r="I1" s="1">
        <v>1.5E-3</v>
      </c>
      <c r="J1" s="5">
        <v>44580</v>
      </c>
      <c r="K1" s="5"/>
    </row>
    <row r="2" spans="1:11" x14ac:dyDescent="0.25">
      <c r="C2" s="2">
        <f>$F$2+C1</f>
        <v>3.6499999999999998E-2</v>
      </c>
      <c r="D2" s="2">
        <f>$F$2+D1</f>
        <v>3.6999999999999998E-2</v>
      </c>
      <c r="E2" s="2">
        <f>$F$2+E1</f>
        <v>3.7499999999999999E-2</v>
      </c>
      <c r="F2" s="2">
        <v>3.7999999999999999E-2</v>
      </c>
      <c r="G2" s="2">
        <f>$F$2+G1</f>
        <v>3.85E-2</v>
      </c>
      <c r="H2" s="2">
        <f>$F$2+H1</f>
        <v>3.9E-2</v>
      </c>
      <c r="I2" s="2">
        <f>$F$2+I1</f>
        <v>3.95E-2</v>
      </c>
    </row>
    <row r="3" spans="1:11" x14ac:dyDescent="0.25">
      <c r="A3" s="1" t="s">
        <v>33</v>
      </c>
      <c r="B3" s="1" t="s">
        <v>34</v>
      </c>
    </row>
    <row r="4" spans="1:11" x14ac:dyDescent="0.25">
      <c r="A4" s="1" t="s">
        <v>5</v>
      </c>
      <c r="B4" s="1" t="s">
        <v>35</v>
      </c>
      <c r="C4" s="3">
        <v>4.6169999999999996E-3</v>
      </c>
      <c r="D4" s="3">
        <v>4.5199999999999997E-3</v>
      </c>
      <c r="E4" s="3">
        <v>4.4229999999999998E-3</v>
      </c>
      <c r="F4" s="3">
        <v>4.4299999999999999E-3</v>
      </c>
      <c r="G4" s="3">
        <v>4.731E-3</v>
      </c>
      <c r="H4" s="3">
        <v>4.7260000000000002E-3</v>
      </c>
      <c r="I4" s="3">
        <v>4.797E-3</v>
      </c>
      <c r="J4" s="5">
        <f t="array" ref="J4">_xll.qlCalendarAdvance('Swo Cube'!$B$24,$J$1,B4,"Modified Following")</f>
        <v>44613</v>
      </c>
    </row>
    <row r="5" spans="1:11" x14ac:dyDescent="0.25">
      <c r="A5" s="1" t="s">
        <v>37</v>
      </c>
      <c r="B5" s="1" t="s">
        <v>35</v>
      </c>
      <c r="C5" s="3">
        <v>4.6280000000000002E-3</v>
      </c>
      <c r="D5" s="3">
        <v>4.6620000000000003E-3</v>
      </c>
      <c r="E5" s="3">
        <v>4.6389999999999999E-3</v>
      </c>
      <c r="F5" s="3">
        <v>4.3340000000000002E-3</v>
      </c>
      <c r="G5" s="3">
        <v>4.4029999999999998E-3</v>
      </c>
      <c r="H5" s="3">
        <v>4.7070000000000002E-3</v>
      </c>
      <c r="I5" s="3">
        <v>4.7549999999999997E-3</v>
      </c>
      <c r="J5" s="5">
        <f t="array" ref="J5">_xll.qlCalendarAdvance('Swo Cube'!$B$24,$J$1,B5,"Modified Following")</f>
        <v>44613</v>
      </c>
    </row>
    <row r="6" spans="1:11" x14ac:dyDescent="0.25">
      <c r="A6" s="1" t="s">
        <v>38</v>
      </c>
      <c r="B6" s="1" t="s">
        <v>35</v>
      </c>
      <c r="C6" s="3">
        <v>4.6090000000000002E-3</v>
      </c>
      <c r="D6" s="3">
        <v>4.607E-3</v>
      </c>
      <c r="E6" s="3">
        <v>4.581E-3</v>
      </c>
      <c r="F6" s="3">
        <v>4.2620000000000002E-3</v>
      </c>
      <c r="G6" s="3">
        <v>4.3540000000000002E-3</v>
      </c>
      <c r="H6" s="3">
        <v>4.4320000000000002E-3</v>
      </c>
      <c r="I6" s="3">
        <v>4.47E-3</v>
      </c>
      <c r="J6" s="5">
        <f t="array" ref="J6">_xll.qlCalendarAdvance('Swo Cube'!$B$24,$J$1,B6,"Modified Following")</f>
        <v>44613</v>
      </c>
    </row>
    <row r="7" spans="1:11" x14ac:dyDescent="0.25">
      <c r="A7" s="1" t="s">
        <v>39</v>
      </c>
      <c r="B7" s="1" t="s">
        <v>35</v>
      </c>
      <c r="C7" s="3">
        <v>4.5849999999999997E-3</v>
      </c>
      <c r="D7" s="3">
        <v>4.4609999999999997E-3</v>
      </c>
      <c r="E7" s="3">
        <v>4.4229999999999998E-3</v>
      </c>
      <c r="F7" s="3">
        <v>4.4349999999999997E-3</v>
      </c>
      <c r="G7" s="3">
        <v>4.4869999999999997E-3</v>
      </c>
      <c r="H7" s="3">
        <v>4.4850000000000003E-3</v>
      </c>
      <c r="I7" s="3">
        <v>4.6899999999999997E-3</v>
      </c>
      <c r="J7" s="5">
        <f t="array" ref="J7">_xll.qlCalendarAdvance('Swo Cube'!$B$24,$J$1,B7,"Modified Following")</f>
        <v>44613</v>
      </c>
    </row>
    <row r="8" spans="1:11" x14ac:dyDescent="0.25">
      <c r="A8" s="1" t="s">
        <v>5</v>
      </c>
      <c r="B8" s="1" t="s">
        <v>36</v>
      </c>
      <c r="C8" s="3">
        <v>4.4860000000000004E-3</v>
      </c>
      <c r="D8" s="3">
        <v>4.4619999999999998E-3</v>
      </c>
      <c r="E8" s="3">
        <v>4.4380000000000001E-3</v>
      </c>
      <c r="F8" s="3">
        <v>4.483E-3</v>
      </c>
      <c r="G8" s="3">
        <v>4.7219999999999996E-3</v>
      </c>
      <c r="H8" s="3">
        <v>4.7689999999999998E-3</v>
      </c>
      <c r="I8" s="3">
        <v>4.8679999999999999E-3</v>
      </c>
      <c r="J8" s="5">
        <f t="array" ref="J8">_xll.qlCalendarAdvance('Swo Cube'!$B$24,$J$1,B8,"Modified Following")</f>
        <v>44641</v>
      </c>
    </row>
    <row r="9" spans="1:11" x14ac:dyDescent="0.25">
      <c r="A9" s="1" t="s">
        <v>37</v>
      </c>
      <c r="B9" s="1" t="s">
        <v>36</v>
      </c>
      <c r="C9" s="3">
        <v>4.5789999999999997E-3</v>
      </c>
      <c r="D9" s="3">
        <v>4.6379999999999998E-3</v>
      </c>
      <c r="E9" s="3">
        <v>4.5370000000000002E-3</v>
      </c>
      <c r="F9" s="3">
        <v>4.326E-3</v>
      </c>
      <c r="G9" s="3">
        <v>4.4799999999999996E-3</v>
      </c>
      <c r="H9" s="3">
        <v>4.4559999999999999E-3</v>
      </c>
      <c r="I9" s="3">
        <v>4.3740000000000003E-3</v>
      </c>
      <c r="J9" s="5">
        <f t="array" ref="J9">_xll.qlCalendarAdvance('Swo Cube'!$B$24,$J$1,B9,"Modified Following")</f>
        <v>44641</v>
      </c>
    </row>
    <row r="10" spans="1:11" x14ac:dyDescent="0.25">
      <c r="A10" s="1" t="s">
        <v>38</v>
      </c>
      <c r="B10" s="1" t="s">
        <v>36</v>
      </c>
      <c r="C10" s="3">
        <v>4.6750000000000003E-3</v>
      </c>
      <c r="D10" s="3">
        <v>4.7840000000000001E-3</v>
      </c>
      <c r="E10" s="3">
        <v>4.5890000000000002E-3</v>
      </c>
      <c r="F10" s="3">
        <v>4.3969999999999999E-3</v>
      </c>
      <c r="G10" s="3">
        <v>4.4929999999999996E-3</v>
      </c>
      <c r="H10" s="3">
        <v>4.8690000000000001E-3</v>
      </c>
      <c r="I10" s="3">
        <v>4.8760000000000001E-3</v>
      </c>
      <c r="J10" s="5">
        <f t="array" ref="J10">_xll.qlCalendarAdvance('Swo Cube'!$B$24,$J$1,B10,"Modified Following")</f>
        <v>44641</v>
      </c>
    </row>
    <row r="11" spans="1:11" x14ac:dyDescent="0.25">
      <c r="A11" s="1" t="s">
        <v>39</v>
      </c>
      <c r="B11" s="1" t="s">
        <v>36</v>
      </c>
      <c r="C11" s="3">
        <v>4.5110000000000003E-3</v>
      </c>
      <c r="D11" s="3">
        <v>4.4479999999999997E-3</v>
      </c>
      <c r="E11" s="3">
        <v>4.4669999999999996E-3</v>
      </c>
      <c r="F11" s="3">
        <v>4.4390000000000002E-3</v>
      </c>
      <c r="G11" s="3">
        <v>4.4079999999999996E-3</v>
      </c>
      <c r="H11" s="3">
        <v>4.3990000000000001E-3</v>
      </c>
      <c r="I11" s="3">
        <v>4.7860000000000003E-3</v>
      </c>
      <c r="J11" s="5">
        <f t="array" ref="J11">_xll.qlCalendarAdvance('Swo Cube'!$B$24,$J$1,B11,"Modified Following")</f>
        <v>44641</v>
      </c>
    </row>
    <row r="12" spans="1:11" x14ac:dyDescent="0.25">
      <c r="A12" s="1" t="s">
        <v>5</v>
      </c>
      <c r="B12" s="1" t="s">
        <v>2</v>
      </c>
      <c r="C12" s="3">
        <v>4.6759999999999996E-3</v>
      </c>
      <c r="D12" s="3">
        <v>4.4910000000000002E-3</v>
      </c>
      <c r="E12" s="3">
        <v>4.3070000000000001E-3</v>
      </c>
      <c r="F12" s="3">
        <v>4.2570000000000004E-3</v>
      </c>
      <c r="G12" s="3">
        <v>4.6389999999999999E-3</v>
      </c>
      <c r="H12" s="3">
        <v>4.764E-3</v>
      </c>
      <c r="I12" s="3">
        <v>4.8599999999999997E-3</v>
      </c>
      <c r="J12" s="5">
        <f t="array" ref="J12">_xll.qlCalendarAdvance('Swo Cube'!$B$24,$J$1,B12,"Modified Following")</f>
        <v>44670</v>
      </c>
    </row>
    <row r="13" spans="1:11" x14ac:dyDescent="0.25">
      <c r="A13" s="1" t="s">
        <v>37</v>
      </c>
      <c r="B13" s="1" t="s">
        <v>2</v>
      </c>
      <c r="C13" s="3">
        <v>4.705E-3</v>
      </c>
      <c r="D13" s="3">
        <v>4.712E-3</v>
      </c>
      <c r="E13" s="3">
        <v>4.6100000000000004E-3</v>
      </c>
      <c r="F13" s="3">
        <v>4.3969999999999999E-3</v>
      </c>
      <c r="G13" s="3">
        <v>4.3569999999999998E-3</v>
      </c>
      <c r="H13" s="3">
        <v>4.7819999999999998E-3</v>
      </c>
      <c r="I13" s="3">
        <v>4.8009999999999997E-3</v>
      </c>
      <c r="J13" s="5">
        <f t="array" ref="J13">_xll.qlCalendarAdvance('Swo Cube'!$B$24,$J$1,B13,"Modified Following")</f>
        <v>44670</v>
      </c>
    </row>
    <row r="14" spans="1:11" x14ac:dyDescent="0.25">
      <c r="A14" s="1" t="s">
        <v>38</v>
      </c>
      <c r="B14" s="1" t="s">
        <v>2</v>
      </c>
      <c r="C14" s="1">
        <v>4.6959999999999997E-3</v>
      </c>
      <c r="D14" s="1">
        <v>4.7210000000000004E-3</v>
      </c>
      <c r="E14" s="1">
        <v>4.6639999999999997E-3</v>
      </c>
      <c r="F14" s="1">
        <v>4.4900000000000001E-3</v>
      </c>
      <c r="G14" s="1">
        <v>4.4619999999999998E-3</v>
      </c>
      <c r="H14" s="1">
        <v>4.901E-3</v>
      </c>
      <c r="I14" s="1">
        <v>4.731E-3</v>
      </c>
      <c r="J14" s="5">
        <f t="array" ref="J14">_xll.qlCalendarAdvance('Swo Cube'!$B$24,$J$1,B14,"Modified Following")</f>
        <v>44670</v>
      </c>
    </row>
    <row r="15" spans="1:11" x14ac:dyDescent="0.25">
      <c r="A15" s="1" t="s">
        <v>39</v>
      </c>
      <c r="B15" s="1" t="s">
        <v>2</v>
      </c>
      <c r="C15" s="3">
        <v>4.5529999999999998E-3</v>
      </c>
      <c r="D15" s="3">
        <v>4.4289999999999998E-3</v>
      </c>
      <c r="E15" s="3">
        <v>4.4479999999999997E-3</v>
      </c>
      <c r="F15" s="3">
        <v>4.352E-3</v>
      </c>
      <c r="G15" s="3">
        <v>4.398E-3</v>
      </c>
      <c r="H15" s="3">
        <v>4.3949999999999996E-3</v>
      </c>
      <c r="I15" s="3">
        <v>4.7549999999999997E-3</v>
      </c>
      <c r="J15" s="5">
        <f t="array" ref="J15">_xll.qlCalendarAdvance('Swo Cube'!$B$24,$J$1,B15,"Modified Following")</f>
        <v>44670</v>
      </c>
    </row>
    <row r="16" spans="1:11" x14ac:dyDescent="0.25">
      <c r="A16" s="1" t="s">
        <v>5</v>
      </c>
      <c r="B16" s="1" t="s">
        <v>3</v>
      </c>
      <c r="C16" s="3">
        <v>4.3889999999999997E-3</v>
      </c>
      <c r="D16" s="3">
        <v>4.398E-3</v>
      </c>
      <c r="E16" s="3">
        <v>4.411E-3</v>
      </c>
      <c r="F16" s="3">
        <v>4.4600000000000004E-3</v>
      </c>
      <c r="G16" s="3">
        <v>4.6670000000000001E-3</v>
      </c>
      <c r="H16" s="3">
        <v>4.7289999999999997E-3</v>
      </c>
      <c r="I16" s="3">
        <v>4.7959999999999999E-3</v>
      </c>
      <c r="J16" s="5">
        <f t="array" ref="J16">_xll.qlCalendarAdvance('Swo Cube'!$B$24,$J$1,B16,"Modified Following")</f>
        <v>44700</v>
      </c>
    </row>
    <row r="17" spans="1:21" x14ac:dyDescent="0.25">
      <c r="A17" s="1" t="s">
        <v>37</v>
      </c>
      <c r="B17" s="1" t="s">
        <v>3</v>
      </c>
      <c r="C17" s="3">
        <v>4.5840000000000004E-3</v>
      </c>
      <c r="D17" s="3">
        <v>4.555E-3</v>
      </c>
      <c r="E17" s="3">
        <v>4.5230000000000001E-3</v>
      </c>
      <c r="F17" s="3">
        <v>4.45E-3</v>
      </c>
      <c r="G17" s="3">
        <v>4.4419999999999998E-3</v>
      </c>
      <c r="H17" s="3">
        <v>4.6560000000000004E-3</v>
      </c>
      <c r="I17" s="3">
        <v>4.6550000000000003E-3</v>
      </c>
      <c r="J17" s="5">
        <f>_xll.qlCalendarAdvance('Swo Cube'!$B$24,$J$1,B17,"Modified Following")</f>
        <v>44700</v>
      </c>
    </row>
    <row r="18" spans="1:21" x14ac:dyDescent="0.25">
      <c r="A18" s="1" t="s">
        <v>38</v>
      </c>
      <c r="B18" s="1" t="s">
        <v>3</v>
      </c>
      <c r="C18" s="3">
        <v>4.6210000000000001E-3</v>
      </c>
      <c r="D18" s="3">
        <v>4.6249999999999998E-3</v>
      </c>
      <c r="E18" s="3">
        <v>4.6629999999999996E-3</v>
      </c>
      <c r="F18" s="3">
        <v>4.6509999999999998E-3</v>
      </c>
      <c r="G18" s="3">
        <v>4.646E-3</v>
      </c>
      <c r="H18" s="3">
        <v>4.8479999999999999E-3</v>
      </c>
      <c r="I18" s="3">
        <v>4.751E-3</v>
      </c>
      <c r="J18" s="5">
        <f t="array" ref="J18">_xll.qlCalendarAdvance('Swo Cube'!$B$24,$J$1,B18,"Modified Following")</f>
        <v>44700</v>
      </c>
    </row>
    <row r="19" spans="1:21" x14ac:dyDescent="0.25">
      <c r="A19" s="1" t="s">
        <v>39</v>
      </c>
      <c r="B19" s="1" t="s">
        <v>3</v>
      </c>
      <c r="C19" s="3">
        <v>4.5199999999999997E-3</v>
      </c>
      <c r="D19" s="3">
        <v>4.444E-3</v>
      </c>
      <c r="E19" s="3">
        <v>4.4209999999999996E-3</v>
      </c>
      <c r="F19" s="3">
        <v>4.3750000000000004E-3</v>
      </c>
      <c r="G19" s="3">
        <v>4.483E-3</v>
      </c>
      <c r="H19" s="3">
        <v>4.5770000000000003E-3</v>
      </c>
      <c r="I19" s="3">
        <v>4.7879999999999997E-3</v>
      </c>
      <c r="J19" s="5">
        <f t="array" ref="J19">_xll.qlCalendarAdvance('Swo Cube'!$B$24,$J$1,B19,"Modified Following")</f>
        <v>44700</v>
      </c>
    </row>
    <row r="20" spans="1:21" x14ac:dyDescent="0.25">
      <c r="A20" s="1" t="s">
        <v>5</v>
      </c>
      <c r="B20" s="1" t="s">
        <v>4</v>
      </c>
      <c r="C20" s="3">
        <v>4.2009999999999999E-3</v>
      </c>
      <c r="D20" s="3">
        <v>4.3480000000000003E-3</v>
      </c>
      <c r="E20" s="3">
        <v>4.4910000000000002E-3</v>
      </c>
      <c r="F20" s="3">
        <v>4.6030000000000003E-3</v>
      </c>
      <c r="G20" s="3">
        <v>4.7000000000000002E-3</v>
      </c>
      <c r="H20" s="3">
        <v>4.7200000000000002E-3</v>
      </c>
      <c r="I20" s="3">
        <v>4.7679999999999997E-3</v>
      </c>
      <c r="J20" s="5">
        <f t="array" ref="J20">_xll.qlCalendarAdvance('Swo Cube'!$B$24,$J$1,B20,"Modified Following")</f>
        <v>44732</v>
      </c>
    </row>
    <row r="21" spans="1:21" x14ac:dyDescent="0.25">
      <c r="A21" s="1" t="s">
        <v>37</v>
      </c>
      <c r="B21" s="1" t="s">
        <v>4</v>
      </c>
      <c r="C21" s="3">
        <v>4.516E-3</v>
      </c>
      <c r="D21" s="3">
        <v>4.4609999999999997E-3</v>
      </c>
      <c r="E21" s="3">
        <v>4.4770000000000001E-3</v>
      </c>
      <c r="F21" s="3">
        <v>4.4990000000000004E-3</v>
      </c>
      <c r="G21" s="3">
        <v>4.5110000000000003E-3</v>
      </c>
      <c r="H21" s="3">
        <v>4.5840000000000004E-3</v>
      </c>
      <c r="I21" s="3">
        <v>4.5690000000000001E-3</v>
      </c>
      <c r="J21" s="5">
        <f t="array" ref="J21">_xll.qlCalendarAdvance('Swo Cube'!$B$24,$J$1,B21,"Modified Following")</f>
        <v>44732</v>
      </c>
    </row>
    <row r="22" spans="1:21" x14ac:dyDescent="0.25">
      <c r="A22" s="1" t="s">
        <v>38</v>
      </c>
      <c r="B22" s="1" t="s">
        <v>4</v>
      </c>
      <c r="C22" s="3">
        <v>4.5840000000000004E-3</v>
      </c>
      <c r="D22" s="3">
        <v>4.5739999999999999E-3</v>
      </c>
      <c r="E22" s="3">
        <v>4.6769999999999997E-3</v>
      </c>
      <c r="F22" s="3">
        <v>4.7679999999999997E-3</v>
      </c>
      <c r="G22" s="3">
        <v>4.7780000000000001E-3</v>
      </c>
      <c r="H22" s="3">
        <v>4.8269999999999997E-3</v>
      </c>
      <c r="I22" s="3">
        <v>4.7780000000000001E-3</v>
      </c>
      <c r="J22" s="5">
        <f t="array" ref="J22">_xll.qlCalendarAdvance('Swo Cube'!$B$24,$J$1,B22,"Modified Following")</f>
        <v>44732</v>
      </c>
      <c r="N22" s="1" t="s">
        <v>42</v>
      </c>
      <c r="O22" s="1" t="s">
        <v>43</v>
      </c>
      <c r="P22" s="1" t="s">
        <v>44</v>
      </c>
      <c r="Q22" s="1" t="s">
        <v>45</v>
      </c>
      <c r="S22" s="33">
        <v>3.6499999999999998E-2</v>
      </c>
      <c r="T22" s="2">
        <v>3.6700000000000003E-2</v>
      </c>
      <c r="U22" s="33">
        <v>3.6999999999999998E-2</v>
      </c>
    </row>
    <row r="23" spans="1:21" x14ac:dyDescent="0.25">
      <c r="A23" s="1" t="s">
        <v>39</v>
      </c>
      <c r="B23" s="1" t="s">
        <v>4</v>
      </c>
      <c r="C23" s="3">
        <v>4.5110000000000003E-3</v>
      </c>
      <c r="D23" s="3">
        <v>4.4660000000000004E-3</v>
      </c>
      <c r="E23" s="3">
        <v>4.4159999999999998E-3</v>
      </c>
      <c r="F23" s="3">
        <v>4.4029999999999998E-3</v>
      </c>
      <c r="G23" s="3">
        <v>4.5519999999999996E-3</v>
      </c>
      <c r="H23" s="3">
        <v>4.7070000000000002E-3</v>
      </c>
      <c r="I23" s="3">
        <v>4.8240000000000002E-3</v>
      </c>
      <c r="J23" s="5">
        <f t="array" ref="J23">_xll.qlCalendarAdvance('Swo Cube'!$B$24,$J$1,B23,"Modified Following")</f>
        <v>44732</v>
      </c>
      <c r="N23" s="1" t="s">
        <v>38</v>
      </c>
      <c r="O23" s="1" t="s">
        <v>2</v>
      </c>
      <c r="P23" s="30">
        <v>44670</v>
      </c>
      <c r="Q23" s="34">
        <f>_xll.qlDayCounterYearFraction($O$36,$J$1,P23)</f>
        <v>0.24657534246575341</v>
      </c>
      <c r="S23" s="29">
        <v>4.6959999999999997E-3</v>
      </c>
      <c r="T23" s="29"/>
      <c r="U23" s="29">
        <v>4.7210000000000004E-3</v>
      </c>
    </row>
    <row r="24" spans="1:21" x14ac:dyDescent="0.25">
      <c r="A24" s="1" t="s">
        <v>5</v>
      </c>
      <c r="B24" s="1" t="s">
        <v>5</v>
      </c>
      <c r="C24" s="3">
        <v>4.0619999999999996E-3</v>
      </c>
      <c r="D24" s="3">
        <v>4.2989999999999999E-3</v>
      </c>
      <c r="E24" s="3">
        <v>4.5240000000000002E-3</v>
      </c>
      <c r="F24" s="3">
        <v>4.6730000000000001E-3</v>
      </c>
      <c r="G24" s="3">
        <v>4.7019999999999996E-3</v>
      </c>
      <c r="H24" s="3">
        <v>4.6959999999999997E-3</v>
      </c>
      <c r="I24" s="3">
        <v>4.7320000000000001E-3</v>
      </c>
      <c r="J24" s="5">
        <f t="array" ref="J24">_xll.qlCalendarAdvance('Swo Cube'!$B$24,$J$1,B24,"Modified Following")</f>
        <v>44761</v>
      </c>
      <c r="N24" s="1" t="s">
        <v>13</v>
      </c>
      <c r="P24" s="5">
        <v>44690</v>
      </c>
      <c r="Q24" s="34">
        <f>_xll.qlDayCounterYearFraction($O$36,$J$1,P24)</f>
        <v>0.30136986301369861</v>
      </c>
      <c r="R24" s="8">
        <f>_xll.qlDayCounterYearFraction(O36,P23,P24)</f>
        <v>5.4794520547945202E-2</v>
      </c>
      <c r="S24" s="32">
        <f>S23+(S25-S23)*(Q24-Q23)/(Q25-Q23)</f>
        <v>4.646E-3</v>
      </c>
      <c r="T24" s="8">
        <f>S24+(U24-S24)*(T22-S22)/(U22-S22)</f>
        <v>4.6503999999999998E-3</v>
      </c>
      <c r="U24" s="32">
        <f>U23+(U25-U23)*(Q24-Q23)/(Q25-Q23)</f>
        <v>4.6569999999999997E-3</v>
      </c>
    </row>
    <row r="25" spans="1:21" x14ac:dyDescent="0.25">
      <c r="A25" s="1" t="s">
        <v>37</v>
      </c>
      <c r="B25" s="1" t="s">
        <v>5</v>
      </c>
      <c r="C25" s="3">
        <v>4.4549999999999998E-3</v>
      </c>
      <c r="D25" s="3">
        <v>4.3839999999999999E-3</v>
      </c>
      <c r="E25" s="3">
        <v>4.431E-3</v>
      </c>
      <c r="F25" s="3">
        <v>4.5120000000000004E-3</v>
      </c>
      <c r="G25" s="3">
        <v>4.5360000000000001E-3</v>
      </c>
      <c r="H25" s="3">
        <v>4.5199999999999997E-3</v>
      </c>
      <c r="I25" s="3">
        <v>4.4970000000000001E-3</v>
      </c>
      <c r="J25" s="5">
        <f t="array" ref="J25">_xll.qlCalendarAdvance('Swo Cube'!$B$24,$J$1,B25,"Modified Following")</f>
        <v>44761</v>
      </c>
      <c r="N25" s="1" t="s">
        <v>38</v>
      </c>
      <c r="O25" s="1" t="s">
        <v>3</v>
      </c>
      <c r="P25" s="30">
        <v>44700</v>
      </c>
      <c r="Q25" s="34">
        <f>_xll.qlDayCounterYearFraction($O$36,$J$1,P25)</f>
        <v>0.32876712328767121</v>
      </c>
      <c r="R25" s="8">
        <f>_xll.qlDayCounterYearFraction(O36,P23,P25)</f>
        <v>8.2191780821917804E-2</v>
      </c>
      <c r="S25" s="29">
        <v>4.6210000000000001E-3</v>
      </c>
      <c r="T25" s="29"/>
      <c r="U25" s="29">
        <v>4.6249999999999998E-3</v>
      </c>
    </row>
    <row r="26" spans="1:21" x14ac:dyDescent="0.25">
      <c r="A26" s="1" t="s">
        <v>38</v>
      </c>
      <c r="B26" s="1" t="s">
        <v>5</v>
      </c>
      <c r="C26" s="3">
        <v>4.5430000000000002E-3</v>
      </c>
      <c r="D26" s="3">
        <v>4.5240000000000002E-3</v>
      </c>
      <c r="E26" s="3">
        <v>4.6670000000000001E-3</v>
      </c>
      <c r="F26" s="3">
        <v>4.8219999999999999E-3</v>
      </c>
      <c r="G26" s="3">
        <v>4.8399999999999997E-3</v>
      </c>
      <c r="H26" s="3">
        <v>4.7949999999999998E-3</v>
      </c>
      <c r="I26" s="3">
        <v>4.777E-3</v>
      </c>
      <c r="J26" s="5">
        <f t="array" ref="J26">_xll.qlCalendarAdvance('Swo Cube'!$B$24,$J$1,B26,"Modified Following")</f>
        <v>44761</v>
      </c>
    </row>
    <row r="27" spans="1:21" x14ac:dyDescent="0.25">
      <c r="A27" s="1" t="s">
        <v>39</v>
      </c>
      <c r="B27" s="1" t="s">
        <v>5</v>
      </c>
      <c r="C27" s="3">
        <v>4.4879999999999998E-3</v>
      </c>
      <c r="D27" s="3">
        <v>4.463E-3</v>
      </c>
      <c r="E27" s="3">
        <v>4.3959999999999997E-3</v>
      </c>
      <c r="F27" s="3">
        <v>4.4039999999999999E-3</v>
      </c>
      <c r="G27" s="3">
        <v>4.5770000000000003E-3</v>
      </c>
      <c r="H27" s="3">
        <v>4.7689999999999998E-3</v>
      </c>
      <c r="I27" s="3">
        <v>4.8279999999999998E-3</v>
      </c>
      <c r="J27" s="5">
        <f t="array" ref="J27">_xll.qlCalendarAdvance('Swo Cube'!$B$24,$J$1,B27,"Modified Following")</f>
        <v>44761</v>
      </c>
    </row>
    <row r="28" spans="1:21" x14ac:dyDescent="0.25">
      <c r="A28" s="1" t="s">
        <v>5</v>
      </c>
      <c r="B28" s="1" t="s">
        <v>6</v>
      </c>
      <c r="C28" s="3">
        <v>4.1489999999999999E-3</v>
      </c>
      <c r="D28" s="3">
        <v>4.3680000000000004E-3</v>
      </c>
      <c r="E28" s="3">
        <v>4.5760000000000002E-3</v>
      </c>
      <c r="F28" s="3">
        <v>4.7159999999999997E-3</v>
      </c>
      <c r="G28" s="3">
        <v>4.7460000000000002E-3</v>
      </c>
      <c r="H28" s="3">
        <v>4.7450000000000001E-3</v>
      </c>
      <c r="I28" s="3">
        <v>4.7800000000000004E-3</v>
      </c>
      <c r="J28" s="5">
        <f t="array" ref="J28">_xll.qlCalendarAdvance('Swo Cube'!$B$24,$J$1,B28,"Modified Following")</f>
        <v>44792</v>
      </c>
    </row>
    <row r="29" spans="1:21" x14ac:dyDescent="0.25">
      <c r="A29" s="1" t="s">
        <v>37</v>
      </c>
      <c r="B29" s="1" t="s">
        <v>6</v>
      </c>
      <c r="C29" s="3">
        <v>4.4850000000000003E-3</v>
      </c>
      <c r="D29" s="3">
        <v>4.4120000000000001E-3</v>
      </c>
      <c r="E29" s="3">
        <v>4.4669999999999996E-3</v>
      </c>
      <c r="F29" s="3">
        <v>4.5519999999999996E-3</v>
      </c>
      <c r="G29" s="3">
        <v>4.5690000000000001E-3</v>
      </c>
      <c r="H29" s="3">
        <v>4.5469999999999998E-3</v>
      </c>
      <c r="I29" s="3">
        <v>4.5370000000000002E-3</v>
      </c>
      <c r="J29" s="5">
        <f t="array" ref="J29">_xll.qlCalendarAdvance('Swo Cube'!$B$24,$J$1,B29,"Modified Following")</f>
        <v>44792</v>
      </c>
    </row>
    <row r="30" spans="1:21" x14ac:dyDescent="0.25">
      <c r="A30" s="1" t="s">
        <v>38</v>
      </c>
      <c r="B30" s="1" t="s">
        <v>6</v>
      </c>
      <c r="C30" s="3">
        <v>4.5319999999999996E-3</v>
      </c>
      <c r="D30" s="3">
        <v>4.5269999999999998E-3</v>
      </c>
      <c r="E30" s="3">
        <v>4.6950000000000004E-3</v>
      </c>
      <c r="F30" s="3">
        <v>4.8679999999999999E-3</v>
      </c>
      <c r="G30" s="3">
        <v>4.8849999999999996E-3</v>
      </c>
      <c r="H30" s="3">
        <v>4.8430000000000001E-3</v>
      </c>
      <c r="I30" s="3">
        <v>4.8510000000000003E-3</v>
      </c>
      <c r="J30" s="5">
        <f t="array" ref="J30">_xll.qlCalendarAdvance('Swo Cube'!$B$24,$J$1,B30,"Modified Following")</f>
        <v>44792</v>
      </c>
      <c r="K30" s="5"/>
      <c r="M30" s="2"/>
    </row>
    <row r="31" spans="1:21" x14ac:dyDescent="0.25">
      <c r="A31" s="1" t="s">
        <v>39</v>
      </c>
      <c r="B31" s="1" t="s">
        <v>6</v>
      </c>
      <c r="C31" s="3">
        <v>4.5079999999999999E-3</v>
      </c>
      <c r="D31" s="3">
        <v>4.4920000000000003E-3</v>
      </c>
      <c r="E31" s="3">
        <v>4.4450000000000002E-3</v>
      </c>
      <c r="F31" s="3">
        <v>4.4710000000000001E-3</v>
      </c>
      <c r="G31" s="3">
        <v>4.6470000000000001E-3</v>
      </c>
      <c r="H31" s="3">
        <v>4.8260000000000004E-3</v>
      </c>
      <c r="I31" s="3">
        <v>4.8650000000000004E-3</v>
      </c>
      <c r="J31" s="5">
        <f t="array" ref="J31">_xll.qlCalendarAdvance('Swo Cube'!$B$24,$J$1,B31,"Modified Following")</f>
        <v>44792</v>
      </c>
      <c r="K31" s="5"/>
      <c r="M31" s="2"/>
    </row>
    <row r="32" spans="1:21" x14ac:dyDescent="0.25">
      <c r="A32" s="1" t="s">
        <v>5</v>
      </c>
      <c r="B32" s="1" t="s">
        <v>7</v>
      </c>
      <c r="C32" s="3">
        <v>4.1869999999999997E-3</v>
      </c>
      <c r="D32" s="3">
        <v>4.3930000000000002E-3</v>
      </c>
      <c r="E32" s="3">
        <v>4.5869999999999999E-3</v>
      </c>
      <c r="F32" s="3">
        <v>4.718E-3</v>
      </c>
      <c r="G32" s="3">
        <v>4.7489999999999997E-3</v>
      </c>
      <c r="H32" s="3">
        <v>4.751E-3</v>
      </c>
      <c r="I32" s="3">
        <v>4.7869999999999996E-3</v>
      </c>
      <c r="J32" s="5">
        <f t="array" ref="J32">_xll.qlCalendarAdvance('Swo Cube'!$B$24,$J$1,B32,"Modified Following")</f>
        <v>44823</v>
      </c>
      <c r="K32" s="5"/>
      <c r="M32" s="2"/>
      <c r="N32" s="8"/>
      <c r="O32" s="8"/>
      <c r="P32" s="8"/>
      <c r="Q32" s="8"/>
      <c r="U32" s="7"/>
    </row>
    <row r="33" spans="1:21" x14ac:dyDescent="0.25">
      <c r="A33" s="1" t="s">
        <v>37</v>
      </c>
      <c r="B33" s="1" t="s">
        <v>7</v>
      </c>
      <c r="C33" s="3">
        <v>4.4790000000000003E-3</v>
      </c>
      <c r="D33" s="3">
        <v>4.4060000000000002E-3</v>
      </c>
      <c r="E33" s="3">
        <v>4.4660000000000004E-3</v>
      </c>
      <c r="F33" s="3">
        <v>4.5539999999999999E-3</v>
      </c>
      <c r="G33" s="3">
        <v>4.5640000000000003E-3</v>
      </c>
      <c r="H33" s="3">
        <v>4.5389999999999996E-3</v>
      </c>
      <c r="I33" s="3">
        <v>4.5380000000000004E-3</v>
      </c>
      <c r="J33" s="5">
        <f t="array" ref="J33">_xll.qlCalendarAdvance('Swo Cube'!$B$24,$J$1,B33,"Modified Following")</f>
        <v>44823</v>
      </c>
      <c r="K33" s="5"/>
      <c r="N33" s="8"/>
      <c r="O33" s="8"/>
      <c r="P33" s="8"/>
      <c r="Q33" s="8"/>
    </row>
    <row r="34" spans="1:21" x14ac:dyDescent="0.25">
      <c r="A34" s="1" t="s">
        <v>38</v>
      </c>
      <c r="B34" s="1" t="s">
        <v>7</v>
      </c>
      <c r="C34" s="3">
        <v>4.496E-3</v>
      </c>
      <c r="D34" s="3">
        <v>4.5019999999999999E-3</v>
      </c>
      <c r="E34" s="3">
        <v>4.6870000000000002E-3</v>
      </c>
      <c r="F34" s="3">
        <v>4.8719999999999996E-3</v>
      </c>
      <c r="G34" s="3">
        <v>4.8890000000000001E-3</v>
      </c>
      <c r="H34" s="3">
        <v>4.8479999999999999E-3</v>
      </c>
      <c r="I34" s="3">
        <v>4.875E-3</v>
      </c>
      <c r="J34" s="5">
        <f t="array" ref="J34">_xll.qlCalendarAdvance('Swo Cube'!$B$24,$J$1,B34,"Modified Following")</f>
        <v>44823</v>
      </c>
      <c r="K34" s="5"/>
      <c r="M34" s="2"/>
    </row>
    <row r="35" spans="1:21" x14ac:dyDescent="0.25">
      <c r="A35" s="1" t="s">
        <v>39</v>
      </c>
      <c r="B35" s="1" t="s">
        <v>7</v>
      </c>
      <c r="C35" s="3">
        <v>4.496E-3</v>
      </c>
      <c r="D35" s="3">
        <v>4.4860000000000004E-3</v>
      </c>
      <c r="E35" s="3">
        <v>4.4539999999999998E-4</v>
      </c>
      <c r="F35" s="3">
        <v>4.4929999999999996E-3</v>
      </c>
      <c r="G35" s="3">
        <v>4.6699999999999997E-3</v>
      </c>
      <c r="H35" s="3">
        <v>4.8390000000000004E-3</v>
      </c>
      <c r="I35" s="3">
        <v>4.862E-3</v>
      </c>
      <c r="J35" s="5">
        <f t="array" ref="J35">_xll.qlCalendarAdvance('Swo Cube'!$B$24,$J$1,B35,"Modified Following")</f>
        <v>44823</v>
      </c>
      <c r="K35" s="5"/>
      <c r="M35" s="2"/>
    </row>
    <row r="36" spans="1:21" x14ac:dyDescent="0.25">
      <c r="A36" s="1" t="s">
        <v>5</v>
      </c>
      <c r="B36" s="1" t="s">
        <v>8</v>
      </c>
      <c r="C36" s="3">
        <v>4.1910000000000003E-3</v>
      </c>
      <c r="D36" s="3">
        <v>4.3870000000000003E-3</v>
      </c>
      <c r="E36" s="3">
        <v>4.5729999999999998E-3</v>
      </c>
      <c r="F36" s="3">
        <v>4.6979999999999999E-3</v>
      </c>
      <c r="G36" s="3">
        <v>4.7299999999999998E-3</v>
      </c>
      <c r="H36" s="3">
        <v>4.7340000000000004E-3</v>
      </c>
      <c r="I36" s="3">
        <v>4.7689999999999998E-3</v>
      </c>
      <c r="J36" s="5">
        <f t="array" ref="J36">_xll.qlCalendarAdvance('Swo Cube'!$B$24,$J$1,B36,"Modified Following")</f>
        <v>44853</v>
      </c>
      <c r="K36" s="5"/>
      <c r="M36" s="2"/>
      <c r="N36" s="8"/>
      <c r="O36" s="1" t="s">
        <v>40</v>
      </c>
      <c r="U36" s="7"/>
    </row>
    <row r="37" spans="1:21" x14ac:dyDescent="0.25">
      <c r="A37" s="1" t="s">
        <v>37</v>
      </c>
      <c r="B37" s="1" t="s">
        <v>8</v>
      </c>
      <c r="C37" s="3">
        <v>4.4559999999999999E-3</v>
      </c>
      <c r="D37" s="3">
        <v>4.3819999999999996E-3</v>
      </c>
      <c r="E37" s="3">
        <v>4.4450000000000002E-3</v>
      </c>
      <c r="F37" s="3">
        <v>4.5339999999999998E-3</v>
      </c>
      <c r="G37" s="3">
        <v>4.5399999999999998E-3</v>
      </c>
      <c r="H37" s="3">
        <v>4.5129999999999997E-3</v>
      </c>
      <c r="I37" s="3">
        <v>4.5180000000000003E-3</v>
      </c>
      <c r="J37" s="5">
        <f t="array" ref="J37">_xll.qlCalendarAdvance('Swo Cube'!$B$24,$J$1,B37,"Modified Following")</f>
        <v>44853</v>
      </c>
      <c r="K37" s="5"/>
      <c r="N37" s="8"/>
      <c r="O37" s="8"/>
      <c r="P37" s="8"/>
      <c r="Q37" s="8"/>
    </row>
    <row r="38" spans="1:21" x14ac:dyDescent="0.25">
      <c r="A38" s="1" t="s">
        <v>38</v>
      </c>
      <c r="B38" s="1" t="s">
        <v>8</v>
      </c>
      <c r="C38" s="3">
        <v>4.4530000000000004E-3</v>
      </c>
      <c r="D38" s="3">
        <v>4.4660000000000004E-3</v>
      </c>
      <c r="E38" s="3">
        <v>4.6600000000000001E-3</v>
      </c>
      <c r="F38" s="3">
        <v>4.8520000000000004E-3</v>
      </c>
      <c r="G38" s="3">
        <v>4.8679999999999999E-3</v>
      </c>
      <c r="H38" s="3">
        <v>4.8300000000000001E-3</v>
      </c>
      <c r="I38" s="3">
        <v>4.8679999999999999E-3</v>
      </c>
      <c r="J38" s="5">
        <f t="array" ref="J38">_xll.qlCalendarAdvance('Swo Cube'!$B$24,$J$1,B38,"Modified Following")</f>
        <v>44853</v>
      </c>
      <c r="K38" s="5">
        <v>44670</v>
      </c>
      <c r="L38" s="1" t="s">
        <v>13</v>
      </c>
      <c r="M38" s="2">
        <v>3.6499999999999998E-2</v>
      </c>
      <c r="N38" s="1">
        <v>0.46960000000000002</v>
      </c>
      <c r="O38" s="1">
        <f>N39-N38</f>
        <v>2.5000000000000022E-3</v>
      </c>
    </row>
    <row r="39" spans="1:21" x14ac:dyDescent="0.25">
      <c r="A39" s="1" t="s">
        <v>39</v>
      </c>
      <c r="B39" s="1" t="s">
        <v>8</v>
      </c>
      <c r="C39" s="3">
        <v>4.4669999999999996E-3</v>
      </c>
      <c r="D39" s="3">
        <v>4.4619999999999998E-3</v>
      </c>
      <c r="E39" s="3">
        <v>4.4390000000000002E-3</v>
      </c>
      <c r="F39" s="3">
        <v>4.4860000000000004E-3</v>
      </c>
      <c r="G39" s="3">
        <v>4.6620000000000003E-3</v>
      </c>
      <c r="H39" s="3">
        <v>4.8250000000000003E-3</v>
      </c>
      <c r="I39" s="3">
        <v>4.8380000000000003E-3</v>
      </c>
      <c r="J39" s="5">
        <f t="array" ref="J39">_xll.qlCalendarAdvance('Swo Cube'!$B$24,$J$1,B39,"Modified Following")</f>
        <v>44853</v>
      </c>
      <c r="K39" s="5">
        <v>44670</v>
      </c>
      <c r="L39" s="1" t="s">
        <v>13</v>
      </c>
      <c r="M39" s="2">
        <v>3.6999999999999998E-2</v>
      </c>
      <c r="N39" s="1">
        <v>0.47210000000000002</v>
      </c>
      <c r="O39" s="2">
        <f>M39-M38</f>
        <v>5.0000000000000044E-4</v>
      </c>
      <c r="P39" s="2"/>
      <c r="Q39" s="2"/>
    </row>
    <row r="40" spans="1:21" x14ac:dyDescent="0.25">
      <c r="A40" s="1" t="s">
        <v>5</v>
      </c>
      <c r="B40" s="1" t="s">
        <v>9</v>
      </c>
      <c r="C40" s="3">
        <v>4.2960000000000003E-3</v>
      </c>
      <c r="D40" s="3">
        <v>4.4730000000000004E-3</v>
      </c>
      <c r="E40" s="3">
        <v>4.6420000000000003E-3</v>
      </c>
      <c r="F40" s="3">
        <v>4.7580000000000001E-3</v>
      </c>
      <c r="G40" s="3">
        <v>4.7889999999999999E-3</v>
      </c>
      <c r="H40" s="3">
        <v>4.7939999999999997E-3</v>
      </c>
      <c r="I40" s="3">
        <v>4.8240000000000002E-3</v>
      </c>
      <c r="J40" s="5">
        <f t="array" ref="J40">_xll.qlCalendarAdvance('Swo Cube'!$B$24,$J$1,B40,"Modified Following")</f>
        <v>44886</v>
      </c>
      <c r="K40" s="5">
        <v>44670</v>
      </c>
      <c r="L40" s="1" t="s">
        <v>13</v>
      </c>
      <c r="M40" s="2">
        <v>3.6700000000000003E-2</v>
      </c>
      <c r="N40" s="8">
        <f>N38+O38/O39*(M40-M38)</f>
        <v>0.47060000000000002</v>
      </c>
      <c r="O40" s="6"/>
      <c r="P40" s="6"/>
      <c r="Q40" s="6"/>
    </row>
    <row r="41" spans="1:21" x14ac:dyDescent="0.25">
      <c r="A41" s="1" t="s">
        <v>37</v>
      </c>
      <c r="B41" s="1" t="s">
        <v>9</v>
      </c>
      <c r="C41" s="3">
        <v>4.5399999999999998E-3</v>
      </c>
      <c r="D41" s="3">
        <v>4.4879999999999998E-3</v>
      </c>
      <c r="E41" s="3">
        <v>4.5789999999999997E-3</v>
      </c>
      <c r="F41" s="3">
        <v>4.7019999999999996E-3</v>
      </c>
      <c r="G41" s="3">
        <v>4.7429999999999998E-3</v>
      </c>
      <c r="H41" s="3">
        <v>4.7349999999999996E-3</v>
      </c>
      <c r="I41" s="3">
        <v>4.7299999999999998E-3</v>
      </c>
      <c r="J41" s="5">
        <f t="array" ref="J41">_xll.qlCalendarAdvance('Swo Cube'!$B$24,$J$1,B41,"Modified Following")</f>
        <v>44886</v>
      </c>
    </row>
    <row r="42" spans="1:21" x14ac:dyDescent="0.25">
      <c r="A42" s="1" t="s">
        <v>38</v>
      </c>
      <c r="B42" s="1" t="s">
        <v>9</v>
      </c>
      <c r="C42" s="3">
        <v>4.4819999999999999E-3</v>
      </c>
      <c r="D42" s="3">
        <v>4.47E-3</v>
      </c>
      <c r="E42" s="3">
        <v>4.6499999999999996E-3</v>
      </c>
      <c r="F42" s="3">
        <v>4.8370000000000002E-3</v>
      </c>
      <c r="G42" s="3">
        <v>4.8560000000000001E-3</v>
      </c>
      <c r="H42" s="3">
        <v>4.8190000000000004E-3</v>
      </c>
      <c r="I42" s="3">
        <v>4.8510000000000003E-3</v>
      </c>
      <c r="J42" s="5">
        <f t="array" ref="J42">_xll.qlCalendarAdvance('Swo Cube'!$B$24,$J$1,B42,"Modified Following")</f>
        <v>44886</v>
      </c>
      <c r="K42" s="5">
        <v>44700</v>
      </c>
      <c r="L42" s="1" t="s">
        <v>13</v>
      </c>
      <c r="M42" s="2">
        <v>3.6499999999999998E-2</v>
      </c>
      <c r="N42" s="1">
        <v>0.46210000000000001</v>
      </c>
      <c r="O42" s="1">
        <f>N43-N42</f>
        <v>4.0000000000001146E-4</v>
      </c>
    </row>
    <row r="43" spans="1:21" x14ac:dyDescent="0.25">
      <c r="A43" s="1" t="s">
        <v>39</v>
      </c>
      <c r="B43" s="1" t="s">
        <v>9</v>
      </c>
      <c r="C43" s="3">
        <v>4.4860000000000004E-3</v>
      </c>
      <c r="D43" s="3">
        <v>4.4860000000000004E-3</v>
      </c>
      <c r="E43" s="3">
        <v>4.4650000000000002E-3</v>
      </c>
      <c r="F43" s="3">
        <v>4.5079999999999999E-3</v>
      </c>
      <c r="G43" s="3">
        <v>4.6769999999999997E-3</v>
      </c>
      <c r="H43" s="3">
        <v>4.8329999999999996E-3</v>
      </c>
      <c r="I43" s="3">
        <v>4.8450000000000003E-3</v>
      </c>
      <c r="J43" s="5">
        <f t="array" ref="J43">_xll.qlCalendarAdvance('Swo Cube'!$B$24,$J$1,B43,"Modified Following")</f>
        <v>44886</v>
      </c>
      <c r="K43" s="5">
        <v>44700</v>
      </c>
      <c r="L43" s="1" t="s">
        <v>13</v>
      </c>
      <c r="M43" s="2">
        <v>3.6999999999999998E-2</v>
      </c>
      <c r="N43" s="1">
        <v>0.46250000000000002</v>
      </c>
      <c r="O43" s="2">
        <f>M43-M42</f>
        <v>5.0000000000000044E-4</v>
      </c>
      <c r="P43" s="2"/>
      <c r="Q43" s="2"/>
    </row>
    <row r="44" spans="1:21" x14ac:dyDescent="0.25">
      <c r="A44" s="1" t="s">
        <v>5</v>
      </c>
      <c r="B44" s="1" t="s">
        <v>10</v>
      </c>
      <c r="C44" s="3">
        <v>4.3610000000000003E-3</v>
      </c>
      <c r="D44" s="3">
        <v>4.5240000000000002E-3</v>
      </c>
      <c r="E44" s="3">
        <v>4.6800000000000001E-3</v>
      </c>
      <c r="F44" s="3">
        <v>4.7869999999999996E-3</v>
      </c>
      <c r="G44" s="3">
        <v>4.8180000000000002E-3</v>
      </c>
      <c r="H44" s="3">
        <v>4.8240000000000002E-3</v>
      </c>
      <c r="I44" s="3">
        <v>4.849E-3</v>
      </c>
      <c r="J44" s="5">
        <f t="array" ref="J44">_xll.qlCalendarAdvance('Swo Cube'!$B$24,$J$1,B44,"Modified Following")</f>
        <v>44914</v>
      </c>
      <c r="K44" s="5">
        <v>44700</v>
      </c>
      <c r="L44" s="1" t="s">
        <v>13</v>
      </c>
      <c r="M44" s="2">
        <v>3.6700000000000003E-2</v>
      </c>
      <c r="N44" s="8">
        <f>N42+O42/O43*(M44-M42)</f>
        <v>0.46226</v>
      </c>
      <c r="O44" s="6"/>
      <c r="P44" s="6"/>
      <c r="Q44" s="6"/>
    </row>
    <row r="45" spans="1:21" x14ac:dyDescent="0.25">
      <c r="A45" s="1" t="s">
        <v>37</v>
      </c>
      <c r="B45" s="1" t="s">
        <v>10</v>
      </c>
      <c r="C45" s="3">
        <v>4.5890000000000002E-3</v>
      </c>
      <c r="D45" s="3">
        <v>4.5529999999999998E-3</v>
      </c>
      <c r="E45" s="3">
        <v>4.6649999999999999E-3</v>
      </c>
      <c r="F45" s="3">
        <v>4.8129999999999996E-3</v>
      </c>
      <c r="G45" s="3">
        <v>4.8780000000000004E-3</v>
      </c>
      <c r="H45" s="3">
        <v>4.8840000000000003E-3</v>
      </c>
      <c r="I45" s="3">
        <v>4.8719999999999996E-3</v>
      </c>
      <c r="J45" s="5">
        <f t="array" ref="J45">_xll.qlCalendarAdvance('Swo Cube'!$B$24,$J$1,B45,"Modified Following")</f>
        <v>44914</v>
      </c>
    </row>
    <row r="46" spans="1:21" x14ac:dyDescent="0.25">
      <c r="A46" s="1" t="s">
        <v>38</v>
      </c>
      <c r="B46" s="1" t="s">
        <v>10</v>
      </c>
      <c r="C46" s="3">
        <v>4.4900000000000001E-3</v>
      </c>
      <c r="D46" s="3">
        <v>4.4580000000000002E-3</v>
      </c>
      <c r="E46" s="3">
        <v>4.6249999999999998E-3</v>
      </c>
      <c r="F46" s="3">
        <v>4.8079999999999998E-3</v>
      </c>
      <c r="G46" s="3">
        <v>4.8300000000000001E-3</v>
      </c>
      <c r="H46" s="3">
        <v>4.7939999999999997E-3</v>
      </c>
      <c r="I46" s="3">
        <v>4.8209999999999998E-3</v>
      </c>
      <c r="J46" s="5">
        <f t="array" ref="J46">_xll.qlCalendarAdvance('Swo Cube'!$B$24,$J$1,B46,"Modified Following")</f>
        <v>44914</v>
      </c>
      <c r="K46" s="5">
        <v>44670</v>
      </c>
      <c r="L46" s="1" t="s">
        <v>13</v>
      </c>
      <c r="M46" s="2">
        <v>3.6700000000000003E-2</v>
      </c>
      <c r="N46" s="1">
        <f>N40</f>
        <v>0.47060000000000002</v>
      </c>
      <c r="O46" s="1">
        <f>N47-N46</f>
        <v>-8.3400000000000141E-3</v>
      </c>
    </row>
    <row r="47" spans="1:21" x14ac:dyDescent="0.25">
      <c r="A47" s="1" t="s">
        <v>39</v>
      </c>
      <c r="B47" s="1" t="s">
        <v>10</v>
      </c>
      <c r="C47" s="3">
        <v>4.4850000000000003E-3</v>
      </c>
      <c r="D47" s="3">
        <v>4.4889999999999999E-3</v>
      </c>
      <c r="E47" s="3">
        <v>4.4689999999999999E-3</v>
      </c>
      <c r="F47" s="3">
        <v>4.5100000000000001E-3</v>
      </c>
      <c r="G47" s="3">
        <v>4.6719999999999999E-3</v>
      </c>
      <c r="H47" s="3">
        <v>4.8219999999999999E-3</v>
      </c>
      <c r="I47" s="3">
        <v>4.8329999999999996E-3</v>
      </c>
      <c r="J47" s="5">
        <f t="array" ref="J47">_xll.qlCalendarAdvance('Swo Cube'!$B$24,$J$1,B47,"Modified Following")</f>
        <v>44914</v>
      </c>
      <c r="K47" s="5">
        <v>44700</v>
      </c>
      <c r="L47" s="1" t="s">
        <v>13</v>
      </c>
      <c r="M47" s="2">
        <v>3.6700000000000003E-2</v>
      </c>
      <c r="N47" s="1">
        <f>N44</f>
        <v>0.46226</v>
      </c>
      <c r="O47" s="1">
        <f t="array" ref="O47">_xll.qlDayCounterYearFraction($O$36,K46,K47)</f>
        <v>8.2191780821917804E-2</v>
      </c>
    </row>
    <row r="48" spans="1:21" x14ac:dyDescent="0.25">
      <c r="A48" s="1" t="s">
        <v>5</v>
      </c>
      <c r="B48" s="1" t="s">
        <v>37</v>
      </c>
      <c r="C48" s="3">
        <v>4.4209999999999996E-3</v>
      </c>
      <c r="D48" s="3">
        <v>4.5729999999999998E-3</v>
      </c>
      <c r="E48" s="3">
        <v>4.7190000000000001E-3</v>
      </c>
      <c r="F48" s="3">
        <v>4.8199999999999996E-3</v>
      </c>
      <c r="G48" s="3">
        <v>4.8510000000000003E-3</v>
      </c>
      <c r="H48" s="3">
        <v>4.8580000000000003E-3</v>
      </c>
      <c r="I48" s="3">
        <v>4.8789999999999997E-3</v>
      </c>
      <c r="J48" s="5">
        <f t="array" ref="J48">_xll.qlCalendarAdvance('Swo Cube'!$B$24,$J$1,B48,"Modified Following")</f>
        <v>44945</v>
      </c>
      <c r="K48" s="5">
        <v>44690</v>
      </c>
      <c r="L48" s="1" t="s">
        <v>13</v>
      </c>
      <c r="M48" s="2">
        <v>3.6700000000000003E-2</v>
      </c>
      <c r="N48" s="8">
        <f t="array" ref="N48">N46+O46/O47*_xll.qlDayCounterYearFraction($O$36,K46,K48)</f>
        <v>0.46504000000000001</v>
      </c>
      <c r="R48" s="31">
        <v>0.46504032610000001</v>
      </c>
      <c r="S48" s="8">
        <f>_xll.qlSwaptionVTSVolatility('Swo Cube'!B31,K48,L48,M48,TRUE)</f>
        <v>4.6843053212178012E-3</v>
      </c>
      <c r="T48" s="8">
        <f>N48-R48</f>
        <v>-3.2610000000321548E-7</v>
      </c>
      <c r="U48" s="1">
        <f>_xll.qlSwaptionVTSVolatility('Swo Cube'!$B$32,K48,L48,M48,TRUE)</f>
        <v>4.6503999999999998E-3</v>
      </c>
    </row>
    <row r="49" spans="1:21" x14ac:dyDescent="0.25">
      <c r="A49" s="1" t="s">
        <v>37</v>
      </c>
      <c r="B49" s="1" t="s">
        <v>37</v>
      </c>
      <c r="C49" s="3">
        <v>4.6369999999999996E-3</v>
      </c>
      <c r="D49" s="3">
        <v>4.614E-3</v>
      </c>
      <c r="E49" s="3">
        <v>4.7419999999999997E-3</v>
      </c>
      <c r="F49" s="3">
        <v>4.9090000000000002E-3</v>
      </c>
      <c r="G49" s="3">
        <v>4.993E-3</v>
      </c>
      <c r="H49" s="3">
        <v>5.0099999999999997E-3</v>
      </c>
      <c r="I49" s="3">
        <v>4.993E-3</v>
      </c>
      <c r="J49" s="5">
        <f t="array" ref="J49">_xll.qlCalendarAdvance('Swo Cube'!$B$24,$J$1,B49,"Modified Following")</f>
        <v>44945</v>
      </c>
      <c r="K49" s="5">
        <v>44680</v>
      </c>
      <c r="L49" s="1" t="s">
        <v>13</v>
      </c>
      <c r="M49" s="2">
        <v>3.6700000000000003E-2</v>
      </c>
      <c r="N49" s="8">
        <f t="array" ref="N49">N46+O46/O47*_xll.qlDayCounterYearFraction($O$36,K46,K49)</f>
        <v>0.46782000000000001</v>
      </c>
      <c r="R49" s="31">
        <v>0.46782492320000002</v>
      </c>
      <c r="S49" s="8">
        <f>_xll.qlSwaptionVTSVolatility('Swo Cube'!B31,K49,L49,M49,TRUE)</f>
        <v>4.406813645576651E-3</v>
      </c>
      <c r="T49" s="8">
        <f>N49-R49</f>
        <v>-4.9232000000065668E-6</v>
      </c>
      <c r="U49" s="1">
        <f>_xll.qlSwaptionVTSVolatility('Swo Cube'!$B$32,K49,L49,M49,TRUE)</f>
        <v>4.6782000000000004E-3</v>
      </c>
    </row>
    <row r="50" spans="1:21" x14ac:dyDescent="0.25">
      <c r="A50" s="1" t="s">
        <v>38</v>
      </c>
      <c r="B50" s="1" t="s">
        <v>37</v>
      </c>
      <c r="C50" s="3">
        <v>4.5050000000000003E-3</v>
      </c>
      <c r="D50" s="3">
        <v>4.457E-3</v>
      </c>
      <c r="E50" s="3">
        <v>4.6150000000000002E-3</v>
      </c>
      <c r="F50" s="3">
        <v>4.7949999999999998E-3</v>
      </c>
      <c r="G50" s="3">
        <v>4.8190000000000004E-3</v>
      </c>
      <c r="H50" s="3">
        <v>4.7840000000000001E-3</v>
      </c>
      <c r="I50" s="3">
        <v>4.8069999999999996E-3</v>
      </c>
      <c r="J50" s="5">
        <f t="array" ref="J50">_xll.qlCalendarAdvance('Swo Cube'!$B$24,$J$1,B50,"Modified Following")</f>
        <v>44945</v>
      </c>
    </row>
    <row r="51" spans="1:21" x14ac:dyDescent="0.25">
      <c r="A51" s="1" t="s">
        <v>39</v>
      </c>
      <c r="B51" s="1" t="s">
        <v>37</v>
      </c>
      <c r="C51" s="3">
        <v>4.4939999999999997E-3</v>
      </c>
      <c r="D51" s="3">
        <v>4.5009999999999998E-3</v>
      </c>
      <c r="E51" s="3">
        <v>4.4819999999999999E-3</v>
      </c>
      <c r="F51" s="3">
        <v>4.5209999999999998E-3</v>
      </c>
      <c r="G51" s="3">
        <v>4.6779999999999999E-3</v>
      </c>
      <c r="H51" s="3">
        <v>4.8240000000000002E-3</v>
      </c>
      <c r="I51" s="3">
        <v>4.8339999999999998E-3</v>
      </c>
      <c r="J51" s="5">
        <f t="array" ref="J51">_xll.qlCalendarAdvance('Swo Cube'!$B$24,$J$1,B51,"Modified Following")</f>
        <v>44945</v>
      </c>
    </row>
    <row r="56" spans="1:21" x14ac:dyDescent="0.25">
      <c r="O56" s="1">
        <f>_xll.qlDayCounterYearFraction($O$36,$K$46,$K$48)</f>
        <v>5.4794520547945202E-2</v>
      </c>
    </row>
    <row r="58" spans="1:21" x14ac:dyDescent="0.25">
      <c r="C58" s="1">
        <v>3.6499999999999998E-2</v>
      </c>
      <c r="D58" s="1">
        <v>3.6999999999999998E-2</v>
      </c>
      <c r="J58" s="35">
        <v>0.24657534246575341</v>
      </c>
      <c r="K58" s="1">
        <v>0.32876712328767121</v>
      </c>
      <c r="M58" s="1">
        <v>0.30136986301369861</v>
      </c>
    </row>
    <row r="59" spans="1:21" x14ac:dyDescent="0.25">
      <c r="A59" s="1" t="s">
        <v>37</v>
      </c>
      <c r="B59" s="1" t="s">
        <v>2</v>
      </c>
      <c r="C59" s="3">
        <v>4.705E-3</v>
      </c>
      <c r="D59" s="3">
        <v>4.712E-3</v>
      </c>
      <c r="I59" s="1" t="s">
        <v>11</v>
      </c>
      <c r="J59" s="3">
        <v>4.705E-3</v>
      </c>
      <c r="K59" s="3">
        <v>4.5840000000000004E-3</v>
      </c>
    </row>
    <row r="60" spans="1:21" x14ac:dyDescent="0.25">
      <c r="A60" s="1" t="s">
        <v>37</v>
      </c>
      <c r="B60" s="1" t="s">
        <v>3</v>
      </c>
      <c r="C60" s="3">
        <v>4.5840000000000004E-3</v>
      </c>
      <c r="D60" s="3">
        <v>4.555E-3</v>
      </c>
      <c r="I60" s="1" t="s">
        <v>13</v>
      </c>
      <c r="J60" s="29">
        <v>4.6959999999999997E-3</v>
      </c>
      <c r="K60" s="29">
        <v>4.6210000000000001E-3</v>
      </c>
      <c r="L60" s="1" t="s">
        <v>13</v>
      </c>
      <c r="M60" s="32">
        <v>4.646E-3</v>
      </c>
    </row>
    <row r="61" spans="1:21" x14ac:dyDescent="0.25">
      <c r="A61" s="1" t="s">
        <v>38</v>
      </c>
      <c r="B61" s="1" t="s">
        <v>2</v>
      </c>
      <c r="C61" s="29">
        <v>4.6959999999999997E-3</v>
      </c>
      <c r="D61" s="29">
        <v>4.7210000000000004E-3</v>
      </c>
      <c r="S61" s="8">
        <v>4.6843053212178012E-3</v>
      </c>
      <c r="U61" s="1">
        <v>4.6139333333333338E-3</v>
      </c>
    </row>
    <row r="62" spans="1:21" x14ac:dyDescent="0.25">
      <c r="A62" s="1" t="s">
        <v>38</v>
      </c>
      <c r="B62" s="1" t="s">
        <v>3</v>
      </c>
      <c r="C62" s="29">
        <v>4.6210000000000001E-3</v>
      </c>
      <c r="D62" s="29">
        <v>4.6249999999999998E-3</v>
      </c>
      <c r="S62" s="8">
        <v>4.406813645576651E-3</v>
      </c>
      <c r="U62" s="1">
        <v>4.5200666666666677E-3</v>
      </c>
    </row>
    <row r="64" spans="1:21" x14ac:dyDescent="0.25">
      <c r="B64" s="1" t="str">
        <f>_xll.qlSwaptionVolCube3("test789",'Swo Cube'!B27,B59:B60,A60:A61,C58:D58,C69:D72,,"ReCalcTrigger")</f>
        <v>test789#0001</v>
      </c>
      <c r="F64" s="1" t="str">
        <f>_xll.ohRangeRetrieveError(B64)</f>
        <v/>
      </c>
    </row>
    <row r="66" spans="1:11" x14ac:dyDescent="0.25">
      <c r="B66" s="5">
        <v>44690</v>
      </c>
      <c r="C66" s="1" t="s">
        <v>13</v>
      </c>
      <c r="D66" s="2">
        <v>3.6700000000000003E-2</v>
      </c>
      <c r="F66" s="36">
        <f>_xll.qlSwaptionVTSVolatility($B$64,B66,C66,D66,TRUE)</f>
        <v>4.6503999999999998E-3</v>
      </c>
    </row>
    <row r="67" spans="1:11" x14ac:dyDescent="0.25">
      <c r="B67" s="5">
        <v>44680</v>
      </c>
      <c r="C67" s="1" t="s">
        <v>13</v>
      </c>
      <c r="D67" s="2">
        <v>3.6700000000000003E-2</v>
      </c>
      <c r="F67" s="36">
        <f>_xll.qlSwaptionVTSVolatility($B$64,B67,C67,D67,TRUE)</f>
        <v>4.6782000000000004E-3</v>
      </c>
    </row>
    <row r="68" spans="1:11" x14ac:dyDescent="0.25">
      <c r="C68" s="1">
        <v>3.6499999999999998E-2</v>
      </c>
      <c r="D68" s="1">
        <v>3.6999999999999998E-2</v>
      </c>
      <c r="J68" s="1" t="s">
        <v>11</v>
      </c>
      <c r="K68" s="1" t="s">
        <v>13</v>
      </c>
    </row>
    <row r="69" spans="1:11" x14ac:dyDescent="0.25">
      <c r="A69" s="1" t="s">
        <v>11</v>
      </c>
      <c r="B69" s="1" t="s">
        <v>46</v>
      </c>
      <c r="C69" s="3">
        <v>4.705E-3</v>
      </c>
      <c r="D69" s="3">
        <v>4.712E-3</v>
      </c>
      <c r="H69" s="1" t="s">
        <v>46</v>
      </c>
      <c r="I69" s="35">
        <v>0.24657534246575341</v>
      </c>
      <c r="J69" s="3">
        <v>4.705E-3</v>
      </c>
      <c r="K69" s="29">
        <v>4.6959999999999997E-3</v>
      </c>
    </row>
    <row r="70" spans="1:11" x14ac:dyDescent="0.25">
      <c r="A70" s="1" t="s">
        <v>13</v>
      </c>
      <c r="B70" s="1" t="s">
        <v>46</v>
      </c>
      <c r="C70" s="29">
        <v>4.6959999999999997E-3</v>
      </c>
      <c r="D70" s="29">
        <v>4.7210000000000004E-3</v>
      </c>
      <c r="H70" s="1" t="s">
        <v>47</v>
      </c>
      <c r="I70" s="1">
        <v>0.32876712328767121</v>
      </c>
      <c r="J70" s="3">
        <v>4.5840000000000004E-3</v>
      </c>
      <c r="K70" s="29">
        <v>4.6210000000000001E-3</v>
      </c>
    </row>
    <row r="71" spans="1:11" x14ac:dyDescent="0.25">
      <c r="A71" s="1" t="s">
        <v>11</v>
      </c>
      <c r="B71" s="1" t="s">
        <v>47</v>
      </c>
      <c r="C71" s="3">
        <v>4.5840000000000004E-3</v>
      </c>
      <c r="D71" s="3">
        <v>4.555E-3</v>
      </c>
    </row>
    <row r="72" spans="1:11" x14ac:dyDescent="0.25">
      <c r="A72" s="1" t="s">
        <v>13</v>
      </c>
      <c r="B72" s="1" t="s">
        <v>47</v>
      </c>
      <c r="C72" s="29">
        <v>4.6210000000000001E-3</v>
      </c>
      <c r="D72" s="29">
        <v>4.6249999999999998E-3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588C-22C6-4F87-BAB7-B708714059E0}">
  <dimension ref="A1:U72"/>
  <sheetViews>
    <sheetView topLeftCell="A4" workbookViewId="0">
      <selection activeCell="F7" sqref="F7"/>
    </sheetView>
  </sheetViews>
  <sheetFormatPr defaultColWidth="8.625" defaultRowHeight="15" x14ac:dyDescent="0.25"/>
  <cols>
    <col min="1" max="5" width="8.625" style="1"/>
    <col min="6" max="6" width="9.875" style="1" customWidth="1"/>
    <col min="7" max="9" width="8.625" style="1"/>
    <col min="10" max="10" width="10" style="5" bestFit="1" customWidth="1"/>
    <col min="11" max="11" width="9.125" style="1" bestFit="1" customWidth="1"/>
    <col min="12" max="12" width="8.625" style="1"/>
    <col min="13" max="13" width="14.875" style="1" customWidth="1"/>
    <col min="14" max="14" width="18.75" style="1" bestFit="1" customWidth="1"/>
    <col min="15" max="15" width="15.375" style="1" bestFit="1" customWidth="1"/>
    <col min="16" max="17" width="20.125" style="1" customWidth="1"/>
    <col min="18" max="18" width="20.25" style="8" bestFit="1" customWidth="1"/>
    <col min="19" max="19" width="20.25" style="8" customWidth="1"/>
    <col min="20" max="20" width="12.5" style="1" bestFit="1" customWidth="1"/>
    <col min="21" max="21" width="19.875" style="1" bestFit="1" customWidth="1"/>
    <col min="22" max="16384" width="8.625" style="1"/>
  </cols>
  <sheetData>
    <row r="1" spans="1:11" x14ac:dyDescent="0.25">
      <c r="B1" s="1" t="s">
        <v>32</v>
      </c>
      <c r="C1" s="1">
        <v>-1.5E-3</v>
      </c>
      <c r="D1" s="1">
        <v>-1E-3</v>
      </c>
      <c r="E1" s="1">
        <v>-5.0000000000000001E-4</v>
      </c>
      <c r="F1" s="1">
        <v>0</v>
      </c>
      <c r="G1" s="1">
        <v>5.0000000000000001E-4</v>
      </c>
      <c r="H1" s="1">
        <v>1E-3</v>
      </c>
      <c r="I1" s="1">
        <v>1.5E-3</v>
      </c>
      <c r="J1" s="5">
        <v>44580</v>
      </c>
      <c r="K1" s="5"/>
    </row>
    <row r="2" spans="1:11" x14ac:dyDescent="0.25">
      <c r="C2" s="2">
        <f>$F$2+C1</f>
        <v>3.6499999999999998E-2</v>
      </c>
      <c r="D2" s="2">
        <f>$F$2+D1</f>
        <v>3.6999999999999998E-2</v>
      </c>
      <c r="E2" s="2">
        <f>$F$2+E1</f>
        <v>3.7499999999999999E-2</v>
      </c>
      <c r="F2" s="2">
        <v>3.7999999999999999E-2</v>
      </c>
      <c r="G2" s="2">
        <f>$F$2+G1</f>
        <v>3.85E-2</v>
      </c>
      <c r="H2" s="2">
        <f>$F$2+H1</f>
        <v>3.9E-2</v>
      </c>
      <c r="I2" s="2">
        <f>$F$2+I1</f>
        <v>3.95E-2</v>
      </c>
    </row>
    <row r="3" spans="1:11" x14ac:dyDescent="0.25">
      <c r="A3" s="1" t="s">
        <v>33</v>
      </c>
      <c r="B3" s="1" t="s">
        <v>34</v>
      </c>
    </row>
    <row r="4" spans="1:11" x14ac:dyDescent="0.25">
      <c r="A4" s="1" t="s">
        <v>5</v>
      </c>
      <c r="B4" s="1" t="s">
        <v>35</v>
      </c>
      <c r="C4" s="3">
        <v>4.6169999999999996E-3</v>
      </c>
      <c r="D4" s="3">
        <v>4.5199999999999997E-3</v>
      </c>
      <c r="E4" s="3">
        <v>4.4229999999999998E-3</v>
      </c>
      <c r="F4" s="3">
        <v>4.4299999999999999E-3</v>
      </c>
      <c r="G4" s="3">
        <v>4.731E-3</v>
      </c>
      <c r="H4" s="3">
        <v>4.7260000000000002E-3</v>
      </c>
      <c r="I4" s="3">
        <v>4.797E-3</v>
      </c>
      <c r="J4" s="5">
        <f t="array" ref="J4">_xll.qlCalendarAdvance('Swo Cube'!$B$24,$J$1,B4,"Modified Following")</f>
        <v>44613</v>
      </c>
    </row>
    <row r="5" spans="1:11" x14ac:dyDescent="0.25">
      <c r="A5" s="1" t="s">
        <v>5</v>
      </c>
      <c r="B5" s="1" t="s">
        <v>36</v>
      </c>
      <c r="C5" s="3">
        <v>4.4860000000000004E-3</v>
      </c>
      <c r="D5" s="3">
        <v>4.4619999999999998E-3</v>
      </c>
      <c r="E5" s="3">
        <v>4.4380000000000001E-3</v>
      </c>
      <c r="F5" s="3">
        <v>4.483E-3</v>
      </c>
      <c r="G5" s="3">
        <v>4.7219999999999996E-3</v>
      </c>
      <c r="H5" s="3">
        <v>4.7689999999999998E-3</v>
      </c>
      <c r="I5" s="3">
        <v>4.8679999999999999E-3</v>
      </c>
      <c r="J5" s="5">
        <f t="array" ref="J5">_xll.qlCalendarAdvance('Swo Cube'!$B$24,$J$1,B5,"Modified Following")</f>
        <v>44641</v>
      </c>
    </row>
    <row r="6" spans="1:11" x14ac:dyDescent="0.25">
      <c r="A6" s="1" t="s">
        <v>5</v>
      </c>
      <c r="B6" s="1" t="s">
        <v>2</v>
      </c>
      <c r="C6" s="3">
        <v>4.6759999999999996E-3</v>
      </c>
      <c r="D6" s="3">
        <v>4.4910000000000002E-3</v>
      </c>
      <c r="E6" s="3">
        <v>4.3070000000000001E-3</v>
      </c>
      <c r="F6" s="3">
        <v>4.2570000000000004E-3</v>
      </c>
      <c r="G6" s="3">
        <v>4.6389999999999999E-3</v>
      </c>
      <c r="H6" s="3">
        <v>4.764E-3</v>
      </c>
      <c r="I6" s="3">
        <v>4.8599999999999997E-3</v>
      </c>
      <c r="J6" s="5">
        <f t="array" ref="J6">_xll.qlCalendarAdvance('Swo Cube'!$B$24,$J$1,B6,"Modified Following")</f>
        <v>44670</v>
      </c>
    </row>
    <row r="7" spans="1:11" x14ac:dyDescent="0.25">
      <c r="A7" s="1" t="s">
        <v>5</v>
      </c>
      <c r="B7" s="1" t="s">
        <v>3</v>
      </c>
      <c r="C7" s="3">
        <v>4.3889999999999997E-3</v>
      </c>
      <c r="D7" s="3">
        <v>4.398E-3</v>
      </c>
      <c r="E7" s="3">
        <v>4.411E-3</v>
      </c>
      <c r="F7" s="3">
        <v>4.4600000000000004E-3</v>
      </c>
      <c r="G7" s="3">
        <v>4.6670000000000001E-3</v>
      </c>
      <c r="H7" s="3">
        <v>4.7289999999999997E-3</v>
      </c>
      <c r="I7" s="3">
        <v>4.7959999999999999E-3</v>
      </c>
      <c r="J7" s="5">
        <f t="array" ref="J7">_xll.qlCalendarAdvance('Swo Cube'!$B$24,$J$1,B7,"Modified Following")</f>
        <v>44700</v>
      </c>
    </row>
    <row r="8" spans="1:11" x14ac:dyDescent="0.25">
      <c r="A8" s="1" t="s">
        <v>5</v>
      </c>
      <c r="B8" s="1" t="s">
        <v>4</v>
      </c>
      <c r="C8" s="3">
        <v>4.2009999999999999E-3</v>
      </c>
      <c r="D8" s="3">
        <v>4.3480000000000003E-3</v>
      </c>
      <c r="E8" s="3">
        <v>4.4910000000000002E-3</v>
      </c>
      <c r="F8" s="3">
        <v>4.6030000000000003E-3</v>
      </c>
      <c r="G8" s="3">
        <v>4.7000000000000002E-3</v>
      </c>
      <c r="H8" s="3">
        <v>4.7200000000000002E-3</v>
      </c>
      <c r="I8" s="3">
        <v>4.7679999999999997E-3</v>
      </c>
      <c r="J8" s="5">
        <f t="array" ref="J8">_xll.qlCalendarAdvance('Swo Cube'!$B$24,$J$1,B8,"Modified Following")</f>
        <v>44732</v>
      </c>
    </row>
    <row r="9" spans="1:11" x14ac:dyDescent="0.25">
      <c r="A9" s="1" t="s">
        <v>5</v>
      </c>
      <c r="B9" s="1" t="s">
        <v>5</v>
      </c>
      <c r="C9" s="3">
        <v>4.0619999999999996E-3</v>
      </c>
      <c r="D9" s="3">
        <v>4.2989999999999999E-3</v>
      </c>
      <c r="E9" s="3">
        <v>4.5240000000000002E-3</v>
      </c>
      <c r="F9" s="3">
        <v>4.6730000000000001E-3</v>
      </c>
      <c r="G9" s="3">
        <v>4.7019999999999996E-3</v>
      </c>
      <c r="H9" s="3">
        <v>4.6959999999999997E-3</v>
      </c>
      <c r="I9" s="3">
        <v>4.7320000000000001E-3</v>
      </c>
      <c r="J9" s="5">
        <f t="array" ref="J9">_xll.qlCalendarAdvance('Swo Cube'!$B$24,$J$1,B9,"Modified Following")</f>
        <v>44761</v>
      </c>
    </row>
    <row r="10" spans="1:11" x14ac:dyDescent="0.25">
      <c r="A10" s="1" t="s">
        <v>5</v>
      </c>
      <c r="B10" s="1" t="s">
        <v>6</v>
      </c>
      <c r="C10" s="3">
        <v>4.1489999999999999E-3</v>
      </c>
      <c r="D10" s="3">
        <v>4.3680000000000004E-3</v>
      </c>
      <c r="E10" s="3">
        <v>4.5760000000000002E-3</v>
      </c>
      <c r="F10" s="3">
        <v>4.7159999999999997E-3</v>
      </c>
      <c r="G10" s="3">
        <v>4.7460000000000002E-3</v>
      </c>
      <c r="H10" s="3">
        <v>4.7450000000000001E-3</v>
      </c>
      <c r="I10" s="3">
        <v>4.7800000000000004E-3</v>
      </c>
      <c r="J10" s="5">
        <f t="array" ref="J10">_xll.qlCalendarAdvance('Swo Cube'!$B$24,$J$1,B10,"Modified Following")</f>
        <v>44792</v>
      </c>
    </row>
    <row r="11" spans="1:11" x14ac:dyDescent="0.25">
      <c r="A11" s="1" t="s">
        <v>5</v>
      </c>
      <c r="B11" s="1" t="s">
        <v>7</v>
      </c>
      <c r="C11" s="3">
        <v>4.1869999999999997E-3</v>
      </c>
      <c r="D11" s="3">
        <v>4.3930000000000002E-3</v>
      </c>
      <c r="E11" s="3">
        <v>4.5869999999999999E-3</v>
      </c>
      <c r="F11" s="3">
        <v>4.718E-3</v>
      </c>
      <c r="G11" s="3">
        <v>4.7489999999999997E-3</v>
      </c>
      <c r="H11" s="3">
        <v>4.751E-3</v>
      </c>
      <c r="I11" s="3">
        <v>4.7869999999999996E-3</v>
      </c>
      <c r="J11" s="5">
        <f t="array" ref="J11">_xll.qlCalendarAdvance('Swo Cube'!$B$24,$J$1,B11,"Modified Following")</f>
        <v>44823</v>
      </c>
    </row>
    <row r="12" spans="1:11" x14ac:dyDescent="0.25">
      <c r="A12" s="1" t="s">
        <v>5</v>
      </c>
      <c r="B12" s="1" t="s">
        <v>8</v>
      </c>
      <c r="C12" s="3">
        <v>4.1910000000000003E-3</v>
      </c>
      <c r="D12" s="3">
        <v>4.3870000000000003E-3</v>
      </c>
      <c r="E12" s="3">
        <v>4.5729999999999998E-3</v>
      </c>
      <c r="F12" s="3">
        <v>4.6979999999999999E-3</v>
      </c>
      <c r="G12" s="3">
        <v>4.7299999999999998E-3</v>
      </c>
      <c r="H12" s="3">
        <v>4.7340000000000004E-3</v>
      </c>
      <c r="I12" s="3">
        <v>4.7689999999999998E-3</v>
      </c>
      <c r="J12" s="5">
        <f t="array" ref="J12">_xll.qlCalendarAdvance('Swo Cube'!$B$24,$J$1,B12,"Modified Following")</f>
        <v>44853</v>
      </c>
    </row>
    <row r="13" spans="1:11" x14ac:dyDescent="0.25">
      <c r="A13" s="1" t="s">
        <v>5</v>
      </c>
      <c r="B13" s="1" t="s">
        <v>9</v>
      </c>
      <c r="C13" s="3">
        <v>4.2960000000000003E-3</v>
      </c>
      <c r="D13" s="3">
        <v>4.4730000000000004E-3</v>
      </c>
      <c r="E13" s="3">
        <v>4.6420000000000003E-3</v>
      </c>
      <c r="F13" s="3">
        <v>4.7580000000000001E-3</v>
      </c>
      <c r="G13" s="3">
        <v>4.7889999999999999E-3</v>
      </c>
      <c r="H13" s="3">
        <v>4.7939999999999997E-3</v>
      </c>
      <c r="I13" s="3">
        <v>4.8240000000000002E-3</v>
      </c>
      <c r="J13" s="5">
        <f t="array" ref="J13">_xll.qlCalendarAdvance('Swo Cube'!$B$24,$J$1,B13,"Modified Following")</f>
        <v>44886</v>
      </c>
    </row>
    <row r="14" spans="1:11" x14ac:dyDescent="0.25">
      <c r="A14" s="1" t="s">
        <v>5</v>
      </c>
      <c r="B14" s="1" t="s">
        <v>10</v>
      </c>
      <c r="C14" s="3">
        <v>4.3610000000000003E-3</v>
      </c>
      <c r="D14" s="3">
        <v>4.5240000000000002E-3</v>
      </c>
      <c r="E14" s="3">
        <v>4.6800000000000001E-3</v>
      </c>
      <c r="F14" s="3">
        <v>4.7869999999999996E-3</v>
      </c>
      <c r="G14" s="3">
        <v>4.8180000000000002E-3</v>
      </c>
      <c r="H14" s="3">
        <v>4.8240000000000002E-3</v>
      </c>
      <c r="I14" s="3">
        <v>4.849E-3</v>
      </c>
      <c r="J14" s="5">
        <f t="array" ref="J14">_xll.qlCalendarAdvance('Swo Cube'!$B$24,$J$1,B14,"Modified Following")</f>
        <v>44914</v>
      </c>
    </row>
    <row r="15" spans="1:11" x14ac:dyDescent="0.25">
      <c r="A15" s="1" t="s">
        <v>5</v>
      </c>
      <c r="B15" s="1" t="s">
        <v>37</v>
      </c>
      <c r="C15" s="3">
        <v>4.4209999999999996E-3</v>
      </c>
      <c r="D15" s="3">
        <v>4.5729999999999998E-3</v>
      </c>
      <c r="E15" s="3">
        <v>4.7190000000000001E-3</v>
      </c>
      <c r="F15" s="3">
        <v>4.8199999999999996E-3</v>
      </c>
      <c r="G15" s="3">
        <v>4.8510000000000003E-3</v>
      </c>
      <c r="H15" s="3">
        <v>4.8580000000000003E-3</v>
      </c>
      <c r="I15" s="3">
        <v>4.8789999999999997E-3</v>
      </c>
      <c r="J15" s="5">
        <f t="array" ref="J15">_xll.qlCalendarAdvance('Swo Cube'!$B$24,$J$1,B15,"Modified Following")</f>
        <v>44945</v>
      </c>
    </row>
    <row r="16" spans="1:11" x14ac:dyDescent="0.25">
      <c r="A16" s="1" t="s">
        <v>37</v>
      </c>
      <c r="B16" s="1" t="s">
        <v>35</v>
      </c>
      <c r="C16" s="3">
        <v>4.6280000000000002E-3</v>
      </c>
      <c r="D16" s="3">
        <v>4.6620000000000003E-3</v>
      </c>
      <c r="E16" s="3">
        <v>4.6389999999999999E-3</v>
      </c>
      <c r="F16" s="3">
        <v>4.3340000000000002E-3</v>
      </c>
      <c r="G16" s="3">
        <v>4.4029999999999998E-3</v>
      </c>
      <c r="H16" s="3">
        <v>4.7070000000000002E-3</v>
      </c>
      <c r="I16" s="3">
        <v>4.7549999999999997E-3</v>
      </c>
      <c r="J16" s="5">
        <f t="array" ref="J16">_xll.qlCalendarAdvance('Swo Cube'!$B$24,$J$1,B16,"Modified Following")</f>
        <v>44613</v>
      </c>
    </row>
    <row r="17" spans="1:21" x14ac:dyDescent="0.25">
      <c r="A17" s="1" t="s">
        <v>37</v>
      </c>
      <c r="B17" s="1" t="s">
        <v>36</v>
      </c>
      <c r="C17" s="3">
        <v>4.5789999999999997E-3</v>
      </c>
      <c r="D17" s="3">
        <v>4.6379999999999998E-3</v>
      </c>
      <c r="E17" s="3">
        <v>4.5370000000000002E-3</v>
      </c>
      <c r="F17" s="3">
        <v>4.326E-3</v>
      </c>
      <c r="G17" s="3">
        <v>4.4799999999999996E-3</v>
      </c>
      <c r="H17" s="3">
        <v>4.4559999999999999E-3</v>
      </c>
      <c r="I17" s="3">
        <v>4.3740000000000003E-3</v>
      </c>
      <c r="J17" s="5">
        <f>_xll.qlCalendarAdvance('Swo Cube'!$B$24,$J$1,B17,"Modified Following")</f>
        <v>44641</v>
      </c>
    </row>
    <row r="18" spans="1:21" x14ac:dyDescent="0.25">
      <c r="A18" s="1" t="s">
        <v>37</v>
      </c>
      <c r="B18" s="1" t="s">
        <v>2</v>
      </c>
      <c r="C18" s="3">
        <v>4.705E-3</v>
      </c>
      <c r="D18" s="3">
        <v>4.712E-3</v>
      </c>
      <c r="E18" s="3">
        <v>4.6100000000000004E-3</v>
      </c>
      <c r="F18" s="3">
        <v>4.3969999999999999E-3</v>
      </c>
      <c r="G18" s="3">
        <v>4.3569999999999998E-3</v>
      </c>
      <c r="H18" s="3">
        <v>4.7819999999999998E-3</v>
      </c>
      <c r="I18" s="3">
        <v>4.8009999999999997E-3</v>
      </c>
      <c r="J18" s="5">
        <f t="array" ref="J18">_xll.qlCalendarAdvance('Swo Cube'!$B$24,$J$1,B18,"Modified Following")</f>
        <v>44670</v>
      </c>
    </row>
    <row r="19" spans="1:21" x14ac:dyDescent="0.25">
      <c r="A19" s="1" t="s">
        <v>37</v>
      </c>
      <c r="B19" s="1" t="s">
        <v>3</v>
      </c>
      <c r="C19" s="3">
        <v>4.5840000000000004E-3</v>
      </c>
      <c r="D19" s="3">
        <v>4.555E-3</v>
      </c>
      <c r="E19" s="3">
        <v>4.5230000000000001E-3</v>
      </c>
      <c r="F19" s="3">
        <v>4.45E-3</v>
      </c>
      <c r="G19" s="3">
        <v>4.4419999999999998E-3</v>
      </c>
      <c r="H19" s="3">
        <v>4.6560000000000004E-3</v>
      </c>
      <c r="I19" s="3">
        <v>4.6550000000000003E-3</v>
      </c>
      <c r="J19" s="5">
        <f t="array" ref="J19">_xll.qlCalendarAdvance('Swo Cube'!$B$24,$J$1,B19,"Modified Following")</f>
        <v>44700</v>
      </c>
    </row>
    <row r="20" spans="1:21" x14ac:dyDescent="0.25">
      <c r="A20" s="1" t="s">
        <v>37</v>
      </c>
      <c r="B20" s="1" t="s">
        <v>4</v>
      </c>
      <c r="C20" s="3">
        <v>4.516E-3</v>
      </c>
      <c r="D20" s="3">
        <v>4.4609999999999997E-3</v>
      </c>
      <c r="E20" s="3">
        <v>4.4770000000000001E-3</v>
      </c>
      <c r="F20" s="3">
        <v>4.4990000000000004E-3</v>
      </c>
      <c r="G20" s="3">
        <v>4.5110000000000003E-3</v>
      </c>
      <c r="H20" s="3">
        <v>4.5840000000000004E-3</v>
      </c>
      <c r="I20" s="3">
        <v>4.5690000000000001E-3</v>
      </c>
      <c r="J20" s="5">
        <f t="array" ref="J20">_xll.qlCalendarAdvance('Swo Cube'!$B$24,$J$1,B20,"Modified Following")</f>
        <v>44732</v>
      </c>
    </row>
    <row r="21" spans="1:21" x14ac:dyDescent="0.25">
      <c r="A21" s="1" t="s">
        <v>37</v>
      </c>
      <c r="B21" s="1" t="s">
        <v>5</v>
      </c>
      <c r="C21" s="3">
        <v>4.4549999999999998E-3</v>
      </c>
      <c r="D21" s="3">
        <v>4.3839999999999999E-3</v>
      </c>
      <c r="E21" s="3">
        <v>4.431E-3</v>
      </c>
      <c r="F21" s="3">
        <v>4.5120000000000004E-3</v>
      </c>
      <c r="G21" s="3">
        <v>4.5360000000000001E-3</v>
      </c>
      <c r="H21" s="3">
        <v>4.5199999999999997E-3</v>
      </c>
      <c r="I21" s="3">
        <v>4.4970000000000001E-3</v>
      </c>
      <c r="J21" s="5">
        <f t="array" ref="J21">_xll.qlCalendarAdvance('Swo Cube'!$B$24,$J$1,B21,"Modified Following")</f>
        <v>44761</v>
      </c>
    </row>
    <row r="22" spans="1:21" x14ac:dyDescent="0.25">
      <c r="A22" s="1" t="s">
        <v>37</v>
      </c>
      <c r="B22" s="1" t="s">
        <v>6</v>
      </c>
      <c r="C22" s="3">
        <v>4.4850000000000003E-3</v>
      </c>
      <c r="D22" s="3">
        <v>4.4120000000000001E-3</v>
      </c>
      <c r="E22" s="3">
        <v>4.4669999999999996E-3</v>
      </c>
      <c r="F22" s="3">
        <v>4.5519999999999996E-3</v>
      </c>
      <c r="G22" s="3">
        <v>4.5690000000000001E-3</v>
      </c>
      <c r="H22" s="3">
        <v>4.5469999999999998E-3</v>
      </c>
      <c r="I22" s="3">
        <v>4.5370000000000002E-3</v>
      </c>
      <c r="J22" s="5">
        <f t="array" ref="J22">_xll.qlCalendarAdvance('Swo Cube'!$B$24,$J$1,B22,"Modified Following")</f>
        <v>44792</v>
      </c>
      <c r="N22" s="1" t="s">
        <v>42</v>
      </c>
      <c r="O22" s="1" t="s">
        <v>43</v>
      </c>
      <c r="P22" s="1" t="s">
        <v>44</v>
      </c>
      <c r="Q22" s="1" t="s">
        <v>45</v>
      </c>
      <c r="S22" s="33">
        <v>3.6499999999999998E-2</v>
      </c>
      <c r="T22" s="2">
        <v>3.6700000000000003E-2</v>
      </c>
      <c r="U22" s="33">
        <v>3.6999999999999998E-2</v>
      </c>
    </row>
    <row r="23" spans="1:21" x14ac:dyDescent="0.25">
      <c r="A23" s="1" t="s">
        <v>37</v>
      </c>
      <c r="B23" s="1" t="s">
        <v>7</v>
      </c>
      <c r="C23" s="3">
        <v>4.4790000000000003E-3</v>
      </c>
      <c r="D23" s="3">
        <v>4.4060000000000002E-3</v>
      </c>
      <c r="E23" s="3">
        <v>4.4660000000000004E-3</v>
      </c>
      <c r="F23" s="3">
        <v>4.5539999999999999E-3</v>
      </c>
      <c r="G23" s="3">
        <v>4.5640000000000003E-3</v>
      </c>
      <c r="H23" s="3">
        <v>4.5389999999999996E-3</v>
      </c>
      <c r="I23" s="3">
        <v>4.5380000000000004E-3</v>
      </c>
      <c r="J23" s="5">
        <f t="array" ref="J23">_xll.qlCalendarAdvance('Swo Cube'!$B$24,$J$1,B23,"Modified Following")</f>
        <v>44823</v>
      </c>
      <c r="N23" s="1" t="s">
        <v>38</v>
      </c>
      <c r="O23" s="1" t="s">
        <v>2</v>
      </c>
      <c r="P23" s="30">
        <v>44670</v>
      </c>
      <c r="Q23" s="34">
        <f>_xll.qlDayCounterYearFraction($O$36,$J$1,P23)</f>
        <v>0.24657534246575341</v>
      </c>
      <c r="S23" s="29">
        <v>4.6959999999999997E-3</v>
      </c>
      <c r="T23" s="29"/>
      <c r="U23" s="29">
        <v>4.7210000000000004E-3</v>
      </c>
    </row>
    <row r="24" spans="1:21" x14ac:dyDescent="0.25">
      <c r="A24" s="1" t="s">
        <v>37</v>
      </c>
      <c r="B24" s="1" t="s">
        <v>8</v>
      </c>
      <c r="C24" s="3">
        <v>4.4559999999999999E-3</v>
      </c>
      <c r="D24" s="3">
        <v>4.3819999999999996E-3</v>
      </c>
      <c r="E24" s="3">
        <v>4.4450000000000002E-3</v>
      </c>
      <c r="F24" s="3">
        <v>4.5339999999999998E-3</v>
      </c>
      <c r="G24" s="3">
        <v>4.5399999999999998E-3</v>
      </c>
      <c r="H24" s="3">
        <v>4.5129999999999997E-3</v>
      </c>
      <c r="I24" s="3">
        <v>4.5180000000000003E-3</v>
      </c>
      <c r="J24" s="5">
        <f t="array" ref="J24">_xll.qlCalendarAdvance('Swo Cube'!$B$24,$J$1,B24,"Modified Following")</f>
        <v>44853</v>
      </c>
      <c r="N24" s="1" t="s">
        <v>13</v>
      </c>
      <c r="P24" s="5">
        <v>44690</v>
      </c>
      <c r="Q24" s="34">
        <f>_xll.qlDayCounterYearFraction($O$36,$J$1,P24)</f>
        <v>0.30136986301369861</v>
      </c>
      <c r="R24" s="8">
        <f>_xll.qlDayCounterYearFraction(O36,P23,P24)</f>
        <v>5.4794520547945202E-2</v>
      </c>
      <c r="S24" s="32">
        <f>S23+(S25-S23)*(Q24-Q23)/(Q25-Q23)</f>
        <v>4.646E-3</v>
      </c>
      <c r="T24" s="8">
        <f>S24+(U24-S24)*(T22-S22)/(U22-S22)</f>
        <v>4.6503999999999998E-3</v>
      </c>
      <c r="U24" s="32">
        <f>U23+(U25-U23)*(Q24-Q23)/(Q25-Q23)</f>
        <v>4.6569999999999997E-3</v>
      </c>
    </row>
    <row r="25" spans="1:21" x14ac:dyDescent="0.25">
      <c r="A25" s="1" t="s">
        <v>37</v>
      </c>
      <c r="B25" s="1" t="s">
        <v>9</v>
      </c>
      <c r="C25" s="3">
        <v>4.5399999999999998E-3</v>
      </c>
      <c r="D25" s="3">
        <v>4.4879999999999998E-3</v>
      </c>
      <c r="E25" s="3">
        <v>4.5789999999999997E-3</v>
      </c>
      <c r="F25" s="3">
        <v>4.7019999999999996E-3</v>
      </c>
      <c r="G25" s="3">
        <v>4.7429999999999998E-3</v>
      </c>
      <c r="H25" s="3">
        <v>4.7349999999999996E-3</v>
      </c>
      <c r="I25" s="3">
        <v>4.7299999999999998E-3</v>
      </c>
      <c r="J25" s="5">
        <f t="array" ref="J25">_xll.qlCalendarAdvance('Swo Cube'!$B$24,$J$1,B25,"Modified Following")</f>
        <v>44886</v>
      </c>
      <c r="N25" s="1" t="s">
        <v>38</v>
      </c>
      <c r="O25" s="1" t="s">
        <v>3</v>
      </c>
      <c r="P25" s="30">
        <v>44700</v>
      </c>
      <c r="Q25" s="34">
        <f>_xll.qlDayCounterYearFraction($O$36,$J$1,P25)</f>
        <v>0.32876712328767121</v>
      </c>
      <c r="R25" s="8">
        <f>_xll.qlDayCounterYearFraction(O36,P23,P25)</f>
        <v>8.2191780821917804E-2</v>
      </c>
      <c r="S25" s="29">
        <v>4.6210000000000001E-3</v>
      </c>
      <c r="T25" s="29"/>
      <c r="U25" s="29">
        <v>4.6249999999999998E-3</v>
      </c>
    </row>
    <row r="26" spans="1:21" x14ac:dyDescent="0.25">
      <c r="A26" s="1" t="s">
        <v>37</v>
      </c>
      <c r="B26" s="1" t="s">
        <v>10</v>
      </c>
      <c r="C26" s="3">
        <v>4.5890000000000002E-3</v>
      </c>
      <c r="D26" s="3">
        <v>4.5529999999999998E-3</v>
      </c>
      <c r="E26" s="3">
        <v>4.6649999999999999E-3</v>
      </c>
      <c r="F26" s="3">
        <v>4.8129999999999996E-3</v>
      </c>
      <c r="G26" s="3">
        <v>4.8780000000000004E-3</v>
      </c>
      <c r="H26" s="3">
        <v>4.8840000000000003E-3</v>
      </c>
      <c r="I26" s="3">
        <v>4.8719999999999996E-3</v>
      </c>
      <c r="J26" s="5">
        <f t="array" ref="J26">_xll.qlCalendarAdvance('Swo Cube'!$B$24,$J$1,B26,"Modified Following")</f>
        <v>44914</v>
      </c>
    </row>
    <row r="27" spans="1:21" x14ac:dyDescent="0.25">
      <c r="A27" s="1" t="s">
        <v>37</v>
      </c>
      <c r="B27" s="1" t="s">
        <v>37</v>
      </c>
      <c r="C27" s="3">
        <v>4.6369999999999996E-3</v>
      </c>
      <c r="D27" s="3">
        <v>4.614E-3</v>
      </c>
      <c r="E27" s="3">
        <v>4.7419999999999997E-3</v>
      </c>
      <c r="F27" s="3">
        <v>4.9090000000000002E-3</v>
      </c>
      <c r="G27" s="3">
        <v>4.993E-3</v>
      </c>
      <c r="H27" s="3">
        <v>5.0099999999999997E-3</v>
      </c>
      <c r="I27" s="3">
        <v>4.993E-3</v>
      </c>
      <c r="J27" s="5">
        <f t="array" ref="J27">_xll.qlCalendarAdvance('Swo Cube'!$B$24,$J$1,B27,"Modified Following")</f>
        <v>44945</v>
      </c>
    </row>
    <row r="28" spans="1:21" x14ac:dyDescent="0.25">
      <c r="A28" s="1" t="s">
        <v>38</v>
      </c>
      <c r="B28" s="1" t="s">
        <v>35</v>
      </c>
      <c r="C28" s="3">
        <v>4.6090000000000002E-3</v>
      </c>
      <c r="D28" s="3">
        <v>4.607E-3</v>
      </c>
      <c r="E28" s="3">
        <v>4.581E-3</v>
      </c>
      <c r="F28" s="3">
        <v>4.2620000000000002E-3</v>
      </c>
      <c r="G28" s="3">
        <v>4.3540000000000002E-3</v>
      </c>
      <c r="H28" s="3">
        <v>4.4320000000000002E-3</v>
      </c>
      <c r="I28" s="3">
        <v>4.47E-3</v>
      </c>
      <c r="J28" s="5">
        <f t="array" ref="J28">_xll.qlCalendarAdvance('Swo Cube'!$B$24,$J$1,B28,"Modified Following")</f>
        <v>44613</v>
      </c>
    </row>
    <row r="29" spans="1:21" x14ac:dyDescent="0.25">
      <c r="A29" s="1" t="s">
        <v>38</v>
      </c>
      <c r="B29" s="1" t="s">
        <v>36</v>
      </c>
      <c r="C29" s="3">
        <v>4.6750000000000003E-3</v>
      </c>
      <c r="D29" s="3">
        <v>4.7840000000000001E-3</v>
      </c>
      <c r="E29" s="3">
        <v>4.5890000000000002E-3</v>
      </c>
      <c r="F29" s="3">
        <v>4.3969999999999999E-3</v>
      </c>
      <c r="G29" s="3">
        <v>4.4929999999999996E-3</v>
      </c>
      <c r="H29" s="3">
        <v>4.8690000000000001E-3</v>
      </c>
      <c r="I29" s="3">
        <v>4.8760000000000001E-3</v>
      </c>
      <c r="J29" s="5">
        <f t="array" ref="J29">_xll.qlCalendarAdvance('Swo Cube'!$B$24,$J$1,B29,"Modified Following")</f>
        <v>44641</v>
      </c>
    </row>
    <row r="30" spans="1:21" x14ac:dyDescent="0.25">
      <c r="A30" s="1" t="s">
        <v>38</v>
      </c>
      <c r="B30" s="1" t="s">
        <v>2</v>
      </c>
      <c r="C30" s="29">
        <v>4.6959999999999997E-3</v>
      </c>
      <c r="D30" s="29">
        <v>4.7210000000000004E-3</v>
      </c>
      <c r="E30" s="29">
        <v>4.6639999999999997E-3</v>
      </c>
      <c r="F30" s="29">
        <v>4.4900000000000001E-3</v>
      </c>
      <c r="G30" s="29">
        <v>4.4619999999999998E-3</v>
      </c>
      <c r="H30" s="29">
        <v>4.901E-3</v>
      </c>
      <c r="I30" s="29">
        <v>4.731E-3</v>
      </c>
      <c r="J30" s="30">
        <f t="array" ref="J30">_xll.qlCalendarAdvance('Swo Cube'!$B$24,$J$1,B30,"Modified Following")</f>
        <v>44670</v>
      </c>
      <c r="K30" s="5"/>
      <c r="M30" s="2"/>
    </row>
    <row r="31" spans="1:21" x14ac:dyDescent="0.25">
      <c r="A31" s="1" t="s">
        <v>38</v>
      </c>
      <c r="B31" s="1" t="s">
        <v>3</v>
      </c>
      <c r="C31" s="29">
        <v>4.6210000000000001E-3</v>
      </c>
      <c r="D31" s="29">
        <v>4.6249999999999998E-3</v>
      </c>
      <c r="E31" s="29">
        <v>4.6629999999999996E-3</v>
      </c>
      <c r="F31" s="29">
        <v>4.6509999999999998E-3</v>
      </c>
      <c r="G31" s="29">
        <v>4.646E-3</v>
      </c>
      <c r="H31" s="29">
        <v>4.8479999999999999E-3</v>
      </c>
      <c r="I31" s="29">
        <v>4.751E-3</v>
      </c>
      <c r="J31" s="30">
        <f t="array" ref="J31">_xll.qlCalendarAdvance('Swo Cube'!$B$24,$J$1,B31,"Modified Following")</f>
        <v>44700</v>
      </c>
      <c r="K31" s="5"/>
      <c r="M31" s="2"/>
    </row>
    <row r="32" spans="1:21" x14ac:dyDescent="0.25">
      <c r="A32" s="1" t="s">
        <v>38</v>
      </c>
      <c r="B32" s="1" t="s">
        <v>4</v>
      </c>
      <c r="C32" s="3">
        <v>4.5840000000000004E-3</v>
      </c>
      <c r="D32" s="3">
        <v>4.5739999999999999E-3</v>
      </c>
      <c r="E32" s="3">
        <v>4.6769999999999997E-3</v>
      </c>
      <c r="F32" s="3">
        <v>4.7679999999999997E-3</v>
      </c>
      <c r="G32" s="3">
        <v>4.7780000000000001E-3</v>
      </c>
      <c r="H32" s="3">
        <v>4.8269999999999997E-3</v>
      </c>
      <c r="I32" s="3">
        <v>4.7780000000000001E-3</v>
      </c>
      <c r="J32" s="5">
        <f t="array" ref="J32">_xll.qlCalendarAdvance('Swo Cube'!$B$24,$J$1,B32,"Modified Following")</f>
        <v>44732</v>
      </c>
      <c r="K32" s="5"/>
      <c r="M32" s="2"/>
      <c r="N32" s="8"/>
      <c r="O32" s="8"/>
      <c r="P32" s="8"/>
      <c r="Q32" s="8"/>
      <c r="U32" s="7"/>
    </row>
    <row r="33" spans="1:21" x14ac:dyDescent="0.25">
      <c r="A33" s="1" t="s">
        <v>38</v>
      </c>
      <c r="B33" s="1" t="s">
        <v>5</v>
      </c>
      <c r="C33" s="3">
        <v>4.5430000000000002E-3</v>
      </c>
      <c r="D33" s="3">
        <v>4.5240000000000002E-3</v>
      </c>
      <c r="E33" s="3">
        <v>4.6670000000000001E-3</v>
      </c>
      <c r="F33" s="3">
        <v>4.8219999999999999E-3</v>
      </c>
      <c r="G33" s="3">
        <v>4.8399999999999997E-3</v>
      </c>
      <c r="H33" s="3">
        <v>4.7949999999999998E-3</v>
      </c>
      <c r="I33" s="3">
        <v>4.777E-3</v>
      </c>
      <c r="J33" s="5">
        <f t="array" ref="J33">_xll.qlCalendarAdvance('Swo Cube'!$B$24,$J$1,B33,"Modified Following")</f>
        <v>44761</v>
      </c>
      <c r="K33" s="5"/>
      <c r="N33" s="8"/>
      <c r="O33" s="8"/>
      <c r="P33" s="8"/>
      <c r="Q33" s="8"/>
    </row>
    <row r="34" spans="1:21" x14ac:dyDescent="0.25">
      <c r="A34" s="1" t="s">
        <v>38</v>
      </c>
      <c r="B34" s="1" t="s">
        <v>6</v>
      </c>
      <c r="C34" s="3">
        <v>4.5319999999999996E-3</v>
      </c>
      <c r="D34" s="3">
        <v>4.5269999999999998E-3</v>
      </c>
      <c r="E34" s="3">
        <v>4.6950000000000004E-3</v>
      </c>
      <c r="F34" s="3">
        <v>4.8679999999999999E-3</v>
      </c>
      <c r="G34" s="3">
        <v>4.8849999999999996E-3</v>
      </c>
      <c r="H34" s="3">
        <v>4.8430000000000001E-3</v>
      </c>
      <c r="I34" s="3">
        <v>4.8510000000000003E-3</v>
      </c>
      <c r="J34" s="5">
        <f t="array" ref="J34">_xll.qlCalendarAdvance('Swo Cube'!$B$24,$J$1,B34,"Modified Following")</f>
        <v>44792</v>
      </c>
      <c r="K34" s="5"/>
      <c r="M34" s="2"/>
    </row>
    <row r="35" spans="1:21" x14ac:dyDescent="0.25">
      <c r="A35" s="1" t="s">
        <v>38</v>
      </c>
      <c r="B35" s="1" t="s">
        <v>7</v>
      </c>
      <c r="C35" s="3">
        <v>4.496E-3</v>
      </c>
      <c r="D35" s="3">
        <v>4.5019999999999999E-3</v>
      </c>
      <c r="E35" s="3">
        <v>4.6870000000000002E-3</v>
      </c>
      <c r="F35" s="3">
        <v>4.8719999999999996E-3</v>
      </c>
      <c r="G35" s="3">
        <v>4.8890000000000001E-3</v>
      </c>
      <c r="H35" s="3">
        <v>4.8479999999999999E-3</v>
      </c>
      <c r="I35" s="3">
        <v>4.875E-3</v>
      </c>
      <c r="J35" s="5">
        <f t="array" ref="J35">_xll.qlCalendarAdvance('Swo Cube'!$B$24,$J$1,B35,"Modified Following")</f>
        <v>44823</v>
      </c>
      <c r="K35" s="5"/>
      <c r="M35" s="2"/>
    </row>
    <row r="36" spans="1:21" x14ac:dyDescent="0.25">
      <c r="A36" s="1" t="s">
        <v>38</v>
      </c>
      <c r="B36" s="1" t="s">
        <v>8</v>
      </c>
      <c r="C36" s="3">
        <v>4.4530000000000004E-3</v>
      </c>
      <c r="D36" s="3">
        <v>4.4660000000000004E-3</v>
      </c>
      <c r="E36" s="3">
        <v>4.6600000000000001E-3</v>
      </c>
      <c r="F36" s="3">
        <v>4.8520000000000004E-3</v>
      </c>
      <c r="G36" s="3">
        <v>4.8679999999999999E-3</v>
      </c>
      <c r="H36" s="3">
        <v>4.8300000000000001E-3</v>
      </c>
      <c r="I36" s="3">
        <v>4.8679999999999999E-3</v>
      </c>
      <c r="J36" s="5">
        <f t="array" ref="J36">_xll.qlCalendarAdvance('Swo Cube'!$B$24,$J$1,B36,"Modified Following")</f>
        <v>44853</v>
      </c>
      <c r="K36" s="5"/>
      <c r="M36" s="2"/>
      <c r="N36" s="8"/>
      <c r="O36" s="1" t="s">
        <v>40</v>
      </c>
      <c r="U36" s="7"/>
    </row>
    <row r="37" spans="1:21" x14ac:dyDescent="0.25">
      <c r="A37" s="1" t="s">
        <v>38</v>
      </c>
      <c r="B37" s="1" t="s">
        <v>9</v>
      </c>
      <c r="C37" s="3">
        <v>4.4819999999999999E-3</v>
      </c>
      <c r="D37" s="3">
        <v>4.47E-3</v>
      </c>
      <c r="E37" s="3">
        <v>4.6499999999999996E-3</v>
      </c>
      <c r="F37" s="3">
        <v>4.8370000000000002E-3</v>
      </c>
      <c r="G37" s="3">
        <v>4.8560000000000001E-3</v>
      </c>
      <c r="H37" s="3">
        <v>4.8190000000000004E-3</v>
      </c>
      <c r="I37" s="3">
        <v>4.8510000000000003E-3</v>
      </c>
      <c r="J37" s="5">
        <f t="array" ref="J37">_xll.qlCalendarAdvance('Swo Cube'!$B$24,$J$1,B37,"Modified Following")</f>
        <v>44886</v>
      </c>
      <c r="K37" s="5"/>
      <c r="N37" s="8"/>
      <c r="O37" s="8"/>
      <c r="P37" s="8"/>
      <c r="Q37" s="8"/>
    </row>
    <row r="38" spans="1:21" x14ac:dyDescent="0.25">
      <c r="A38" s="1" t="s">
        <v>38</v>
      </c>
      <c r="B38" s="1" t="s">
        <v>10</v>
      </c>
      <c r="C38" s="3">
        <v>4.4900000000000001E-3</v>
      </c>
      <c r="D38" s="3">
        <v>4.4580000000000002E-3</v>
      </c>
      <c r="E38" s="3">
        <v>4.6249999999999998E-3</v>
      </c>
      <c r="F38" s="3">
        <v>4.8079999999999998E-3</v>
      </c>
      <c r="G38" s="3">
        <v>4.8300000000000001E-3</v>
      </c>
      <c r="H38" s="3">
        <v>4.7939999999999997E-3</v>
      </c>
      <c r="I38" s="3">
        <v>4.8209999999999998E-3</v>
      </c>
      <c r="J38" s="5">
        <f t="array" ref="J38">_xll.qlCalendarAdvance('Swo Cube'!$B$24,$J$1,B38,"Modified Following")</f>
        <v>44914</v>
      </c>
      <c r="K38" s="5">
        <v>44670</v>
      </c>
      <c r="L38" s="1" t="s">
        <v>13</v>
      </c>
      <c r="M38" s="2">
        <v>3.6499999999999998E-2</v>
      </c>
      <c r="N38" s="1">
        <v>0.46960000000000002</v>
      </c>
      <c r="O38" s="1">
        <f>N39-N38</f>
        <v>2.5000000000000022E-3</v>
      </c>
    </row>
    <row r="39" spans="1:21" x14ac:dyDescent="0.25">
      <c r="A39" s="1" t="s">
        <v>38</v>
      </c>
      <c r="B39" s="1" t="s">
        <v>37</v>
      </c>
      <c r="C39" s="3">
        <v>4.5050000000000003E-3</v>
      </c>
      <c r="D39" s="3">
        <v>4.457E-3</v>
      </c>
      <c r="E39" s="3">
        <v>4.6150000000000002E-3</v>
      </c>
      <c r="F39" s="3">
        <v>4.7949999999999998E-3</v>
      </c>
      <c r="G39" s="3">
        <v>4.8190000000000004E-3</v>
      </c>
      <c r="H39" s="3">
        <v>4.7840000000000001E-3</v>
      </c>
      <c r="I39" s="3">
        <v>4.8069999999999996E-3</v>
      </c>
      <c r="J39" s="5">
        <f t="array" ref="J39">_xll.qlCalendarAdvance('Swo Cube'!$B$24,$J$1,B39,"Modified Following")</f>
        <v>44945</v>
      </c>
      <c r="K39" s="5">
        <v>44670</v>
      </c>
      <c r="L39" s="1" t="s">
        <v>13</v>
      </c>
      <c r="M39" s="2">
        <v>3.6999999999999998E-2</v>
      </c>
      <c r="N39" s="1">
        <v>0.47210000000000002</v>
      </c>
      <c r="O39" s="2">
        <f>M39-M38</f>
        <v>5.0000000000000044E-4</v>
      </c>
      <c r="P39" s="2"/>
      <c r="Q39" s="2"/>
    </row>
    <row r="40" spans="1:21" x14ac:dyDescent="0.25">
      <c r="A40" s="1" t="s">
        <v>39</v>
      </c>
      <c r="B40" s="1" t="s">
        <v>35</v>
      </c>
      <c r="C40" s="3">
        <v>4.5849999999999997E-3</v>
      </c>
      <c r="D40" s="3">
        <v>4.4609999999999997E-3</v>
      </c>
      <c r="E40" s="3">
        <v>4.4229999999999998E-3</v>
      </c>
      <c r="F40" s="3">
        <v>4.4349999999999997E-3</v>
      </c>
      <c r="G40" s="3">
        <v>4.4869999999999997E-3</v>
      </c>
      <c r="H40" s="3">
        <v>4.4850000000000003E-3</v>
      </c>
      <c r="I40" s="3">
        <v>4.6899999999999997E-3</v>
      </c>
      <c r="J40" s="5">
        <f t="array" ref="J40">_xll.qlCalendarAdvance('Swo Cube'!$B$24,$J$1,B40,"Modified Following")</f>
        <v>44613</v>
      </c>
      <c r="K40" s="5">
        <v>44670</v>
      </c>
      <c r="L40" s="1" t="s">
        <v>13</v>
      </c>
      <c r="M40" s="2">
        <v>3.6700000000000003E-2</v>
      </c>
      <c r="N40" s="8">
        <f>N38+O38/O39*(M40-M38)</f>
        <v>0.47060000000000002</v>
      </c>
      <c r="O40" s="6"/>
      <c r="P40" s="6"/>
      <c r="Q40" s="6"/>
    </row>
    <row r="41" spans="1:21" x14ac:dyDescent="0.25">
      <c r="A41" s="1" t="s">
        <v>39</v>
      </c>
      <c r="B41" s="1" t="s">
        <v>36</v>
      </c>
      <c r="C41" s="3">
        <v>4.5110000000000003E-3</v>
      </c>
      <c r="D41" s="3">
        <v>4.4479999999999997E-3</v>
      </c>
      <c r="E41" s="3">
        <v>4.4669999999999996E-3</v>
      </c>
      <c r="F41" s="3">
        <v>4.4390000000000002E-3</v>
      </c>
      <c r="G41" s="3">
        <v>4.4079999999999996E-3</v>
      </c>
      <c r="H41" s="3">
        <v>4.3990000000000001E-3</v>
      </c>
      <c r="I41" s="3">
        <v>4.7860000000000003E-3</v>
      </c>
      <c r="J41" s="5">
        <f t="array" ref="J41">_xll.qlCalendarAdvance('Swo Cube'!$B$24,$J$1,B41,"Modified Following")</f>
        <v>44641</v>
      </c>
    </row>
    <row r="42" spans="1:21" x14ac:dyDescent="0.25">
      <c r="A42" s="1" t="s">
        <v>39</v>
      </c>
      <c r="B42" s="1" t="s">
        <v>2</v>
      </c>
      <c r="C42" s="3">
        <v>4.5529999999999998E-3</v>
      </c>
      <c r="D42" s="3">
        <v>4.4289999999999998E-3</v>
      </c>
      <c r="E42" s="3">
        <v>4.4479999999999997E-3</v>
      </c>
      <c r="F42" s="3">
        <v>4.352E-3</v>
      </c>
      <c r="G42" s="3">
        <v>4.398E-3</v>
      </c>
      <c r="H42" s="3">
        <v>4.3949999999999996E-3</v>
      </c>
      <c r="I42" s="3">
        <v>4.7549999999999997E-3</v>
      </c>
      <c r="J42" s="5">
        <f t="array" ref="J42">_xll.qlCalendarAdvance('Swo Cube'!$B$24,$J$1,B42,"Modified Following")</f>
        <v>44670</v>
      </c>
      <c r="K42" s="5">
        <v>44700</v>
      </c>
      <c r="L42" s="1" t="s">
        <v>13</v>
      </c>
      <c r="M42" s="2">
        <v>3.6499999999999998E-2</v>
      </c>
      <c r="N42" s="1">
        <v>0.46210000000000001</v>
      </c>
      <c r="O42" s="1">
        <f>N43-N42</f>
        <v>4.0000000000001146E-4</v>
      </c>
    </row>
    <row r="43" spans="1:21" x14ac:dyDescent="0.25">
      <c r="A43" s="1" t="s">
        <v>39</v>
      </c>
      <c r="B43" s="1" t="s">
        <v>3</v>
      </c>
      <c r="C43" s="3">
        <v>4.5199999999999997E-3</v>
      </c>
      <c r="D43" s="3">
        <v>4.444E-3</v>
      </c>
      <c r="E43" s="3">
        <v>4.4209999999999996E-3</v>
      </c>
      <c r="F43" s="3">
        <v>4.3750000000000004E-3</v>
      </c>
      <c r="G43" s="3">
        <v>4.483E-3</v>
      </c>
      <c r="H43" s="3">
        <v>4.5770000000000003E-3</v>
      </c>
      <c r="I43" s="3">
        <v>4.7879999999999997E-3</v>
      </c>
      <c r="J43" s="5">
        <f t="array" ref="J43">_xll.qlCalendarAdvance('Swo Cube'!$B$24,$J$1,B43,"Modified Following")</f>
        <v>44700</v>
      </c>
      <c r="K43" s="5">
        <v>44700</v>
      </c>
      <c r="L43" s="1" t="s">
        <v>13</v>
      </c>
      <c r="M43" s="2">
        <v>3.6999999999999998E-2</v>
      </c>
      <c r="N43" s="1">
        <v>0.46250000000000002</v>
      </c>
      <c r="O43" s="2">
        <f>M43-M42</f>
        <v>5.0000000000000044E-4</v>
      </c>
      <c r="P43" s="2"/>
      <c r="Q43" s="2"/>
    </row>
    <row r="44" spans="1:21" x14ac:dyDescent="0.25">
      <c r="A44" s="1" t="s">
        <v>39</v>
      </c>
      <c r="B44" s="1" t="s">
        <v>4</v>
      </c>
      <c r="C44" s="3">
        <v>4.5110000000000003E-3</v>
      </c>
      <c r="D44" s="3">
        <v>4.4660000000000004E-3</v>
      </c>
      <c r="E44" s="3">
        <v>4.4159999999999998E-3</v>
      </c>
      <c r="F44" s="3">
        <v>4.4029999999999998E-3</v>
      </c>
      <c r="G44" s="3">
        <v>4.5519999999999996E-3</v>
      </c>
      <c r="H44" s="3">
        <v>4.7070000000000002E-3</v>
      </c>
      <c r="I44" s="3">
        <v>4.8240000000000002E-3</v>
      </c>
      <c r="J44" s="5">
        <f t="array" ref="J44">_xll.qlCalendarAdvance('Swo Cube'!$B$24,$J$1,B44,"Modified Following")</f>
        <v>44732</v>
      </c>
      <c r="K44" s="5">
        <v>44700</v>
      </c>
      <c r="L44" s="1" t="s">
        <v>13</v>
      </c>
      <c r="M44" s="2">
        <v>3.6700000000000003E-2</v>
      </c>
      <c r="N44" s="8">
        <f>N42+O42/O43*(M44-M42)</f>
        <v>0.46226</v>
      </c>
      <c r="O44" s="6"/>
      <c r="P44" s="6"/>
      <c r="Q44" s="6"/>
    </row>
    <row r="45" spans="1:21" x14ac:dyDescent="0.25">
      <c r="A45" s="1" t="s">
        <v>39</v>
      </c>
      <c r="B45" s="1" t="s">
        <v>5</v>
      </c>
      <c r="C45" s="3">
        <v>4.4879999999999998E-3</v>
      </c>
      <c r="D45" s="3">
        <v>4.463E-3</v>
      </c>
      <c r="E45" s="3">
        <v>4.3959999999999997E-3</v>
      </c>
      <c r="F45" s="3">
        <v>4.4039999999999999E-3</v>
      </c>
      <c r="G45" s="3">
        <v>4.5770000000000003E-3</v>
      </c>
      <c r="H45" s="3">
        <v>4.7689999999999998E-3</v>
      </c>
      <c r="I45" s="3">
        <v>4.8279999999999998E-3</v>
      </c>
      <c r="J45" s="5">
        <f t="array" ref="J45">_xll.qlCalendarAdvance('Swo Cube'!$B$24,$J$1,B45,"Modified Following")</f>
        <v>44761</v>
      </c>
    </row>
    <row r="46" spans="1:21" x14ac:dyDescent="0.25">
      <c r="A46" s="1" t="s">
        <v>39</v>
      </c>
      <c r="B46" s="1" t="s">
        <v>6</v>
      </c>
      <c r="C46" s="3">
        <v>4.5079999999999999E-3</v>
      </c>
      <c r="D46" s="3">
        <v>4.4920000000000003E-3</v>
      </c>
      <c r="E46" s="3">
        <v>4.4450000000000002E-3</v>
      </c>
      <c r="F46" s="3">
        <v>4.4710000000000001E-3</v>
      </c>
      <c r="G46" s="3">
        <v>4.6470000000000001E-3</v>
      </c>
      <c r="H46" s="3">
        <v>4.8260000000000004E-3</v>
      </c>
      <c r="I46" s="3">
        <v>4.8650000000000004E-3</v>
      </c>
      <c r="J46" s="5">
        <f t="array" ref="J46">_xll.qlCalendarAdvance('Swo Cube'!$B$24,$J$1,B46,"Modified Following")</f>
        <v>44792</v>
      </c>
      <c r="K46" s="5">
        <v>44670</v>
      </c>
      <c r="L46" s="1" t="s">
        <v>13</v>
      </c>
      <c r="M46" s="2">
        <v>3.6700000000000003E-2</v>
      </c>
      <c r="N46" s="1">
        <f>N40</f>
        <v>0.47060000000000002</v>
      </c>
      <c r="O46" s="1">
        <f>N47-N46</f>
        <v>-8.3400000000000141E-3</v>
      </c>
    </row>
    <row r="47" spans="1:21" x14ac:dyDescent="0.25">
      <c r="A47" s="1" t="s">
        <v>39</v>
      </c>
      <c r="B47" s="1" t="s">
        <v>7</v>
      </c>
      <c r="C47" s="3">
        <v>4.496E-3</v>
      </c>
      <c r="D47" s="3">
        <v>4.4860000000000004E-3</v>
      </c>
      <c r="E47" s="3">
        <v>4.4539999999999998E-4</v>
      </c>
      <c r="F47" s="3">
        <v>4.4929999999999996E-3</v>
      </c>
      <c r="G47" s="3">
        <v>4.6699999999999997E-3</v>
      </c>
      <c r="H47" s="3">
        <v>4.8390000000000004E-3</v>
      </c>
      <c r="I47" s="3">
        <v>4.862E-3</v>
      </c>
      <c r="J47" s="5">
        <f t="array" ref="J47">_xll.qlCalendarAdvance('Swo Cube'!$B$24,$J$1,B47,"Modified Following")</f>
        <v>44823</v>
      </c>
      <c r="K47" s="5">
        <v>44700</v>
      </c>
      <c r="L47" s="1" t="s">
        <v>13</v>
      </c>
      <c r="M47" s="2">
        <v>3.6700000000000003E-2</v>
      </c>
      <c r="N47" s="1">
        <f>N44</f>
        <v>0.46226</v>
      </c>
      <c r="O47" s="1">
        <f t="array" ref="O47">_xll.qlDayCounterYearFraction($O$36,K46,K47)</f>
        <v>8.2191780821917804E-2</v>
      </c>
    </row>
    <row r="48" spans="1:21" x14ac:dyDescent="0.25">
      <c r="A48" s="1" t="s">
        <v>39</v>
      </c>
      <c r="B48" s="1" t="s">
        <v>8</v>
      </c>
      <c r="C48" s="3">
        <v>4.4669999999999996E-3</v>
      </c>
      <c r="D48" s="3">
        <v>4.4619999999999998E-3</v>
      </c>
      <c r="E48" s="3">
        <v>4.4390000000000002E-3</v>
      </c>
      <c r="F48" s="3">
        <v>4.4860000000000004E-3</v>
      </c>
      <c r="G48" s="3">
        <v>4.6620000000000003E-3</v>
      </c>
      <c r="H48" s="3">
        <v>4.8250000000000003E-3</v>
      </c>
      <c r="I48" s="3">
        <v>4.8380000000000003E-3</v>
      </c>
      <c r="J48" s="5">
        <f t="array" ref="J48">_xll.qlCalendarAdvance('Swo Cube'!$B$24,$J$1,B48,"Modified Following")</f>
        <v>44853</v>
      </c>
      <c r="K48" s="5">
        <v>44690</v>
      </c>
      <c r="L48" s="1" t="s">
        <v>13</v>
      </c>
      <c r="M48" s="2">
        <v>3.6700000000000003E-2</v>
      </c>
      <c r="N48" s="8">
        <f t="array" ref="N48">N46+O46/O47*_xll.qlDayCounterYearFraction($O$36,K46,K48)</f>
        <v>0.46504000000000001</v>
      </c>
      <c r="R48" s="31">
        <v>0.46504032610000001</v>
      </c>
      <c r="S48" s="8">
        <f>_xll.qlSwaptionVTSVolatility('Swo Cube'!B31,K48,L48,M48,TRUE)</f>
        <v>4.6843053212178012E-3</v>
      </c>
      <c r="T48" s="8">
        <f>N48-R48</f>
        <v>-3.2610000000321548E-7</v>
      </c>
      <c r="U48" s="1">
        <f>_xll.qlSwaptionVTSVolatility('Swo Cube'!$B$32,K48,L48,M48,TRUE)</f>
        <v>4.6503999999999998E-3</v>
      </c>
    </row>
    <row r="49" spans="1:21" x14ac:dyDescent="0.25">
      <c r="A49" s="1" t="s">
        <v>39</v>
      </c>
      <c r="B49" s="1" t="s">
        <v>9</v>
      </c>
      <c r="C49" s="3">
        <v>4.4860000000000004E-3</v>
      </c>
      <c r="D49" s="3">
        <v>4.4860000000000004E-3</v>
      </c>
      <c r="E49" s="3">
        <v>4.4650000000000002E-3</v>
      </c>
      <c r="F49" s="3">
        <v>4.5079999999999999E-3</v>
      </c>
      <c r="G49" s="3">
        <v>4.6769999999999997E-3</v>
      </c>
      <c r="H49" s="3">
        <v>4.8329999999999996E-3</v>
      </c>
      <c r="I49" s="3">
        <v>4.8450000000000003E-3</v>
      </c>
      <c r="J49" s="5">
        <f t="array" ref="J49">_xll.qlCalendarAdvance('Swo Cube'!$B$24,$J$1,B49,"Modified Following")</f>
        <v>44886</v>
      </c>
      <c r="K49" s="5">
        <v>44680</v>
      </c>
      <c r="L49" s="1" t="s">
        <v>13</v>
      </c>
      <c r="M49" s="2">
        <v>3.6700000000000003E-2</v>
      </c>
      <c r="N49" s="8">
        <f t="array" ref="N49">N46+O46/O47*_xll.qlDayCounterYearFraction($O$36,K46,K49)</f>
        <v>0.46782000000000001</v>
      </c>
      <c r="R49" s="31">
        <v>0.46782492320000002</v>
      </c>
      <c r="S49" s="8">
        <f>_xll.qlSwaptionVTSVolatility('Swo Cube'!B31,K49,L49,M49,TRUE)</f>
        <v>4.406813645576651E-3</v>
      </c>
      <c r="T49" s="8">
        <f>N49-R49</f>
        <v>-4.9232000000065668E-6</v>
      </c>
      <c r="U49" s="1">
        <f>_xll.qlSwaptionVTSVolatility('Swo Cube'!$B$32,K49,L49,M49,TRUE)</f>
        <v>4.6782000000000004E-3</v>
      </c>
    </row>
    <row r="50" spans="1:21" x14ac:dyDescent="0.25">
      <c r="A50" s="1" t="s">
        <v>39</v>
      </c>
      <c r="B50" s="1" t="s">
        <v>10</v>
      </c>
      <c r="C50" s="3">
        <v>4.4850000000000003E-3</v>
      </c>
      <c r="D50" s="3">
        <v>4.4889999999999999E-3</v>
      </c>
      <c r="E50" s="3">
        <v>4.4689999999999999E-3</v>
      </c>
      <c r="F50" s="3">
        <v>4.5100000000000001E-3</v>
      </c>
      <c r="G50" s="3">
        <v>4.6719999999999999E-3</v>
      </c>
      <c r="H50" s="3">
        <v>4.8219999999999999E-3</v>
      </c>
      <c r="I50" s="3">
        <v>4.8329999999999996E-3</v>
      </c>
      <c r="J50" s="5">
        <f t="array" ref="J50">_xll.qlCalendarAdvance('Swo Cube'!$B$24,$J$1,B50,"Modified Following")</f>
        <v>44914</v>
      </c>
    </row>
    <row r="51" spans="1:21" x14ac:dyDescent="0.25">
      <c r="A51" s="1" t="s">
        <v>39</v>
      </c>
      <c r="B51" s="1" t="s">
        <v>37</v>
      </c>
      <c r="C51" s="3">
        <v>4.4939999999999997E-3</v>
      </c>
      <c r="D51" s="3">
        <v>4.5009999999999998E-3</v>
      </c>
      <c r="E51" s="3">
        <v>4.4819999999999999E-3</v>
      </c>
      <c r="F51" s="3">
        <v>4.5209999999999998E-3</v>
      </c>
      <c r="G51" s="3">
        <v>4.6779999999999999E-3</v>
      </c>
      <c r="H51" s="3">
        <v>4.8240000000000002E-3</v>
      </c>
      <c r="I51" s="3">
        <v>4.8339999999999998E-3</v>
      </c>
      <c r="J51" s="5">
        <f t="array" ref="J51">_xll.qlCalendarAdvance('Swo Cube'!$B$24,$J$1,B51,"Modified Following")</f>
        <v>44945</v>
      </c>
    </row>
    <row r="56" spans="1:21" x14ac:dyDescent="0.25">
      <c r="O56" s="1">
        <f>_xll.qlDayCounterYearFraction($O$36,$K$46,$K$48)</f>
        <v>5.4794520547945202E-2</v>
      </c>
    </row>
    <row r="58" spans="1:21" x14ac:dyDescent="0.25">
      <c r="C58" s="1">
        <v>3.6499999999999998E-2</v>
      </c>
      <c r="D58" s="1">
        <v>3.6999999999999998E-2</v>
      </c>
      <c r="J58" s="35">
        <v>0.24657534246575341</v>
      </c>
      <c r="K58" s="1">
        <v>0.32876712328767121</v>
      </c>
      <c r="M58" s="1">
        <v>0.30136986301369861</v>
      </c>
    </row>
    <row r="59" spans="1:21" x14ac:dyDescent="0.25">
      <c r="A59" s="1" t="s">
        <v>37</v>
      </c>
      <c r="B59" s="1" t="s">
        <v>2</v>
      </c>
      <c r="C59" s="3">
        <v>4.705E-3</v>
      </c>
      <c r="D59" s="3">
        <v>4.712E-3</v>
      </c>
      <c r="I59" s="1" t="s">
        <v>11</v>
      </c>
      <c r="J59" s="3">
        <v>4.705E-3</v>
      </c>
      <c r="K59" s="3">
        <v>4.5840000000000004E-3</v>
      </c>
    </row>
    <row r="60" spans="1:21" x14ac:dyDescent="0.25">
      <c r="A60" s="1" t="s">
        <v>37</v>
      </c>
      <c r="B60" s="1" t="s">
        <v>3</v>
      </c>
      <c r="C60" s="3">
        <v>4.5840000000000004E-3</v>
      </c>
      <c r="D60" s="3">
        <v>4.555E-3</v>
      </c>
      <c r="I60" s="1" t="s">
        <v>13</v>
      </c>
      <c r="J60" s="29">
        <v>4.6959999999999997E-3</v>
      </c>
      <c r="K60" s="29">
        <v>4.6210000000000001E-3</v>
      </c>
      <c r="L60" s="1" t="s">
        <v>13</v>
      </c>
      <c r="M60" s="32">
        <v>4.646E-3</v>
      </c>
    </row>
    <row r="61" spans="1:21" x14ac:dyDescent="0.25">
      <c r="A61" s="1" t="s">
        <v>38</v>
      </c>
      <c r="B61" s="1" t="s">
        <v>2</v>
      </c>
      <c r="C61" s="29">
        <v>4.6959999999999997E-3</v>
      </c>
      <c r="D61" s="29">
        <v>4.7210000000000004E-3</v>
      </c>
      <c r="S61" s="8">
        <v>4.6843053212178012E-3</v>
      </c>
      <c r="U61" s="1">
        <v>4.6139333333333338E-3</v>
      </c>
    </row>
    <row r="62" spans="1:21" x14ac:dyDescent="0.25">
      <c r="A62" s="1" t="s">
        <v>38</v>
      </c>
      <c r="B62" s="1" t="s">
        <v>3</v>
      </c>
      <c r="C62" s="29">
        <v>4.6210000000000001E-3</v>
      </c>
      <c r="D62" s="29">
        <v>4.6249999999999998E-3</v>
      </c>
      <c r="S62" s="8">
        <v>4.406813645576651E-3</v>
      </c>
      <c r="U62" s="1">
        <v>4.5200666666666677E-3</v>
      </c>
    </row>
    <row r="64" spans="1:21" x14ac:dyDescent="0.25">
      <c r="B64" s="1" t="str">
        <f>_xll.qlSwaptionVolCube3("test123",'Swo Cube'!B27,B59:B60,A60:A61,C58:D58,C69:D72,,"ReCalcTrigger")</f>
        <v>test123#0002</v>
      </c>
    </row>
    <row r="66" spans="1:11" x14ac:dyDescent="0.25">
      <c r="B66" s="5">
        <v>44690</v>
      </c>
      <c r="C66" s="1" t="s">
        <v>13</v>
      </c>
      <c r="D66" s="2">
        <v>3.6700000000000003E-2</v>
      </c>
      <c r="F66" s="36">
        <f>_xll.qlSwaptionVTSVolatility($B$64,B66,C66,D66,TRUE)</f>
        <v>4.6503999999999998E-3</v>
      </c>
    </row>
    <row r="67" spans="1:11" x14ac:dyDescent="0.25">
      <c r="B67" s="5">
        <v>44680</v>
      </c>
      <c r="C67" s="1" t="s">
        <v>13</v>
      </c>
      <c r="D67" s="2">
        <v>3.6700000000000003E-2</v>
      </c>
      <c r="F67" s="36">
        <f>_xll.qlSwaptionVTSVolatility($B$64,B67,C67,D67,TRUE)</f>
        <v>4.6782000000000004E-3</v>
      </c>
    </row>
    <row r="68" spans="1:11" x14ac:dyDescent="0.25">
      <c r="C68" s="1">
        <v>3.6499999999999998E-2</v>
      </c>
      <c r="D68" s="1">
        <v>3.6999999999999998E-2</v>
      </c>
      <c r="J68" s="1" t="s">
        <v>11</v>
      </c>
      <c r="K68" s="1" t="s">
        <v>13</v>
      </c>
    </row>
    <row r="69" spans="1:11" x14ac:dyDescent="0.25">
      <c r="A69" s="1" t="s">
        <v>11</v>
      </c>
      <c r="B69" s="1" t="s">
        <v>46</v>
      </c>
      <c r="C69" s="3">
        <v>4.705E-3</v>
      </c>
      <c r="D69" s="3">
        <v>4.712E-3</v>
      </c>
      <c r="H69" s="1" t="s">
        <v>46</v>
      </c>
      <c r="I69" s="35">
        <v>0.24657534246575341</v>
      </c>
      <c r="J69" s="3">
        <v>4.705E-3</v>
      </c>
      <c r="K69" s="29">
        <v>4.6959999999999997E-3</v>
      </c>
    </row>
    <row r="70" spans="1:11" x14ac:dyDescent="0.25">
      <c r="A70" s="1" t="s">
        <v>13</v>
      </c>
      <c r="B70" s="1" t="s">
        <v>46</v>
      </c>
      <c r="C70" s="29">
        <v>4.6959999999999997E-3</v>
      </c>
      <c r="D70" s="29">
        <v>4.7210000000000004E-3</v>
      </c>
      <c r="H70" s="1" t="s">
        <v>47</v>
      </c>
      <c r="I70" s="1">
        <v>0.32876712328767121</v>
      </c>
      <c r="J70" s="3">
        <v>4.5840000000000004E-3</v>
      </c>
      <c r="K70" s="29">
        <v>4.6210000000000001E-3</v>
      </c>
    </row>
    <row r="71" spans="1:11" x14ac:dyDescent="0.25">
      <c r="A71" s="1" t="s">
        <v>11</v>
      </c>
      <c r="B71" s="1" t="s">
        <v>47</v>
      </c>
      <c r="C71" s="3">
        <v>4.5840000000000004E-3</v>
      </c>
      <c r="D71" s="3">
        <v>4.555E-3</v>
      </c>
    </row>
    <row r="72" spans="1:11" x14ac:dyDescent="0.25">
      <c r="A72" s="1" t="s">
        <v>13</v>
      </c>
      <c r="B72" s="1" t="s">
        <v>47</v>
      </c>
      <c r="C72" s="29">
        <v>4.6210000000000001E-3</v>
      </c>
      <c r="D72" s="29">
        <v>4.6249999999999998E-3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9FC5-4C84-4E52-A517-A60EB62C4FD8}">
  <dimension ref="A1:J48"/>
  <sheetViews>
    <sheetView topLeftCell="A16" workbookViewId="0">
      <selection sqref="A1:I48"/>
    </sheetView>
  </sheetViews>
  <sheetFormatPr defaultRowHeight="14.25" x14ac:dyDescent="0.2"/>
  <cols>
    <col min="1" max="9" width="12.875" customWidth="1"/>
  </cols>
  <sheetData>
    <row r="1" spans="1:10" ht="15" x14ac:dyDescent="0.25">
      <c r="A1" s="1" t="s">
        <v>5</v>
      </c>
      <c r="B1" s="1" t="s">
        <v>35</v>
      </c>
      <c r="C1" s="3">
        <v>4.6169999999999996E-3</v>
      </c>
      <c r="D1" s="3">
        <v>4.5199999999999997E-3</v>
      </c>
      <c r="E1" s="3">
        <v>4.4229999999999998E-3</v>
      </c>
      <c r="F1" s="3">
        <v>4.4299999999999999E-3</v>
      </c>
      <c r="G1" s="3">
        <v>4.731E-3</v>
      </c>
      <c r="H1" s="3">
        <v>4.7260000000000002E-3</v>
      </c>
      <c r="I1" s="3">
        <v>4.797E-3</v>
      </c>
      <c r="J1" s="3"/>
    </row>
    <row r="2" spans="1:10" ht="15" x14ac:dyDescent="0.25">
      <c r="A2" s="1" t="s">
        <v>37</v>
      </c>
      <c r="B2" s="1" t="s">
        <v>35</v>
      </c>
      <c r="C2" s="3">
        <v>4.6280000000000002E-3</v>
      </c>
      <c r="D2" s="3">
        <v>4.6620000000000003E-3</v>
      </c>
      <c r="E2" s="3">
        <v>4.6389999999999999E-3</v>
      </c>
      <c r="F2" s="3">
        <v>4.3340000000000002E-3</v>
      </c>
      <c r="G2" s="3">
        <v>4.4029999999999998E-3</v>
      </c>
      <c r="H2" s="3">
        <v>4.7070000000000002E-3</v>
      </c>
      <c r="I2" s="3">
        <v>4.7549999999999997E-3</v>
      </c>
    </row>
    <row r="3" spans="1:10" ht="15" x14ac:dyDescent="0.25">
      <c r="A3" s="1" t="s">
        <v>38</v>
      </c>
      <c r="B3" s="1" t="s">
        <v>35</v>
      </c>
      <c r="C3" s="3">
        <v>4.6090000000000002E-3</v>
      </c>
      <c r="D3" s="3">
        <v>4.607E-3</v>
      </c>
      <c r="E3" s="3">
        <v>4.581E-3</v>
      </c>
      <c r="F3" s="3">
        <v>4.2620000000000002E-3</v>
      </c>
      <c r="G3" s="3">
        <v>4.3540000000000002E-3</v>
      </c>
      <c r="H3" s="3">
        <v>4.4320000000000002E-3</v>
      </c>
      <c r="I3" s="3">
        <v>4.47E-3</v>
      </c>
    </row>
    <row r="4" spans="1:10" ht="15" x14ac:dyDescent="0.25">
      <c r="A4" s="1" t="s">
        <v>39</v>
      </c>
      <c r="B4" s="1" t="s">
        <v>35</v>
      </c>
      <c r="C4" s="3">
        <v>4.5849999999999997E-3</v>
      </c>
      <c r="D4" s="3">
        <v>4.4609999999999997E-3</v>
      </c>
      <c r="E4" s="3">
        <v>4.4229999999999998E-3</v>
      </c>
      <c r="F4" s="3">
        <v>4.4349999999999997E-3</v>
      </c>
      <c r="G4" s="3">
        <v>4.4869999999999997E-3</v>
      </c>
      <c r="H4" s="3">
        <v>4.4850000000000003E-3</v>
      </c>
      <c r="I4" s="3">
        <v>4.6899999999999997E-3</v>
      </c>
    </row>
    <row r="5" spans="1:10" ht="15" x14ac:dyDescent="0.25">
      <c r="A5" s="1" t="s">
        <v>5</v>
      </c>
      <c r="B5" s="1" t="s">
        <v>36</v>
      </c>
      <c r="C5" s="3">
        <v>4.4860000000000004E-3</v>
      </c>
      <c r="D5" s="3">
        <v>4.4619999999999998E-3</v>
      </c>
      <c r="E5" s="3">
        <v>4.4380000000000001E-3</v>
      </c>
      <c r="F5" s="3">
        <v>4.483E-3</v>
      </c>
      <c r="G5" s="3">
        <v>4.7219999999999996E-3</v>
      </c>
      <c r="H5" s="3">
        <v>4.7689999999999998E-3</v>
      </c>
      <c r="I5" s="3">
        <v>4.8679999999999999E-3</v>
      </c>
    </row>
    <row r="6" spans="1:10" ht="15" x14ac:dyDescent="0.25">
      <c r="A6" s="1" t="s">
        <v>37</v>
      </c>
      <c r="B6" s="1" t="s">
        <v>36</v>
      </c>
      <c r="C6" s="3">
        <v>4.5789999999999997E-3</v>
      </c>
      <c r="D6" s="3">
        <v>4.6379999999999998E-3</v>
      </c>
      <c r="E6" s="3">
        <v>4.5370000000000002E-3</v>
      </c>
      <c r="F6" s="3">
        <v>4.326E-3</v>
      </c>
      <c r="G6" s="3">
        <v>4.4799999999999996E-3</v>
      </c>
      <c r="H6" s="3">
        <v>4.4559999999999999E-3</v>
      </c>
      <c r="I6" s="3">
        <v>4.3740000000000003E-3</v>
      </c>
    </row>
    <row r="7" spans="1:10" ht="15" x14ac:dyDescent="0.25">
      <c r="A7" s="1" t="s">
        <v>38</v>
      </c>
      <c r="B7" s="1" t="s">
        <v>36</v>
      </c>
      <c r="C7" s="3">
        <v>4.6750000000000003E-3</v>
      </c>
      <c r="D7" s="3">
        <v>4.7840000000000001E-3</v>
      </c>
      <c r="E7" s="3">
        <v>4.5890000000000002E-3</v>
      </c>
      <c r="F7" s="3">
        <v>4.3969999999999999E-3</v>
      </c>
      <c r="G7" s="3">
        <v>4.4929999999999996E-3</v>
      </c>
      <c r="H7" s="3">
        <v>4.8690000000000001E-3</v>
      </c>
      <c r="I7" s="3">
        <v>4.8760000000000001E-3</v>
      </c>
    </row>
    <row r="8" spans="1:10" ht="15" x14ac:dyDescent="0.25">
      <c r="A8" s="1" t="s">
        <v>39</v>
      </c>
      <c r="B8" s="1" t="s">
        <v>36</v>
      </c>
      <c r="C8" s="3">
        <v>4.5110000000000003E-3</v>
      </c>
      <c r="D8" s="3">
        <v>4.4479999999999997E-3</v>
      </c>
      <c r="E8" s="3">
        <v>4.4669999999999996E-3</v>
      </c>
      <c r="F8" s="3">
        <v>4.4390000000000002E-3</v>
      </c>
      <c r="G8" s="3">
        <v>4.4079999999999996E-3</v>
      </c>
      <c r="H8" s="3">
        <v>4.3990000000000001E-3</v>
      </c>
      <c r="I8" s="3">
        <v>4.7860000000000003E-3</v>
      </c>
    </row>
    <row r="9" spans="1:10" ht="15" x14ac:dyDescent="0.25">
      <c r="A9" s="1" t="s">
        <v>5</v>
      </c>
      <c r="B9" s="1" t="s">
        <v>2</v>
      </c>
      <c r="C9" s="3">
        <v>4.6759999999999996E-3</v>
      </c>
      <c r="D9" s="3">
        <v>4.4910000000000002E-3</v>
      </c>
      <c r="E9" s="3">
        <v>4.3070000000000001E-3</v>
      </c>
      <c r="F9" s="3">
        <v>4.2570000000000004E-3</v>
      </c>
      <c r="G9" s="3">
        <v>4.6389999999999999E-3</v>
      </c>
      <c r="H9" s="3">
        <v>4.764E-3</v>
      </c>
      <c r="I9" s="3">
        <v>4.8599999999999997E-3</v>
      </c>
    </row>
    <row r="10" spans="1:10" ht="15" x14ac:dyDescent="0.25">
      <c r="A10" s="1" t="s">
        <v>37</v>
      </c>
      <c r="B10" s="1" t="s">
        <v>2</v>
      </c>
      <c r="C10" s="3">
        <v>4.705E-3</v>
      </c>
      <c r="D10" s="3">
        <v>4.712E-3</v>
      </c>
      <c r="E10" s="3">
        <v>4.6100000000000004E-3</v>
      </c>
      <c r="F10" s="3">
        <v>4.3969999999999999E-3</v>
      </c>
      <c r="G10" s="3">
        <v>4.3569999999999998E-3</v>
      </c>
      <c r="H10" s="3">
        <v>4.7819999999999998E-3</v>
      </c>
      <c r="I10" s="3">
        <v>4.8009999999999997E-3</v>
      </c>
    </row>
    <row r="11" spans="1:10" ht="15" x14ac:dyDescent="0.25">
      <c r="A11" s="1" t="s">
        <v>38</v>
      </c>
      <c r="B11" s="1" t="s">
        <v>2</v>
      </c>
      <c r="C11" s="1">
        <v>4.6959999999999997E-3</v>
      </c>
      <c r="D11" s="1">
        <v>4.7210000000000004E-3</v>
      </c>
      <c r="E11" s="1">
        <v>4.6639999999999997E-3</v>
      </c>
      <c r="F11" s="1">
        <v>4.4900000000000001E-3</v>
      </c>
      <c r="G11" s="1">
        <v>4.4619999999999998E-3</v>
      </c>
      <c r="H11" s="1">
        <v>4.901E-3</v>
      </c>
      <c r="I11" s="1">
        <v>4.731E-3</v>
      </c>
    </row>
    <row r="12" spans="1:10" ht="15" x14ac:dyDescent="0.25">
      <c r="A12" s="1" t="s">
        <v>39</v>
      </c>
      <c r="B12" s="1" t="s">
        <v>2</v>
      </c>
      <c r="C12" s="3">
        <v>4.5529999999999998E-3</v>
      </c>
      <c r="D12" s="3">
        <v>4.4289999999999998E-3</v>
      </c>
      <c r="E12" s="3">
        <v>4.4479999999999997E-3</v>
      </c>
      <c r="F12" s="3">
        <v>4.352E-3</v>
      </c>
      <c r="G12" s="3">
        <v>4.398E-3</v>
      </c>
      <c r="H12" s="3">
        <v>4.3949999999999996E-3</v>
      </c>
      <c r="I12" s="3">
        <v>4.7549999999999997E-3</v>
      </c>
    </row>
    <row r="13" spans="1:10" ht="15" x14ac:dyDescent="0.25">
      <c r="A13" s="1" t="s">
        <v>5</v>
      </c>
      <c r="B13" s="1" t="s">
        <v>3</v>
      </c>
      <c r="C13" s="3">
        <v>4.3889999999999997E-3</v>
      </c>
      <c r="D13" s="3">
        <v>4.398E-3</v>
      </c>
      <c r="E13" s="3">
        <v>4.411E-3</v>
      </c>
      <c r="F13" s="3">
        <v>4.4600000000000004E-3</v>
      </c>
      <c r="G13" s="3">
        <v>4.6670000000000001E-3</v>
      </c>
      <c r="H13" s="3">
        <v>4.7289999999999997E-3</v>
      </c>
      <c r="I13" s="3">
        <v>4.7959999999999999E-3</v>
      </c>
    </row>
    <row r="14" spans="1:10" ht="15" x14ac:dyDescent="0.25">
      <c r="A14" s="1" t="s">
        <v>37</v>
      </c>
      <c r="B14" s="1" t="s">
        <v>3</v>
      </c>
      <c r="C14" s="3">
        <v>4.5840000000000004E-3</v>
      </c>
      <c r="D14" s="3">
        <v>4.555E-3</v>
      </c>
      <c r="E14" s="3">
        <v>4.5230000000000001E-3</v>
      </c>
      <c r="F14" s="3">
        <v>4.45E-3</v>
      </c>
      <c r="G14" s="3">
        <v>4.4419999999999998E-3</v>
      </c>
      <c r="H14" s="3">
        <v>4.6560000000000004E-3</v>
      </c>
      <c r="I14" s="3">
        <v>4.6550000000000003E-3</v>
      </c>
    </row>
    <row r="15" spans="1:10" ht="15" x14ac:dyDescent="0.25">
      <c r="A15" s="1" t="s">
        <v>38</v>
      </c>
      <c r="B15" s="1" t="s">
        <v>3</v>
      </c>
      <c r="C15" s="3">
        <v>4.6210000000000001E-3</v>
      </c>
      <c r="D15" s="3">
        <v>4.6249999999999998E-3</v>
      </c>
      <c r="E15" s="3">
        <v>4.6629999999999996E-3</v>
      </c>
      <c r="F15" s="3">
        <v>4.6509999999999998E-3</v>
      </c>
      <c r="G15" s="3">
        <v>4.646E-3</v>
      </c>
      <c r="H15" s="3">
        <v>4.8479999999999999E-3</v>
      </c>
      <c r="I15" s="3">
        <v>4.751E-3</v>
      </c>
    </row>
    <row r="16" spans="1:10" ht="15" x14ac:dyDescent="0.25">
      <c r="A16" s="1" t="s">
        <v>39</v>
      </c>
      <c r="B16" s="1" t="s">
        <v>3</v>
      </c>
      <c r="C16" s="3">
        <v>4.5199999999999997E-3</v>
      </c>
      <c r="D16" s="3">
        <v>4.444E-3</v>
      </c>
      <c r="E16" s="3">
        <v>4.4209999999999996E-3</v>
      </c>
      <c r="F16" s="3">
        <v>4.3750000000000004E-3</v>
      </c>
      <c r="G16" s="3">
        <v>4.483E-3</v>
      </c>
      <c r="H16" s="3">
        <v>4.5770000000000003E-3</v>
      </c>
      <c r="I16" s="3">
        <v>4.7879999999999997E-3</v>
      </c>
    </row>
    <row r="17" spans="1:9" ht="15" x14ac:dyDescent="0.25">
      <c r="A17" s="1" t="s">
        <v>5</v>
      </c>
      <c r="B17" s="1" t="s">
        <v>4</v>
      </c>
      <c r="C17" s="3">
        <v>4.2009999999999999E-3</v>
      </c>
      <c r="D17" s="3">
        <v>4.3480000000000003E-3</v>
      </c>
      <c r="E17" s="3">
        <v>4.4910000000000002E-3</v>
      </c>
      <c r="F17" s="3">
        <v>4.6030000000000003E-3</v>
      </c>
      <c r="G17" s="3">
        <v>4.7000000000000002E-3</v>
      </c>
      <c r="H17" s="3">
        <v>4.7200000000000002E-3</v>
      </c>
      <c r="I17" s="3">
        <v>4.7679999999999997E-3</v>
      </c>
    </row>
    <row r="18" spans="1:9" ht="15" x14ac:dyDescent="0.25">
      <c r="A18" s="1" t="s">
        <v>37</v>
      </c>
      <c r="B18" s="1" t="s">
        <v>4</v>
      </c>
      <c r="C18" s="3">
        <v>4.516E-3</v>
      </c>
      <c r="D18" s="3">
        <v>4.4609999999999997E-3</v>
      </c>
      <c r="E18" s="3">
        <v>4.4770000000000001E-3</v>
      </c>
      <c r="F18" s="3">
        <v>4.4990000000000004E-3</v>
      </c>
      <c r="G18" s="3">
        <v>4.5110000000000003E-3</v>
      </c>
      <c r="H18" s="3">
        <v>4.5840000000000004E-3</v>
      </c>
      <c r="I18" s="3">
        <v>4.5690000000000001E-3</v>
      </c>
    </row>
    <row r="19" spans="1:9" ht="15" x14ac:dyDescent="0.25">
      <c r="A19" s="1" t="s">
        <v>38</v>
      </c>
      <c r="B19" s="1" t="s">
        <v>4</v>
      </c>
      <c r="C19" s="3">
        <v>4.5840000000000004E-3</v>
      </c>
      <c r="D19" s="3">
        <v>4.5739999999999999E-3</v>
      </c>
      <c r="E19" s="3">
        <v>4.6769999999999997E-3</v>
      </c>
      <c r="F19" s="3">
        <v>4.7679999999999997E-3</v>
      </c>
      <c r="G19" s="3">
        <v>4.7780000000000001E-3</v>
      </c>
      <c r="H19" s="3">
        <v>4.8269999999999997E-3</v>
      </c>
      <c r="I19" s="3">
        <v>4.7780000000000001E-3</v>
      </c>
    </row>
    <row r="20" spans="1:9" ht="15" x14ac:dyDescent="0.25">
      <c r="A20" s="1" t="s">
        <v>39</v>
      </c>
      <c r="B20" s="1" t="s">
        <v>4</v>
      </c>
      <c r="C20" s="3">
        <v>4.5110000000000003E-3</v>
      </c>
      <c r="D20" s="3">
        <v>4.4660000000000004E-3</v>
      </c>
      <c r="E20" s="3">
        <v>4.4159999999999998E-3</v>
      </c>
      <c r="F20" s="3">
        <v>4.4029999999999998E-3</v>
      </c>
      <c r="G20" s="3">
        <v>4.5519999999999996E-3</v>
      </c>
      <c r="H20" s="3">
        <v>4.7070000000000002E-3</v>
      </c>
      <c r="I20" s="3">
        <v>4.8240000000000002E-3</v>
      </c>
    </row>
    <row r="21" spans="1:9" ht="15" x14ac:dyDescent="0.25">
      <c r="A21" s="1" t="s">
        <v>5</v>
      </c>
      <c r="B21" s="1" t="s">
        <v>5</v>
      </c>
      <c r="C21" s="3">
        <v>4.0619999999999996E-3</v>
      </c>
      <c r="D21" s="3">
        <v>4.2989999999999999E-3</v>
      </c>
      <c r="E21" s="3">
        <v>4.5240000000000002E-3</v>
      </c>
      <c r="F21" s="3">
        <v>4.6730000000000001E-3</v>
      </c>
      <c r="G21" s="3">
        <v>4.7019999999999996E-3</v>
      </c>
      <c r="H21" s="3">
        <v>4.6959999999999997E-3</v>
      </c>
      <c r="I21" s="3">
        <v>4.7320000000000001E-3</v>
      </c>
    </row>
    <row r="22" spans="1:9" ht="15" x14ac:dyDescent="0.25">
      <c r="A22" s="1" t="s">
        <v>37</v>
      </c>
      <c r="B22" s="1" t="s">
        <v>5</v>
      </c>
      <c r="C22" s="3">
        <v>4.4549999999999998E-3</v>
      </c>
      <c r="D22" s="3">
        <v>4.3839999999999999E-3</v>
      </c>
      <c r="E22" s="3">
        <v>4.431E-3</v>
      </c>
      <c r="F22" s="3">
        <v>4.5120000000000004E-3</v>
      </c>
      <c r="G22" s="3">
        <v>4.5360000000000001E-3</v>
      </c>
      <c r="H22" s="3">
        <v>4.5199999999999997E-3</v>
      </c>
      <c r="I22" s="3">
        <v>4.4970000000000001E-3</v>
      </c>
    </row>
    <row r="23" spans="1:9" ht="15" x14ac:dyDescent="0.25">
      <c r="A23" s="1" t="s">
        <v>38</v>
      </c>
      <c r="B23" s="1" t="s">
        <v>5</v>
      </c>
      <c r="C23" s="3">
        <v>4.5430000000000002E-3</v>
      </c>
      <c r="D23" s="3">
        <v>4.5240000000000002E-3</v>
      </c>
      <c r="E23" s="3">
        <v>4.6670000000000001E-3</v>
      </c>
      <c r="F23" s="3">
        <v>4.8219999999999999E-3</v>
      </c>
      <c r="G23" s="3">
        <v>4.8399999999999997E-3</v>
      </c>
      <c r="H23" s="3">
        <v>4.7949999999999998E-3</v>
      </c>
      <c r="I23" s="3">
        <v>4.777E-3</v>
      </c>
    </row>
    <row r="24" spans="1:9" ht="15" x14ac:dyDescent="0.25">
      <c r="A24" s="1" t="s">
        <v>39</v>
      </c>
      <c r="B24" s="1" t="s">
        <v>5</v>
      </c>
      <c r="C24" s="3">
        <v>4.4879999999999998E-3</v>
      </c>
      <c r="D24" s="3">
        <v>4.463E-3</v>
      </c>
      <c r="E24" s="3">
        <v>4.3959999999999997E-3</v>
      </c>
      <c r="F24" s="3">
        <v>4.4039999999999999E-3</v>
      </c>
      <c r="G24" s="3">
        <v>4.5770000000000003E-3</v>
      </c>
      <c r="H24" s="3">
        <v>4.7689999999999998E-3</v>
      </c>
      <c r="I24" s="3">
        <v>4.8279999999999998E-3</v>
      </c>
    </row>
    <row r="25" spans="1:9" ht="15" x14ac:dyDescent="0.25">
      <c r="A25" s="1" t="s">
        <v>5</v>
      </c>
      <c r="B25" s="1" t="s">
        <v>6</v>
      </c>
      <c r="C25" s="3">
        <v>4.1489999999999999E-3</v>
      </c>
      <c r="D25" s="3">
        <v>4.3680000000000004E-3</v>
      </c>
      <c r="E25" s="3">
        <v>4.5760000000000002E-3</v>
      </c>
      <c r="F25" s="3">
        <v>4.7159999999999997E-3</v>
      </c>
      <c r="G25" s="3">
        <v>4.7460000000000002E-3</v>
      </c>
      <c r="H25" s="3">
        <v>4.7450000000000001E-3</v>
      </c>
      <c r="I25" s="3">
        <v>4.7800000000000004E-3</v>
      </c>
    </row>
    <row r="26" spans="1:9" ht="15" x14ac:dyDescent="0.25">
      <c r="A26" s="1" t="s">
        <v>37</v>
      </c>
      <c r="B26" s="1" t="s">
        <v>6</v>
      </c>
      <c r="C26" s="3">
        <v>4.4850000000000003E-3</v>
      </c>
      <c r="D26" s="3">
        <v>4.4120000000000001E-3</v>
      </c>
      <c r="E26" s="3">
        <v>4.4669999999999996E-3</v>
      </c>
      <c r="F26" s="3">
        <v>4.5519999999999996E-3</v>
      </c>
      <c r="G26" s="3">
        <v>4.5690000000000001E-3</v>
      </c>
      <c r="H26" s="3">
        <v>4.5469999999999998E-3</v>
      </c>
      <c r="I26" s="3">
        <v>4.5370000000000002E-3</v>
      </c>
    </row>
    <row r="27" spans="1:9" ht="15" x14ac:dyDescent="0.25">
      <c r="A27" s="1" t="s">
        <v>38</v>
      </c>
      <c r="B27" s="1" t="s">
        <v>6</v>
      </c>
      <c r="C27" s="3">
        <v>4.5319999999999996E-3</v>
      </c>
      <c r="D27" s="3">
        <v>4.5269999999999998E-3</v>
      </c>
      <c r="E27" s="3">
        <v>4.6950000000000004E-3</v>
      </c>
      <c r="F27" s="3">
        <v>4.8679999999999999E-3</v>
      </c>
      <c r="G27" s="3">
        <v>4.8849999999999996E-3</v>
      </c>
      <c r="H27" s="3">
        <v>4.8430000000000001E-3</v>
      </c>
      <c r="I27" s="3">
        <v>4.8510000000000003E-3</v>
      </c>
    </row>
    <row r="28" spans="1:9" ht="15" x14ac:dyDescent="0.25">
      <c r="A28" s="1" t="s">
        <v>39</v>
      </c>
      <c r="B28" s="1" t="s">
        <v>6</v>
      </c>
      <c r="C28" s="3">
        <v>4.5079999999999999E-3</v>
      </c>
      <c r="D28" s="3">
        <v>4.4920000000000003E-3</v>
      </c>
      <c r="E28" s="3">
        <v>4.4450000000000002E-3</v>
      </c>
      <c r="F28" s="3">
        <v>4.4710000000000001E-3</v>
      </c>
      <c r="G28" s="3">
        <v>4.6470000000000001E-3</v>
      </c>
      <c r="H28" s="3">
        <v>4.8260000000000004E-3</v>
      </c>
      <c r="I28" s="3">
        <v>4.8650000000000004E-3</v>
      </c>
    </row>
    <row r="29" spans="1:9" ht="15" x14ac:dyDescent="0.25">
      <c r="A29" s="1" t="s">
        <v>5</v>
      </c>
      <c r="B29" s="1" t="s">
        <v>7</v>
      </c>
      <c r="C29" s="3">
        <v>4.1869999999999997E-3</v>
      </c>
      <c r="D29" s="3">
        <v>4.3930000000000002E-3</v>
      </c>
      <c r="E29" s="3">
        <v>4.5869999999999999E-3</v>
      </c>
      <c r="F29" s="3">
        <v>4.718E-3</v>
      </c>
      <c r="G29" s="3">
        <v>4.7489999999999997E-3</v>
      </c>
      <c r="H29" s="3">
        <v>4.751E-3</v>
      </c>
      <c r="I29" s="3">
        <v>4.7869999999999996E-3</v>
      </c>
    </row>
    <row r="30" spans="1:9" ht="15" x14ac:dyDescent="0.25">
      <c r="A30" s="1" t="s">
        <v>37</v>
      </c>
      <c r="B30" s="1" t="s">
        <v>7</v>
      </c>
      <c r="C30" s="3">
        <v>4.4790000000000003E-3</v>
      </c>
      <c r="D30" s="3">
        <v>4.4060000000000002E-3</v>
      </c>
      <c r="E30" s="3">
        <v>4.4660000000000004E-3</v>
      </c>
      <c r="F30" s="3">
        <v>4.5539999999999999E-3</v>
      </c>
      <c r="G30" s="3">
        <v>4.5640000000000003E-3</v>
      </c>
      <c r="H30" s="3">
        <v>4.5389999999999996E-3</v>
      </c>
      <c r="I30" s="3">
        <v>4.5380000000000004E-3</v>
      </c>
    </row>
    <row r="31" spans="1:9" ht="15" x14ac:dyDescent="0.25">
      <c r="A31" s="1" t="s">
        <v>38</v>
      </c>
      <c r="B31" s="1" t="s">
        <v>7</v>
      </c>
      <c r="C31" s="3">
        <v>4.496E-3</v>
      </c>
      <c r="D31" s="3">
        <v>4.5019999999999999E-3</v>
      </c>
      <c r="E31" s="3">
        <v>4.6870000000000002E-3</v>
      </c>
      <c r="F31" s="3">
        <v>4.8719999999999996E-3</v>
      </c>
      <c r="G31" s="3">
        <v>4.8890000000000001E-3</v>
      </c>
      <c r="H31" s="3">
        <v>4.8479999999999999E-3</v>
      </c>
      <c r="I31" s="3">
        <v>4.875E-3</v>
      </c>
    </row>
    <row r="32" spans="1:9" ht="15" x14ac:dyDescent="0.25">
      <c r="A32" s="1" t="s">
        <v>39</v>
      </c>
      <c r="B32" s="1" t="s">
        <v>7</v>
      </c>
      <c r="C32" s="3">
        <v>4.496E-3</v>
      </c>
      <c r="D32" s="3">
        <v>4.4860000000000004E-3</v>
      </c>
      <c r="E32" s="3">
        <v>4.4539999999999998E-4</v>
      </c>
      <c r="F32" s="3">
        <v>4.4929999999999996E-3</v>
      </c>
      <c r="G32" s="3">
        <v>4.6699999999999997E-3</v>
      </c>
      <c r="H32" s="3">
        <v>4.8390000000000004E-3</v>
      </c>
      <c r="I32" s="3">
        <v>4.862E-3</v>
      </c>
    </row>
    <row r="33" spans="1:9" ht="15" x14ac:dyDescent="0.25">
      <c r="A33" s="1" t="s">
        <v>5</v>
      </c>
      <c r="B33" s="1" t="s">
        <v>8</v>
      </c>
      <c r="C33" s="3">
        <v>4.1910000000000003E-3</v>
      </c>
      <c r="D33" s="3">
        <v>4.3870000000000003E-3</v>
      </c>
      <c r="E33" s="3">
        <v>4.5729999999999998E-3</v>
      </c>
      <c r="F33" s="3">
        <v>4.6979999999999999E-3</v>
      </c>
      <c r="G33" s="3">
        <v>4.7299999999999998E-3</v>
      </c>
      <c r="H33" s="3">
        <v>4.7340000000000004E-3</v>
      </c>
      <c r="I33" s="3">
        <v>4.7689999999999998E-3</v>
      </c>
    </row>
    <row r="34" spans="1:9" ht="15" x14ac:dyDescent="0.25">
      <c r="A34" s="1" t="s">
        <v>37</v>
      </c>
      <c r="B34" s="1" t="s">
        <v>8</v>
      </c>
      <c r="C34" s="3">
        <v>4.4559999999999999E-3</v>
      </c>
      <c r="D34" s="3">
        <v>4.3819999999999996E-3</v>
      </c>
      <c r="E34" s="3">
        <v>4.4450000000000002E-3</v>
      </c>
      <c r="F34" s="3">
        <v>4.5339999999999998E-3</v>
      </c>
      <c r="G34" s="3">
        <v>4.5399999999999998E-3</v>
      </c>
      <c r="H34" s="3">
        <v>4.5129999999999997E-3</v>
      </c>
      <c r="I34" s="3">
        <v>4.5180000000000003E-3</v>
      </c>
    </row>
    <row r="35" spans="1:9" ht="15" x14ac:dyDescent="0.25">
      <c r="A35" s="1" t="s">
        <v>38</v>
      </c>
      <c r="B35" s="1" t="s">
        <v>8</v>
      </c>
      <c r="C35" s="3">
        <v>4.4530000000000004E-3</v>
      </c>
      <c r="D35" s="3">
        <v>4.4660000000000004E-3</v>
      </c>
      <c r="E35" s="3">
        <v>4.6600000000000001E-3</v>
      </c>
      <c r="F35" s="3">
        <v>4.8520000000000004E-3</v>
      </c>
      <c r="G35" s="3">
        <v>4.8679999999999999E-3</v>
      </c>
      <c r="H35" s="3">
        <v>4.8300000000000001E-3</v>
      </c>
      <c r="I35" s="3">
        <v>4.8679999999999999E-3</v>
      </c>
    </row>
    <row r="36" spans="1:9" ht="15" x14ac:dyDescent="0.25">
      <c r="A36" s="1" t="s">
        <v>39</v>
      </c>
      <c r="B36" s="1" t="s">
        <v>8</v>
      </c>
      <c r="C36" s="3">
        <v>4.4669999999999996E-3</v>
      </c>
      <c r="D36" s="3">
        <v>4.4619999999999998E-3</v>
      </c>
      <c r="E36" s="3">
        <v>4.4390000000000002E-3</v>
      </c>
      <c r="F36" s="3">
        <v>4.4860000000000004E-3</v>
      </c>
      <c r="G36" s="3">
        <v>4.6620000000000003E-3</v>
      </c>
      <c r="H36" s="3">
        <v>4.8250000000000003E-3</v>
      </c>
      <c r="I36" s="3">
        <v>4.8380000000000003E-3</v>
      </c>
    </row>
    <row r="37" spans="1:9" ht="15" x14ac:dyDescent="0.25">
      <c r="A37" s="1" t="s">
        <v>5</v>
      </c>
      <c r="B37" s="1" t="s">
        <v>9</v>
      </c>
      <c r="C37" s="3">
        <v>4.2960000000000003E-3</v>
      </c>
      <c r="D37" s="3">
        <v>4.4730000000000004E-3</v>
      </c>
      <c r="E37" s="3">
        <v>4.6420000000000003E-3</v>
      </c>
      <c r="F37" s="3">
        <v>4.7580000000000001E-3</v>
      </c>
      <c r="G37" s="3">
        <v>4.7889999999999999E-3</v>
      </c>
      <c r="H37" s="3">
        <v>4.7939999999999997E-3</v>
      </c>
      <c r="I37" s="3">
        <v>4.8240000000000002E-3</v>
      </c>
    </row>
    <row r="38" spans="1:9" ht="15" x14ac:dyDescent="0.25">
      <c r="A38" s="1" t="s">
        <v>37</v>
      </c>
      <c r="B38" s="1" t="s">
        <v>9</v>
      </c>
      <c r="C38" s="3">
        <v>4.5399999999999998E-3</v>
      </c>
      <c r="D38" s="3">
        <v>4.4879999999999998E-3</v>
      </c>
      <c r="E38" s="3">
        <v>4.5789999999999997E-3</v>
      </c>
      <c r="F38" s="3">
        <v>4.7019999999999996E-3</v>
      </c>
      <c r="G38" s="3">
        <v>4.7429999999999998E-3</v>
      </c>
      <c r="H38" s="3">
        <v>4.7349999999999996E-3</v>
      </c>
      <c r="I38" s="3">
        <v>4.7299999999999998E-3</v>
      </c>
    </row>
    <row r="39" spans="1:9" ht="15" x14ac:dyDescent="0.25">
      <c r="A39" s="1" t="s">
        <v>38</v>
      </c>
      <c r="B39" s="1" t="s">
        <v>9</v>
      </c>
      <c r="C39" s="3">
        <v>4.4819999999999999E-3</v>
      </c>
      <c r="D39" s="3">
        <v>4.47E-3</v>
      </c>
      <c r="E39" s="3">
        <v>4.6499999999999996E-3</v>
      </c>
      <c r="F39" s="3">
        <v>4.8370000000000002E-3</v>
      </c>
      <c r="G39" s="3">
        <v>4.8560000000000001E-3</v>
      </c>
      <c r="H39" s="3">
        <v>4.8190000000000004E-3</v>
      </c>
      <c r="I39" s="3">
        <v>4.8510000000000003E-3</v>
      </c>
    </row>
    <row r="40" spans="1:9" ht="15" x14ac:dyDescent="0.25">
      <c r="A40" s="1" t="s">
        <v>39</v>
      </c>
      <c r="B40" s="1" t="s">
        <v>9</v>
      </c>
      <c r="C40" s="3">
        <v>4.4860000000000004E-3</v>
      </c>
      <c r="D40" s="3">
        <v>4.4860000000000004E-3</v>
      </c>
      <c r="E40" s="3">
        <v>4.4650000000000002E-3</v>
      </c>
      <c r="F40" s="3">
        <v>4.5079999999999999E-3</v>
      </c>
      <c r="G40" s="3">
        <v>4.6769999999999997E-3</v>
      </c>
      <c r="H40" s="3">
        <v>4.8329999999999996E-3</v>
      </c>
      <c r="I40" s="3">
        <v>4.8450000000000003E-3</v>
      </c>
    </row>
    <row r="41" spans="1:9" ht="15" x14ac:dyDescent="0.25">
      <c r="A41" s="1" t="s">
        <v>5</v>
      </c>
      <c r="B41" s="1" t="s">
        <v>10</v>
      </c>
      <c r="C41" s="3">
        <v>4.3610000000000003E-3</v>
      </c>
      <c r="D41" s="3">
        <v>4.5240000000000002E-3</v>
      </c>
      <c r="E41" s="3">
        <v>4.6800000000000001E-3</v>
      </c>
      <c r="F41" s="3">
        <v>4.7869999999999996E-3</v>
      </c>
      <c r="G41" s="3">
        <v>4.8180000000000002E-3</v>
      </c>
      <c r="H41" s="3">
        <v>4.8240000000000002E-3</v>
      </c>
      <c r="I41" s="3">
        <v>4.849E-3</v>
      </c>
    </row>
    <row r="42" spans="1:9" ht="15" x14ac:dyDescent="0.25">
      <c r="A42" s="1" t="s">
        <v>37</v>
      </c>
      <c r="B42" s="1" t="s">
        <v>10</v>
      </c>
      <c r="C42" s="3">
        <v>4.5890000000000002E-3</v>
      </c>
      <c r="D42" s="3">
        <v>4.5529999999999998E-3</v>
      </c>
      <c r="E42" s="3">
        <v>4.6649999999999999E-3</v>
      </c>
      <c r="F42" s="3">
        <v>4.8129999999999996E-3</v>
      </c>
      <c r="G42" s="3">
        <v>4.8780000000000004E-3</v>
      </c>
      <c r="H42" s="3">
        <v>4.8840000000000003E-3</v>
      </c>
      <c r="I42" s="3">
        <v>4.8719999999999996E-3</v>
      </c>
    </row>
    <row r="43" spans="1:9" ht="15" x14ac:dyDescent="0.25">
      <c r="A43" s="1" t="s">
        <v>38</v>
      </c>
      <c r="B43" s="1" t="s">
        <v>10</v>
      </c>
      <c r="C43" s="3">
        <v>4.4900000000000001E-3</v>
      </c>
      <c r="D43" s="3">
        <v>4.4580000000000002E-3</v>
      </c>
      <c r="E43" s="3">
        <v>4.6249999999999998E-3</v>
      </c>
      <c r="F43" s="3">
        <v>4.8079999999999998E-3</v>
      </c>
      <c r="G43" s="3">
        <v>4.8300000000000001E-3</v>
      </c>
      <c r="H43" s="3">
        <v>4.7939999999999997E-3</v>
      </c>
      <c r="I43" s="3">
        <v>4.8209999999999998E-3</v>
      </c>
    </row>
    <row r="44" spans="1:9" ht="15" x14ac:dyDescent="0.25">
      <c r="A44" s="1" t="s">
        <v>39</v>
      </c>
      <c r="B44" s="1" t="s">
        <v>10</v>
      </c>
      <c r="C44" s="3">
        <v>4.4850000000000003E-3</v>
      </c>
      <c r="D44" s="3">
        <v>4.4889999999999999E-3</v>
      </c>
      <c r="E44" s="3">
        <v>4.4689999999999999E-3</v>
      </c>
      <c r="F44" s="3">
        <v>4.5100000000000001E-3</v>
      </c>
      <c r="G44" s="3">
        <v>4.6719999999999999E-3</v>
      </c>
      <c r="H44" s="3">
        <v>4.8219999999999999E-3</v>
      </c>
      <c r="I44" s="3">
        <v>4.8329999999999996E-3</v>
      </c>
    </row>
    <row r="45" spans="1:9" ht="15" x14ac:dyDescent="0.25">
      <c r="A45" s="1" t="s">
        <v>5</v>
      </c>
      <c r="B45" s="1" t="s">
        <v>37</v>
      </c>
      <c r="C45" s="3">
        <v>4.4209999999999996E-3</v>
      </c>
      <c r="D45" s="3">
        <v>4.5729999999999998E-3</v>
      </c>
      <c r="E45" s="3">
        <v>4.7190000000000001E-3</v>
      </c>
      <c r="F45" s="3">
        <v>4.8199999999999996E-3</v>
      </c>
      <c r="G45" s="3">
        <v>4.8510000000000003E-3</v>
      </c>
      <c r="H45" s="3">
        <v>4.8580000000000003E-3</v>
      </c>
      <c r="I45" s="3">
        <v>4.8789999999999997E-3</v>
      </c>
    </row>
    <row r="46" spans="1:9" ht="15" x14ac:dyDescent="0.25">
      <c r="A46" s="1" t="s">
        <v>37</v>
      </c>
      <c r="B46" s="1" t="s">
        <v>37</v>
      </c>
      <c r="C46" s="3">
        <v>4.6369999999999996E-3</v>
      </c>
      <c r="D46" s="3">
        <v>4.614E-3</v>
      </c>
      <c r="E46" s="3">
        <v>4.7419999999999997E-3</v>
      </c>
      <c r="F46" s="3">
        <v>4.9090000000000002E-3</v>
      </c>
      <c r="G46" s="3">
        <v>4.993E-3</v>
      </c>
      <c r="H46" s="3">
        <v>5.0099999999999997E-3</v>
      </c>
      <c r="I46" s="3">
        <v>4.993E-3</v>
      </c>
    </row>
    <row r="47" spans="1:9" ht="15" x14ac:dyDescent="0.25">
      <c r="A47" s="1" t="s">
        <v>38</v>
      </c>
      <c r="B47" s="1" t="s">
        <v>37</v>
      </c>
      <c r="C47" s="3">
        <v>4.5050000000000003E-3</v>
      </c>
      <c r="D47" s="3">
        <v>4.457E-3</v>
      </c>
      <c r="E47" s="3">
        <v>4.6150000000000002E-3</v>
      </c>
      <c r="F47" s="3">
        <v>4.7949999999999998E-3</v>
      </c>
      <c r="G47" s="3">
        <v>4.8190000000000004E-3</v>
      </c>
      <c r="H47" s="3">
        <v>4.7840000000000001E-3</v>
      </c>
      <c r="I47" s="3">
        <v>4.8069999999999996E-3</v>
      </c>
    </row>
    <row r="48" spans="1:9" ht="15" x14ac:dyDescent="0.25">
      <c r="A48" s="1" t="s">
        <v>39</v>
      </c>
      <c r="B48" s="1" t="s">
        <v>37</v>
      </c>
      <c r="C48" s="3">
        <v>4.4939999999999997E-3</v>
      </c>
      <c r="D48" s="3">
        <v>4.5009999999999998E-3</v>
      </c>
      <c r="E48" s="3">
        <v>4.4819999999999999E-3</v>
      </c>
      <c r="F48" s="3">
        <v>4.5209999999999998E-3</v>
      </c>
      <c r="G48" s="3">
        <v>4.6779999999999999E-3</v>
      </c>
      <c r="H48" s="3">
        <v>4.8240000000000002E-3</v>
      </c>
      <c r="I48" s="3">
        <v>4.8339999999999998E-3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Swo Cube</vt:lpstr>
      <vt:lpstr>Linear Interp reorged</vt:lpstr>
      <vt:lpstr>Linear Interp old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Runze MIAO</dc:creator>
  <cp:lastModifiedBy>liang</cp:lastModifiedBy>
  <dcterms:created xsi:type="dcterms:W3CDTF">2015-06-05T18:17:20Z</dcterms:created>
  <dcterms:modified xsi:type="dcterms:W3CDTF">2022-05-21T01:56:44Z</dcterms:modified>
</cp:coreProperties>
</file>