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8FE4089E-6EF8-4CFE-A563-037F15849AE7}" xr6:coauthVersionLast="46" xr6:coauthVersionMax="46" xr10:uidLastSave="{00000000-0000-0000-0000-000000000000}"/>
  <bookViews>
    <workbookView xWindow="20370" yWindow="-45" windowWidth="29040" windowHeight="15840" xr2:uid="{7CB1AE6C-419F-4E8D-A688-5E63031822BD}"/>
  </bookViews>
  <sheets>
    <sheet name="11_Nov Timesheet" sheetId="1" r:id="rId1"/>
  </sheets>
  <externalReferences>
    <externalReference r:id="rId2"/>
    <externalReference r:id="rId3"/>
  </externalReferences>
  <definedNames>
    <definedName name="consultant_level" localSheetId="0">[1]DropDownLists!#REF!</definedName>
    <definedName name="consultant_level">[2]DropDownLists!#REF!</definedName>
    <definedName name="jk">#REF!</definedName>
    <definedName name="Project_Number" localSheetId="0">[1]DropDownLists!$A$47:$A$239</definedName>
    <definedName name="Project_Number">[2]DropDownLists!$A$3:$A$195</definedName>
    <definedName name="SAP_Booking_Number" localSheetId="0">[1]DropDownLists!$D$2:$D$78</definedName>
    <definedName name="Staff_Type" localSheetId="0">[1]DropDownLists!#REF!</definedName>
    <definedName name="Staff_Type">[2]DropDownLists!#REF!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91" i="1" s="1"/>
  <c r="L71" i="1"/>
  <c r="L72" i="1" s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E9" i="1"/>
  <c r="E10" i="1" s="1"/>
  <c r="B9" i="1"/>
  <c r="D9" i="1" s="1"/>
  <c r="F5" i="1"/>
  <c r="F4" i="1"/>
  <c r="F3" i="1"/>
  <c r="B10" i="1" l="1"/>
  <c r="E15" i="1"/>
  <c r="B7" i="1"/>
  <c r="A9" i="1"/>
  <c r="D10" i="1" l="1"/>
  <c r="A10" i="1"/>
  <c r="B15" i="1"/>
  <c r="E17" i="1"/>
  <c r="D15" i="1" l="1"/>
  <c r="A15" i="1"/>
  <c r="B17" i="1"/>
  <c r="E21" i="1"/>
  <c r="B21" i="1" l="1"/>
  <c r="E24" i="1"/>
  <c r="D17" i="1"/>
  <c r="A17" i="1"/>
  <c r="A21" i="1" l="1"/>
  <c r="D21" i="1"/>
  <c r="B24" i="1"/>
  <c r="E27" i="1"/>
  <c r="D24" i="1" l="1"/>
  <c r="A24" i="1"/>
  <c r="B27" i="1"/>
  <c r="E28" i="1"/>
  <c r="B28" i="1" l="1"/>
  <c r="E30" i="1"/>
  <c r="D27" i="1"/>
  <c r="A27" i="1"/>
  <c r="D28" i="1" l="1"/>
  <c r="A28" i="1"/>
  <c r="B30" i="1"/>
  <c r="E32" i="1"/>
  <c r="B32" i="1" l="1"/>
  <c r="E35" i="1"/>
  <c r="D30" i="1"/>
  <c r="A30" i="1"/>
  <c r="D32" i="1" l="1"/>
  <c r="A32" i="1"/>
  <c r="B35" i="1"/>
  <c r="E38" i="1"/>
  <c r="B38" i="1" l="1"/>
  <c r="E41" i="1"/>
  <c r="A35" i="1"/>
  <c r="D35" i="1"/>
  <c r="B41" i="1" l="1"/>
  <c r="E44" i="1"/>
  <c r="D38" i="1"/>
  <c r="A38" i="1"/>
  <c r="B44" i="1" l="1"/>
  <c r="E45" i="1"/>
  <c r="D41" i="1"/>
  <c r="A41" i="1"/>
  <c r="B45" i="1" l="1"/>
  <c r="E46" i="1"/>
  <c r="D44" i="1"/>
  <c r="A44" i="1"/>
  <c r="B46" i="1" l="1"/>
  <c r="E49" i="1"/>
  <c r="D45" i="1"/>
  <c r="A45" i="1"/>
  <c r="B49" i="1" l="1"/>
  <c r="E50" i="1"/>
  <c r="D46" i="1"/>
  <c r="A46" i="1"/>
  <c r="D49" i="1" l="1"/>
  <c r="A49" i="1"/>
  <c r="B50" i="1"/>
  <c r="E52" i="1"/>
  <c r="D50" i="1" l="1"/>
  <c r="A50" i="1"/>
  <c r="B52" i="1"/>
  <c r="E54" i="1"/>
  <c r="B54" i="1" l="1"/>
  <c r="E56" i="1"/>
  <c r="D52" i="1"/>
  <c r="A52" i="1"/>
  <c r="B56" i="1" l="1"/>
  <c r="E57" i="1"/>
  <c r="D54" i="1"/>
  <c r="A54" i="1"/>
  <c r="B57" i="1" l="1"/>
  <c r="E58" i="1"/>
  <c r="D56" i="1"/>
  <c r="A56" i="1"/>
  <c r="B58" i="1" l="1"/>
  <c r="E60" i="1"/>
  <c r="D57" i="1"/>
  <c r="A57" i="1"/>
  <c r="B60" i="1" l="1"/>
  <c r="E62" i="1"/>
  <c r="D58" i="1"/>
  <c r="A58" i="1"/>
  <c r="B62" i="1" l="1"/>
  <c r="E64" i="1"/>
  <c r="D60" i="1"/>
  <c r="A60" i="1"/>
  <c r="B64" i="1" l="1"/>
  <c r="E66" i="1"/>
  <c r="D62" i="1"/>
  <c r="A62" i="1"/>
  <c r="B66" i="1" l="1"/>
  <c r="E67" i="1"/>
  <c r="D64" i="1"/>
  <c r="A64" i="1"/>
  <c r="D66" i="1" l="1"/>
  <c r="A66" i="1"/>
  <c r="B68" i="1"/>
  <c r="B67" i="1"/>
  <c r="E68" i="1"/>
  <c r="D68" i="1" l="1"/>
  <c r="A68" i="1"/>
  <c r="E69" i="1"/>
  <c r="B70" i="1"/>
  <c r="D67" i="1"/>
  <c r="A67" i="1"/>
  <c r="A70" i="1" l="1"/>
  <c r="D69" i="1"/>
</calcChain>
</file>

<file path=xl/sharedStrings.xml><?xml version="1.0" encoding="utf-8"?>
<sst xmlns="http://schemas.openxmlformats.org/spreadsheetml/2006/main" count="210" uniqueCount="71">
  <si>
    <t>Timesheet TIME Consulting</t>
  </si>
  <si>
    <t>Name:</t>
  </si>
  <si>
    <t>Lastname:</t>
  </si>
  <si>
    <t>Employee ID:</t>
  </si>
  <si>
    <t>Project Number</t>
  </si>
  <si>
    <t>Account Number</t>
  </si>
  <si>
    <t>Task Description</t>
  </si>
  <si>
    <t>Location</t>
  </si>
  <si>
    <t>Remarks</t>
  </si>
  <si>
    <t>Hours</t>
  </si>
  <si>
    <t>จำนวนงาน</t>
  </si>
  <si>
    <t xml:space="preserve"> Total Hours</t>
  </si>
  <si>
    <t>BD Strategic Plan</t>
  </si>
  <si>
    <t>TIME</t>
  </si>
  <si>
    <r>
      <rPr>
        <b/>
        <sz val="14"/>
        <rFont val="Arial"/>
        <family val="2"/>
      </rPr>
      <t xml:space="preserve">9001 </t>
    </r>
    <r>
      <rPr>
        <sz val="14"/>
        <rFont val="Arial"/>
        <family val="2"/>
      </rPr>
      <t>Project Work</t>
    </r>
  </si>
  <si>
    <t>TIME-202096</t>
  </si>
  <si>
    <t>OIC EA &amp; PMC TOR Preparation</t>
  </si>
  <si>
    <r>
      <rPr>
        <b/>
        <sz val="14"/>
        <rFont val="Arial"/>
        <family val="2"/>
      </rPr>
      <t xml:space="preserve">9002 </t>
    </r>
    <r>
      <rPr>
        <sz val="14"/>
        <rFont val="Arial"/>
        <family val="2"/>
      </rPr>
      <t>Project Support</t>
    </r>
  </si>
  <si>
    <t>TIME-202088</t>
  </si>
  <si>
    <t>TCEB Industry Focused Proposal</t>
  </si>
  <si>
    <r>
      <rPr>
        <b/>
        <sz val="14"/>
        <rFont val="Arial"/>
        <family val="2"/>
      </rPr>
      <t>9003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4"/>
        <rFont val="Arial"/>
        <family val="2"/>
      </rPr>
      <t>Business Development</t>
    </r>
  </si>
  <si>
    <t>TIME-202089</t>
  </si>
  <si>
    <t>TCEB Innovation Ecosystem Proposal</t>
  </si>
  <si>
    <r>
      <rPr>
        <b/>
        <sz val="14"/>
        <rFont val="Arial"/>
        <family val="2"/>
      </rPr>
      <t xml:space="preserve">9004 </t>
    </r>
    <r>
      <rPr>
        <sz val="14"/>
        <rFont val="Arial"/>
        <family val="2"/>
      </rPr>
      <t>BD (No Project Number)</t>
    </r>
  </si>
  <si>
    <t>TIME-202084</t>
  </si>
  <si>
    <t>OTT Impacts on mobile - TOR Discussion</t>
  </si>
  <si>
    <r>
      <rPr>
        <b/>
        <sz val="14"/>
        <rFont val="Arial"/>
        <family val="2"/>
      </rPr>
      <t>9005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>BO Support</t>
    </r>
  </si>
  <si>
    <r>
      <rPr>
        <b/>
        <sz val="14"/>
        <rFont val="Arial"/>
        <family val="2"/>
      </rPr>
      <t>9007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Training</t>
    </r>
  </si>
  <si>
    <r>
      <rPr>
        <b/>
        <sz val="14"/>
        <rFont val="Arial"/>
        <family val="2"/>
      </rPr>
      <t>9008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Project Development</t>
    </r>
  </si>
  <si>
    <t>TIME-202092</t>
  </si>
  <si>
    <t>ETDA Database Proposal</t>
  </si>
  <si>
    <t>TIME-202073</t>
  </si>
  <si>
    <t>OFFO Proposal</t>
  </si>
  <si>
    <t>New Opportnity - PEA Project</t>
  </si>
  <si>
    <t>TIME-202090</t>
  </si>
  <si>
    <t>ETDA Index Proposal</t>
  </si>
  <si>
    <t>HOME</t>
  </si>
  <si>
    <t>BD Meeting</t>
  </si>
  <si>
    <t>TIME-202069</t>
  </si>
  <si>
    <t>NSF PDPA Proposal</t>
  </si>
  <si>
    <t>TIME-202082</t>
  </si>
  <si>
    <t>MOTS Master Plan Proposal</t>
  </si>
  <si>
    <t>TIME-202099</t>
  </si>
  <si>
    <t>NIEC Radio Proposal</t>
  </si>
  <si>
    <t>TIME-202093</t>
  </si>
  <si>
    <t>ETDA Master Plan Proposal</t>
  </si>
  <si>
    <t>TIME-202058</t>
  </si>
  <si>
    <t>NBTC OTT Event</t>
  </si>
  <si>
    <t>ETDA  Database Pitching</t>
  </si>
  <si>
    <t>ETDA</t>
  </si>
  <si>
    <t>HOTEL</t>
  </si>
  <si>
    <t>TIME-202094</t>
  </si>
  <si>
    <t>ETDA Survey Proposal</t>
  </si>
  <si>
    <t>DGA New Project Opportunity</t>
  </si>
  <si>
    <t>DGA</t>
  </si>
  <si>
    <t>NIEC Radio Financial Proposal</t>
  </si>
  <si>
    <t>Sum:</t>
  </si>
  <si>
    <t>Days:</t>
  </si>
  <si>
    <t>สรุปจำนวนชั่วโมงแยกตามโครงการ</t>
  </si>
  <si>
    <t>TCEB Innovation Ecosystem</t>
  </si>
  <si>
    <t>OFFO Operation Efficiency Enhancement</t>
  </si>
  <si>
    <t>NIEC Radio Evaluation</t>
  </si>
  <si>
    <t>ETDA E-Transaction Development Index</t>
  </si>
  <si>
    <t>ETDA Transaction Database</t>
  </si>
  <si>
    <t>ETDA Master Plan</t>
  </si>
  <si>
    <t>TCEB Industry Focused Report</t>
  </si>
  <si>
    <t>OIC EA and PMC</t>
  </si>
  <si>
    <t>ETDA E-Commerce Survey</t>
  </si>
  <si>
    <t>MoTS Master Plan</t>
  </si>
  <si>
    <t>NBTC OTT Impacts on Mobile</t>
  </si>
  <si>
    <t>NSF PDPA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</si>
</sst>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b/>
      <sz val="18"/>
      <name val="Arial"/>
      <family val="2"/>
    </font>
    <font>
      <b/>
      <sz val="11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b/>
      <sz val="14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222"/>
      <scheme val="minor"/>
    </font>
    <font>
      <sz val="12"/>
      <name val="MS Sans Serif"/>
    </font>
    <font>
      <sz val="12"/>
      <color theme="1"/>
      <name val="MS Sans Serif"/>
    </font>
    <font>
      <b/>
      <sz val="12"/>
      <name val="MS Sans Serif"/>
      <charset val="222"/>
    </font>
    <font>
      <b/>
      <sz val="12"/>
      <color theme="1"/>
      <name val="MS Sans Serif"/>
    </font>
    <font>
      <b/>
      <sz val="16"/>
      <color theme="0"/>
      <name val="TH SarabunPSK"/>
      <family val="2"/>
    </font>
    <font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9" xfId="0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17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20" fontId="0" fillId="3" borderId="18" xfId="0" applyNumberFormat="1" applyFill="1" applyBorder="1" applyAlignment="1" applyProtection="1">
      <alignment horizontal="center" vertical="center"/>
      <protection locked="0"/>
    </xf>
    <xf numFmtId="20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20" fontId="0" fillId="3" borderId="19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9" fillId="0" borderId="6" xfId="0" applyFont="1" applyBorder="1" applyAlignment="1" applyProtection="1">
      <alignment horizontal="left" vertical="top"/>
      <protection locked="0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12" fillId="0" borderId="6" xfId="0" applyFont="1" applyBorder="1" applyAlignment="1" applyProtection="1">
      <alignment vertical="center" wrapText="1"/>
      <protection locked="0"/>
    </xf>
    <xf numFmtId="0" fontId="12" fillId="0" borderId="4" xfId="0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20" fontId="0" fillId="3" borderId="20" xfId="0" applyNumberFormat="1" applyFill="1" applyBorder="1" applyAlignment="1" applyProtection="1">
      <alignment horizontal="center" vertical="center"/>
      <protection locked="0"/>
    </xf>
    <xf numFmtId="20" fontId="8" fillId="0" borderId="21" xfId="0" applyNumberFormat="1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2" xfId="0" applyFont="1" applyBorder="1" applyAlignment="1" applyProtection="1">
      <alignment horizontal="left" vertical="center" wrapText="1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6" xfId="0" applyNumberForma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" fontId="4" fillId="0" borderId="6" xfId="0" applyNumberFormat="1" applyFont="1" applyBorder="1" applyAlignment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horizontal="left" vertical="center"/>
      <protection locked="0"/>
    </xf>
    <xf numFmtId="0" fontId="17" fillId="0" borderId="5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 vertical="center"/>
      <protection locked="0"/>
    </xf>
    <xf numFmtId="0" fontId="17" fillId="0" borderId="5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23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8EDB2BB3-76A7-4C74-8F78-AE4447A8D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725" y="177800"/>
          <a:ext cx="869951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2020-11-24-76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IME093-Mai-Summary%20Timesheet%20H2-256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Shinnapapa</v>
          </cell>
        </row>
        <row r="5">
          <cell r="D5" t="str">
            <v>Khoonrak</v>
          </cell>
        </row>
        <row r="6">
          <cell r="D6">
            <v>93</v>
          </cell>
        </row>
      </sheetData>
      <sheetData sheetId="1" refreshError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47">
          <cell r="A47" t="str">
            <v>TIME-202037</v>
          </cell>
        </row>
        <row r="48">
          <cell r="A48" t="str">
            <v>TIME-202036</v>
          </cell>
        </row>
        <row r="49">
          <cell r="A49" t="str">
            <v>TIME-202035</v>
          </cell>
        </row>
        <row r="50">
          <cell r="A50" t="str">
            <v>TIME-202034</v>
          </cell>
        </row>
        <row r="51">
          <cell r="A51" t="str">
            <v>TIME-202033</v>
          </cell>
        </row>
        <row r="52">
          <cell r="A52" t="str">
            <v>TIME-202032</v>
          </cell>
        </row>
        <row r="53">
          <cell r="A53" t="str">
            <v>TIME-202031</v>
          </cell>
        </row>
        <row r="54">
          <cell r="A54" t="str">
            <v>TIME-202030</v>
          </cell>
        </row>
        <row r="55">
          <cell r="A55" t="str">
            <v>TIME-202029</v>
          </cell>
        </row>
        <row r="56">
          <cell r="A56" t="str">
            <v>TIME-202028</v>
          </cell>
        </row>
        <row r="57">
          <cell r="A57" t="str">
            <v>TIME-202027</v>
          </cell>
        </row>
        <row r="58">
          <cell r="A58" t="str">
            <v>TIME-202026</v>
          </cell>
        </row>
        <row r="59">
          <cell r="A59" t="str">
            <v>TIME-202025</v>
          </cell>
        </row>
        <row r="60">
          <cell r="A60" t="str">
            <v>TIME-202024</v>
          </cell>
        </row>
        <row r="61">
          <cell r="A61" t="str">
            <v>TIME-202023</v>
          </cell>
        </row>
        <row r="62">
          <cell r="A62" t="str">
            <v>TIME-202022</v>
          </cell>
        </row>
        <row r="63">
          <cell r="A63" t="str">
            <v>TIME-202021</v>
          </cell>
        </row>
        <row r="64">
          <cell r="A64" t="str">
            <v>TIME-202020</v>
          </cell>
        </row>
        <row r="65">
          <cell r="A65" t="str">
            <v>TIME-202018</v>
          </cell>
        </row>
        <row r="66">
          <cell r="A66" t="str">
            <v>TIME-202017</v>
          </cell>
        </row>
        <row r="67">
          <cell r="A67" t="str">
            <v>TIME-202016</v>
          </cell>
        </row>
        <row r="68">
          <cell r="A68" t="str">
            <v>TIME-202015</v>
          </cell>
        </row>
        <row r="69">
          <cell r="A69" t="str">
            <v>TIME-202014</v>
          </cell>
        </row>
        <row r="70">
          <cell r="A70" t="str">
            <v>TIME-202013</v>
          </cell>
        </row>
        <row r="71">
          <cell r="A71" t="str">
            <v>TIME-202012</v>
          </cell>
        </row>
        <row r="72">
          <cell r="A72" t="str">
            <v>TIME-202011</v>
          </cell>
        </row>
        <row r="73">
          <cell r="A73" t="str">
            <v>TIME-202010</v>
          </cell>
        </row>
        <row r="74">
          <cell r="A74" t="str">
            <v>TIME-202009</v>
          </cell>
        </row>
        <row r="75">
          <cell r="A75" t="str">
            <v>TIME-202008</v>
          </cell>
        </row>
        <row r="76">
          <cell r="A76" t="str">
            <v>TIME-202007</v>
          </cell>
        </row>
        <row r="77">
          <cell r="A77" t="str">
            <v>TIME-202006</v>
          </cell>
        </row>
        <row r="78">
          <cell r="A78" t="str">
            <v>TIME-202005</v>
          </cell>
        </row>
        <row r="79">
          <cell r="A79" t="str">
            <v>TIME-202004</v>
          </cell>
        </row>
        <row r="80">
          <cell r="A80" t="str">
            <v>TIME-202003</v>
          </cell>
        </row>
        <row r="81">
          <cell r="A81" t="str">
            <v>TIME-202002</v>
          </cell>
        </row>
        <row r="82">
          <cell r="A82" t="str">
            <v>TIME-202001</v>
          </cell>
        </row>
        <row r="83">
          <cell r="A83" t="str">
            <v>TIME-201968</v>
          </cell>
        </row>
        <row r="84">
          <cell r="A84" t="str">
            <v>TIME-201961</v>
          </cell>
        </row>
        <row r="85">
          <cell r="A85" t="str">
            <v>TIME-201960</v>
          </cell>
        </row>
        <row r="86">
          <cell r="A86" t="str">
            <v>TIME-201959</v>
          </cell>
        </row>
        <row r="87">
          <cell r="A87" t="str">
            <v>TIME-201957</v>
          </cell>
        </row>
        <row r="88">
          <cell r="A88" t="str">
            <v>TIME-201954</v>
          </cell>
        </row>
        <row r="89">
          <cell r="A89" t="str">
            <v>TIME-201953</v>
          </cell>
        </row>
        <row r="90">
          <cell r="A90" t="str">
            <v>TIME-201951</v>
          </cell>
        </row>
        <row r="91">
          <cell r="A91" t="str">
            <v>TIME-201950</v>
          </cell>
        </row>
        <row r="92">
          <cell r="A92" t="str">
            <v>TIME-201949</v>
          </cell>
        </row>
        <row r="93">
          <cell r="A93" t="str">
            <v>TIME-201948</v>
          </cell>
        </row>
        <row r="94">
          <cell r="A94" t="str">
            <v>TIME-201946</v>
          </cell>
        </row>
        <row r="95">
          <cell r="A95" t="str">
            <v>TIME-201942</v>
          </cell>
        </row>
        <row r="96">
          <cell r="A96" t="str">
            <v>TIME-201940</v>
          </cell>
        </row>
        <row r="97">
          <cell r="A97" t="str">
            <v>TIME-201936</v>
          </cell>
        </row>
        <row r="98">
          <cell r="A98" t="str">
            <v>TIME-201930</v>
          </cell>
        </row>
        <row r="99">
          <cell r="A99" t="str">
            <v>TIME-201929</v>
          </cell>
        </row>
        <row r="100">
          <cell r="A100" t="str">
            <v>TIME-201928</v>
          </cell>
        </row>
        <row r="101">
          <cell r="A101" t="str">
            <v>TIME-201924</v>
          </cell>
        </row>
        <row r="102">
          <cell r="A102" t="str">
            <v>TIME-201916</v>
          </cell>
        </row>
        <row r="103">
          <cell r="A103" t="str">
            <v>TIME-201907</v>
          </cell>
        </row>
        <row r="104">
          <cell r="A104" t="str">
            <v>TIME-201901</v>
          </cell>
        </row>
        <row r="105">
          <cell r="A105" t="str">
            <v>TIME-201886</v>
          </cell>
        </row>
        <row r="106">
          <cell r="A106" t="str">
            <v>TIME-201884</v>
          </cell>
        </row>
        <row r="107">
          <cell r="A107" t="str">
            <v>TIME-201882</v>
          </cell>
        </row>
        <row r="108">
          <cell r="A108" t="str">
            <v>TIME-201881</v>
          </cell>
        </row>
        <row r="109">
          <cell r="A109" t="str">
            <v>TIME-201875</v>
          </cell>
        </row>
        <row r="110">
          <cell r="A110" t="str">
            <v>TIME-201865</v>
          </cell>
        </row>
        <row r="111">
          <cell r="A111" t="str">
            <v>TIME-201855</v>
          </cell>
        </row>
        <row r="112">
          <cell r="A112" t="str">
            <v>TIME-201854</v>
          </cell>
        </row>
        <row r="113">
          <cell r="A113" t="str">
            <v>TIME-201837</v>
          </cell>
        </row>
        <row r="114">
          <cell r="A114" t="str">
            <v>TIME-201831</v>
          </cell>
        </row>
        <row r="115">
          <cell r="A115" t="str">
            <v>TIME-201819</v>
          </cell>
        </row>
        <row r="116">
          <cell r="A116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7_July Timesheet "/>
      <sheetName val="08_Aug Timesheet"/>
      <sheetName val="09_Sep Timesheet"/>
      <sheetName val="10_Oct Timesheet"/>
      <sheetName val="11_Nov Timesheet"/>
      <sheetName val="12_Dec Timesheet"/>
      <sheetName val="DropDow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TIME-202037</v>
          </cell>
        </row>
        <row r="4">
          <cell r="A4" t="str">
            <v>TIME-202036</v>
          </cell>
        </row>
        <row r="5">
          <cell r="A5" t="str">
            <v>TIME-202035</v>
          </cell>
        </row>
        <row r="6">
          <cell r="A6" t="str">
            <v>TIME-202034</v>
          </cell>
        </row>
        <row r="7">
          <cell r="A7" t="str">
            <v>TIME-202033</v>
          </cell>
        </row>
        <row r="8">
          <cell r="A8" t="str">
            <v>TIME-202032</v>
          </cell>
        </row>
        <row r="9">
          <cell r="A9" t="str">
            <v>TIME-202031</v>
          </cell>
        </row>
        <row r="10">
          <cell r="A10" t="str">
            <v>TIME-202030</v>
          </cell>
        </row>
        <row r="11">
          <cell r="A11" t="str">
            <v>TIME-202029</v>
          </cell>
        </row>
        <row r="12">
          <cell r="A12" t="str">
            <v>TIME-202028</v>
          </cell>
        </row>
        <row r="13">
          <cell r="A13" t="str">
            <v>TIME-202027</v>
          </cell>
        </row>
        <row r="14">
          <cell r="A14" t="str">
            <v>TIME-202026</v>
          </cell>
        </row>
        <row r="15">
          <cell r="A15" t="str">
            <v>TIME-202025</v>
          </cell>
        </row>
        <row r="16">
          <cell r="A16" t="str">
            <v>TIME-202024</v>
          </cell>
        </row>
        <row r="17">
          <cell r="A17" t="str">
            <v>TIME-202023</v>
          </cell>
        </row>
        <row r="18">
          <cell r="A18" t="str">
            <v>TIME-202022</v>
          </cell>
        </row>
        <row r="19">
          <cell r="A19" t="str">
            <v>TIME-202021</v>
          </cell>
        </row>
        <row r="20">
          <cell r="A20" t="str">
            <v>TIME-202020</v>
          </cell>
        </row>
        <row r="21">
          <cell r="A21" t="str">
            <v>TIME-202018</v>
          </cell>
        </row>
        <row r="22">
          <cell r="A22" t="str">
            <v>TIME-202017</v>
          </cell>
        </row>
        <row r="23">
          <cell r="A23" t="str">
            <v>TIME-202016</v>
          </cell>
        </row>
        <row r="24">
          <cell r="A24" t="str">
            <v>TIME-202015</v>
          </cell>
        </row>
        <row r="25">
          <cell r="A25" t="str">
            <v>TIME-202014</v>
          </cell>
        </row>
        <row r="26">
          <cell r="A26" t="str">
            <v>TIME-202013</v>
          </cell>
        </row>
        <row r="27">
          <cell r="A27" t="str">
            <v>TIME-202012</v>
          </cell>
        </row>
        <row r="28">
          <cell r="A28" t="str">
            <v>TIME-202011</v>
          </cell>
        </row>
        <row r="29">
          <cell r="A29" t="str">
            <v>TIME-202010</v>
          </cell>
        </row>
        <row r="30">
          <cell r="A30" t="str">
            <v>TIME-202009</v>
          </cell>
        </row>
        <row r="31">
          <cell r="A31" t="str">
            <v>TIME-202008</v>
          </cell>
        </row>
        <row r="32">
          <cell r="A32" t="str">
            <v>TIME-202007</v>
          </cell>
        </row>
        <row r="33">
          <cell r="A33" t="str">
            <v>TIME-202006</v>
          </cell>
        </row>
        <row r="34">
          <cell r="A34" t="str">
            <v>TIME-202005</v>
          </cell>
        </row>
        <row r="35">
          <cell r="A35" t="str">
            <v>TIME-202004</v>
          </cell>
        </row>
        <row r="36">
          <cell r="A36" t="str">
            <v>TIME-202003</v>
          </cell>
        </row>
        <row r="37">
          <cell r="A37" t="str">
            <v>TIME-202002</v>
          </cell>
        </row>
        <row r="38">
          <cell r="A38" t="str">
            <v>TIME-202001</v>
          </cell>
        </row>
        <row r="39">
          <cell r="A39" t="str">
            <v>TIME-201968</v>
          </cell>
        </row>
        <row r="40">
          <cell r="A40" t="str">
            <v>TIME-201961</v>
          </cell>
        </row>
        <row r="41">
          <cell r="A41" t="str">
            <v>TIME-201960</v>
          </cell>
        </row>
        <row r="42">
          <cell r="A42" t="str">
            <v>TIME-201959</v>
          </cell>
        </row>
        <row r="43">
          <cell r="A43" t="str">
            <v>TIME-201957</v>
          </cell>
        </row>
        <row r="44">
          <cell r="A44" t="str">
            <v>TIME-201954</v>
          </cell>
        </row>
        <row r="45">
          <cell r="A45" t="str">
            <v>TIME-201953</v>
          </cell>
        </row>
        <row r="46">
          <cell r="A46" t="str">
            <v>TIME-201951</v>
          </cell>
        </row>
        <row r="47">
          <cell r="A47" t="str">
            <v>TIME-201950</v>
          </cell>
        </row>
        <row r="48">
          <cell r="A48" t="str">
            <v>TIME-201949</v>
          </cell>
        </row>
        <row r="49">
          <cell r="A49" t="str">
            <v>TIME-201948</v>
          </cell>
        </row>
        <row r="50">
          <cell r="A50" t="str">
            <v>TIME-201946</v>
          </cell>
        </row>
        <row r="51">
          <cell r="A51" t="str">
            <v>TIME-201942</v>
          </cell>
        </row>
        <row r="52">
          <cell r="A52" t="str">
            <v>TIME-201940</v>
          </cell>
        </row>
        <row r="53">
          <cell r="A53" t="str">
            <v>TIME-201936</v>
          </cell>
        </row>
        <row r="54">
          <cell r="A54" t="str">
            <v>TIME-201930</v>
          </cell>
        </row>
        <row r="55">
          <cell r="A55" t="str">
            <v>TIME-201929</v>
          </cell>
        </row>
        <row r="56">
          <cell r="A56" t="str">
            <v>TIME-201928</v>
          </cell>
        </row>
        <row r="57">
          <cell r="A57" t="str">
            <v>TIME-201924</v>
          </cell>
        </row>
        <row r="58">
          <cell r="A58" t="str">
            <v>TIME-201924</v>
          </cell>
        </row>
        <row r="59">
          <cell r="A59" t="str">
            <v>TIME-201916</v>
          </cell>
        </row>
        <row r="60">
          <cell r="A60" t="str">
            <v>TIME-201907</v>
          </cell>
        </row>
        <row r="61">
          <cell r="A61" t="str">
            <v>TIME-201901</v>
          </cell>
        </row>
        <row r="62">
          <cell r="A62" t="str">
            <v xml:space="preserve">TIME-201886 </v>
          </cell>
        </row>
        <row r="63">
          <cell r="A63" t="str">
            <v>TIME-201884</v>
          </cell>
        </row>
        <row r="64">
          <cell r="A64" t="str">
            <v>TIME-201882</v>
          </cell>
        </row>
        <row r="65">
          <cell r="A65" t="str">
            <v>TIME-201881</v>
          </cell>
        </row>
        <row r="66">
          <cell r="A66" t="str">
            <v>TIME-201875</v>
          </cell>
        </row>
        <row r="67">
          <cell r="A67" t="str">
            <v>TIME-201865</v>
          </cell>
        </row>
        <row r="68">
          <cell r="A68" t="str">
            <v>TIME-201855</v>
          </cell>
        </row>
        <row r="69">
          <cell r="A69" t="str">
            <v>TIME-201854</v>
          </cell>
        </row>
        <row r="70">
          <cell r="A70" t="str">
            <v>TIME-201837</v>
          </cell>
        </row>
        <row r="71">
          <cell r="A71" t="str">
            <v xml:space="preserve">TIME-201831 </v>
          </cell>
        </row>
        <row r="72">
          <cell r="A72" t="str">
            <v xml:space="preserve">TIME-201819 </v>
          </cell>
        </row>
        <row r="73">
          <cell r="A73" t="str">
            <v xml:space="preserve">TIME-201801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3897-0700-4ED3-83A1-F79E47F8E259}">
  <sheetPr>
    <pageSetUpPr fitToPage="1"/>
  </sheetPr>
  <dimension ref="A1:P91"/>
  <sheetViews>
    <sheetView showGridLines="0" tabSelected="1" topLeftCell="D1" zoomScale="70" zoomScaleNormal="70" workbookViewId="0">
      <selection activeCell="E9" sqref="E9:L7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6" style="1" customWidth="1"/>
    <col min="10" max="10" width="11.5703125" style="1" customWidth="1"/>
    <col min="11" max="11" width="13" style="1" customWidth="1"/>
    <col min="12" max="13" width="11.42578125" style="1"/>
    <col min="14" max="14" width="38.5703125" style="1" bestFit="1" customWidth="1"/>
    <col min="15" max="15" width="14.42578125" style="1" bestFit="1" customWidth="1"/>
    <col min="16" max="16" width="17.7109375" style="1" bestFit="1" customWidth="1"/>
    <col min="17" max="16384" width="11.42578125" style="1"/>
  </cols>
  <sheetData>
    <row r="1" spans="1:16" ht="51.75" customHeight="1" thickBot="1">
      <c r="D1" s="2" t="s">
        <v>0</v>
      </c>
      <c r="E1" s="3"/>
      <c r="F1" s="3"/>
      <c r="G1" s="3"/>
      <c r="H1" s="3"/>
      <c r="I1" s="3"/>
      <c r="J1" s="3"/>
      <c r="K1" s="3"/>
      <c r="L1" s="4"/>
    </row>
    <row r="2" spans="1:16" ht="13.5" customHeight="1">
      <c r="D2" s="5"/>
      <c r="E2" s="5"/>
      <c r="F2" s="5"/>
      <c r="G2" s="5"/>
      <c r="H2" s="5"/>
      <c r="I2" s="5"/>
      <c r="J2" s="5"/>
      <c r="K2" s="5"/>
      <c r="L2" s="6"/>
    </row>
    <row r="3" spans="1:16" ht="19.5" customHeight="1">
      <c r="D3" s="7" t="s">
        <v>1</v>
      </c>
      <c r="E3" s="8"/>
      <c r="F3" s="9" t="str">
        <f>'[1]Information-General Settings'!D4</f>
        <v>Shinnapapa</v>
      </c>
      <c r="G3" s="10"/>
      <c r="I3" s="11"/>
      <c r="J3" s="12"/>
      <c r="K3" s="12"/>
      <c r="L3" s="12"/>
    </row>
    <row r="4" spans="1:16" ht="19.5" customHeight="1">
      <c r="D4" s="11" t="s">
        <v>2</v>
      </c>
      <c r="E4" s="13"/>
      <c r="F4" s="9" t="str">
        <f>'[1]Information-General Settings'!D5</f>
        <v>Khoonrak</v>
      </c>
      <c r="G4" s="10"/>
      <c r="I4" s="11"/>
      <c r="J4" s="12"/>
      <c r="K4" s="12"/>
      <c r="L4" s="12"/>
    </row>
    <row r="5" spans="1:16" ht="19.5" customHeight="1">
      <c r="D5" s="14" t="s">
        <v>3</v>
      </c>
      <c r="E5" s="15"/>
      <c r="F5" s="9">
        <f>'[1]Information-General Settings'!D6</f>
        <v>93</v>
      </c>
      <c r="G5" s="10"/>
      <c r="I5" s="11"/>
      <c r="J5" s="12"/>
      <c r="K5" s="12"/>
      <c r="L5" s="12"/>
    </row>
    <row r="6" spans="1:16" ht="19.5" customHeight="1" thickBot="1">
      <c r="E6" s="11"/>
      <c r="F6" s="11"/>
      <c r="G6" s="11"/>
      <c r="H6" s="16"/>
      <c r="J6" s="17"/>
      <c r="K6" s="17"/>
      <c r="L6" s="17"/>
    </row>
    <row r="7" spans="1:16" ht="12.75" customHeight="1">
      <c r="B7" s="1">
        <f>MONTH(E9)</f>
        <v>11</v>
      </c>
      <c r="C7" s="18"/>
      <c r="D7" s="19">
        <v>44136</v>
      </c>
      <c r="E7" s="20"/>
      <c r="F7" s="21" t="s">
        <v>4</v>
      </c>
      <c r="G7" s="21" t="s">
        <v>5</v>
      </c>
      <c r="H7" s="22" t="s">
        <v>6</v>
      </c>
      <c r="I7" s="23"/>
      <c r="J7" s="24" t="s">
        <v>7</v>
      </c>
      <c r="K7" s="25" t="s">
        <v>8</v>
      </c>
      <c r="L7" s="24" t="s">
        <v>9</v>
      </c>
    </row>
    <row r="8" spans="1:16" ht="23.25" customHeight="1" thickBot="1">
      <c r="C8" s="26"/>
      <c r="D8" s="27"/>
      <c r="E8" s="28"/>
      <c r="F8" s="29"/>
      <c r="G8" s="29"/>
      <c r="H8" s="30"/>
      <c r="I8" s="31"/>
      <c r="J8" s="32"/>
      <c r="K8" s="33"/>
      <c r="L8" s="32"/>
    </row>
    <row r="9" spans="1:16" ht="29.1" customHeight="1">
      <c r="A9" s="1" t="str">
        <f t="shared" ref="A9:A68" si="0">IF(OR(C9="f",C9="u",C9="F",C9="U"),"",IF(OR(B9=1,B9=2,B9=3,B9=4,B9=5),1,""))</f>
        <v/>
      </c>
      <c r="B9" s="34">
        <f t="shared" ref="B9:B67" si="1">WEEKDAY(E9,2)</f>
        <v>7</v>
      </c>
      <c r="C9" s="35"/>
      <c r="D9" s="36" t="str">
        <f>IF(B9=1,"Mo",IF(B9=2,"Tue",IF(B9=3,"Wed",IF(B9=4,"Thu",IF(B9=5,"Fri",IF(B9=6,"Sat",IF(B9=7,"Sun","")))))))</f>
        <v>Sun</v>
      </c>
      <c r="E9" s="37">
        <f>+D7</f>
        <v>44136</v>
      </c>
      <c r="F9" s="38"/>
      <c r="G9" s="38"/>
      <c r="H9" s="39"/>
      <c r="I9" s="40"/>
      <c r="J9" s="38"/>
      <c r="K9" s="38"/>
      <c r="L9" s="41"/>
      <c r="N9" s="42"/>
      <c r="O9" s="43" t="s">
        <v>10</v>
      </c>
      <c r="P9" s="44" t="s">
        <v>11</v>
      </c>
    </row>
    <row r="10" spans="1:16" ht="29.1" customHeight="1">
      <c r="A10" s="1">
        <f t="shared" si="0"/>
        <v>1</v>
      </c>
      <c r="B10" s="34">
        <f t="shared" si="1"/>
        <v>1</v>
      </c>
      <c r="C10" s="45"/>
      <c r="D10" s="36" t="str">
        <f>IF(B10=1,"Mo",IF(B10=2,"Tue",IF(B10=3,"Wed",IF(B10=4,"Thu",IF(B10=5,"Fri",IF(B10=6,"Sat",IF(B10=7,"Sun","")))))))</f>
        <v>Mo</v>
      </c>
      <c r="E10" s="37">
        <f>+E9+1</f>
        <v>44137</v>
      </c>
      <c r="F10" s="38"/>
      <c r="G10" s="38">
        <v>9004</v>
      </c>
      <c r="H10" s="46" t="s">
        <v>12</v>
      </c>
      <c r="I10" s="46"/>
      <c r="J10" s="38" t="s">
        <v>13</v>
      </c>
      <c r="K10" s="38"/>
      <c r="L10" s="41">
        <v>2</v>
      </c>
      <c r="N10" s="47" t="s">
        <v>14</v>
      </c>
      <c r="O10" s="48">
        <f>COUNTIF($G$9:$G$70, 9001)</f>
        <v>2</v>
      </c>
      <c r="P10" s="49">
        <f>SUMIF($G$9:$G$70,"9001",$L$9:$L$70)</f>
        <v>15</v>
      </c>
    </row>
    <row r="11" spans="1:16" ht="29.1" customHeight="1">
      <c r="B11" s="34"/>
      <c r="C11" s="45"/>
      <c r="D11" s="36"/>
      <c r="E11" s="37"/>
      <c r="F11" s="38" t="s">
        <v>15</v>
      </c>
      <c r="G11" s="38">
        <v>9003</v>
      </c>
      <c r="H11" s="50" t="s">
        <v>16</v>
      </c>
      <c r="I11" s="51"/>
      <c r="J11" s="38" t="s">
        <v>13</v>
      </c>
      <c r="K11" s="38"/>
      <c r="L11" s="41">
        <v>3</v>
      </c>
      <c r="N11" s="47" t="s">
        <v>17</v>
      </c>
      <c r="O11" s="48">
        <f>COUNTIF($G$9:$G$39,9002)</f>
        <v>0</v>
      </c>
      <c r="P11" s="49">
        <f>SUMIF($G$9:$G$39,"9002",$L$9:$L$39)</f>
        <v>0</v>
      </c>
    </row>
    <row r="12" spans="1:16" ht="29.1" customHeight="1">
      <c r="B12" s="34"/>
      <c r="C12" s="45"/>
      <c r="D12" s="36"/>
      <c r="E12" s="37"/>
      <c r="F12" s="38" t="s">
        <v>18</v>
      </c>
      <c r="G12" s="38">
        <v>9003</v>
      </c>
      <c r="H12" s="50" t="s">
        <v>19</v>
      </c>
      <c r="I12" s="51"/>
      <c r="J12" s="38" t="s">
        <v>13</v>
      </c>
      <c r="K12" s="38"/>
      <c r="L12" s="41">
        <v>2</v>
      </c>
      <c r="N12" s="47" t="s">
        <v>20</v>
      </c>
      <c r="O12" s="42">
        <f>COUNTIF($G$9:$G$70,9003)</f>
        <v>49</v>
      </c>
      <c r="P12" s="49">
        <f>SUMIF($G$9:$G$70,"9003",$L$9:$L$70)</f>
        <v>158</v>
      </c>
    </row>
    <row r="13" spans="1:16" ht="29.1" customHeight="1">
      <c r="B13" s="34"/>
      <c r="C13" s="45"/>
      <c r="D13" s="36"/>
      <c r="E13" s="37"/>
      <c r="F13" s="38" t="s">
        <v>21</v>
      </c>
      <c r="G13" s="38">
        <v>9003</v>
      </c>
      <c r="H13" s="50" t="s">
        <v>22</v>
      </c>
      <c r="I13" s="51"/>
      <c r="J13" s="38" t="s">
        <v>13</v>
      </c>
      <c r="K13" s="38"/>
      <c r="L13" s="41">
        <v>2</v>
      </c>
      <c r="N13" s="47" t="s">
        <v>23</v>
      </c>
      <c r="O13" s="42">
        <f>COUNTIF($G$9:$G$70,9004)</f>
        <v>5</v>
      </c>
      <c r="P13" s="49">
        <f>SUMIF($G$9:$G$70,"9004",$L$9:$L$70)</f>
        <v>11</v>
      </c>
    </row>
    <row r="14" spans="1:16" ht="29.1" customHeight="1">
      <c r="B14" s="34"/>
      <c r="C14" s="45"/>
      <c r="D14" s="36"/>
      <c r="E14" s="37"/>
      <c r="F14" s="38" t="s">
        <v>24</v>
      </c>
      <c r="G14" s="38">
        <v>9003</v>
      </c>
      <c r="H14" s="50" t="s">
        <v>25</v>
      </c>
      <c r="I14" s="51"/>
      <c r="J14" s="38" t="s">
        <v>13</v>
      </c>
      <c r="K14" s="38"/>
      <c r="L14" s="41">
        <v>2</v>
      </c>
      <c r="N14" s="47" t="s">
        <v>26</v>
      </c>
      <c r="O14" s="42">
        <f>COUNTIF($G$9:$G$39,9005)</f>
        <v>0</v>
      </c>
      <c r="P14" s="49">
        <f>SUMIF($G$9:$G$70,"9005",$L$9:$L$70)</f>
        <v>0</v>
      </c>
    </row>
    <row r="15" spans="1:16" ht="29.1" customHeight="1">
      <c r="A15" s="1">
        <f t="shared" si="0"/>
        <v>1</v>
      </c>
      <c r="B15" s="34">
        <f t="shared" si="1"/>
        <v>2</v>
      </c>
      <c r="C15" s="45"/>
      <c r="D15" s="36" t="str">
        <f>IF(B15=1,"Mo",IF(B15=2,"Tue",IF(B15=3,"Wed",IF(B15=4,"Thu",IF(B15=5,"Fri",IF(B15=6,"Sat",IF(B15=7,"Sun","")))))))</f>
        <v>Tue</v>
      </c>
      <c r="E15" s="37">
        <f>+E10+1</f>
        <v>44138</v>
      </c>
      <c r="F15" s="38" t="s">
        <v>15</v>
      </c>
      <c r="G15" s="38">
        <v>9003</v>
      </c>
      <c r="H15" s="52" t="s">
        <v>16</v>
      </c>
      <c r="I15" s="52"/>
      <c r="J15" s="38" t="s">
        <v>13</v>
      </c>
      <c r="K15" s="38"/>
      <c r="L15" s="41">
        <v>4</v>
      </c>
      <c r="N15" s="47" t="s">
        <v>27</v>
      </c>
      <c r="O15" s="42">
        <f>COUNTIF($G$9:$G$39,9007)</f>
        <v>0</v>
      </c>
      <c r="P15" s="49">
        <f>SUMIF($G$9:$G$39,"9007",$L$9:$L$39)</f>
        <v>0</v>
      </c>
    </row>
    <row r="16" spans="1:16" ht="29.1" customHeight="1">
      <c r="B16" s="34"/>
      <c r="C16" s="45"/>
      <c r="D16" s="36"/>
      <c r="E16" s="37"/>
      <c r="F16" s="38" t="s">
        <v>24</v>
      </c>
      <c r="G16" s="38">
        <v>9003</v>
      </c>
      <c r="H16" s="53" t="s">
        <v>25</v>
      </c>
      <c r="I16" s="54"/>
      <c r="J16" s="38" t="s">
        <v>13</v>
      </c>
      <c r="K16" s="38"/>
      <c r="L16" s="41">
        <v>4</v>
      </c>
      <c r="N16" s="47" t="s">
        <v>28</v>
      </c>
      <c r="O16" s="42">
        <f>COUNTIF($G$9:$G$39,9008)</f>
        <v>0</v>
      </c>
      <c r="P16" s="49">
        <f>SUMIF($G$9:$G$39,"9008",$L$9:$L$39)</f>
        <v>0</v>
      </c>
    </row>
    <row r="17" spans="1:15" ht="29.1" customHeight="1">
      <c r="A17" s="1">
        <f t="shared" si="0"/>
        <v>1</v>
      </c>
      <c r="B17" s="34">
        <f t="shared" si="1"/>
        <v>3</v>
      </c>
      <c r="C17" s="45"/>
      <c r="D17" s="36" t="str">
        <f t="shared" ref="D17:D68" si="2">IF(B17=1,"Mo",IF(B17=2,"Tue",IF(B17=3,"Wed",IF(B17=4,"Thu",IF(B17=5,"Fri",IF(B17=6,"Sat",IF(B17=7,"Sun","")))))))</f>
        <v>Wed</v>
      </c>
      <c r="E17" s="37">
        <f>+E15+1</f>
        <v>44139</v>
      </c>
      <c r="F17" s="38" t="s">
        <v>29</v>
      </c>
      <c r="G17" s="38">
        <v>9003</v>
      </c>
      <c r="H17" s="52" t="s">
        <v>30</v>
      </c>
      <c r="I17" s="52"/>
      <c r="J17" s="38" t="s">
        <v>13</v>
      </c>
      <c r="K17" s="38"/>
      <c r="L17" s="41">
        <v>3</v>
      </c>
      <c r="O17" s="6"/>
    </row>
    <row r="18" spans="1:15" ht="29.1" customHeight="1">
      <c r="B18" s="34"/>
      <c r="C18" s="45"/>
      <c r="D18" s="36"/>
      <c r="E18" s="37"/>
      <c r="F18" s="38" t="s">
        <v>18</v>
      </c>
      <c r="G18" s="38">
        <v>9003</v>
      </c>
      <c r="H18" s="53" t="s">
        <v>19</v>
      </c>
      <c r="I18" s="54"/>
      <c r="J18" s="38" t="s">
        <v>13</v>
      </c>
      <c r="K18" s="38"/>
      <c r="L18" s="41">
        <v>1</v>
      </c>
      <c r="O18" s="6"/>
    </row>
    <row r="19" spans="1:15" ht="29.1" customHeight="1">
      <c r="B19" s="34"/>
      <c r="C19" s="45"/>
      <c r="D19" s="36"/>
      <c r="E19" s="37"/>
      <c r="F19" s="38" t="s">
        <v>21</v>
      </c>
      <c r="G19" s="38">
        <v>9003</v>
      </c>
      <c r="H19" s="53" t="s">
        <v>19</v>
      </c>
      <c r="I19" s="54"/>
      <c r="J19" s="38" t="s">
        <v>13</v>
      </c>
      <c r="K19" s="38"/>
      <c r="L19" s="41">
        <v>1</v>
      </c>
      <c r="O19" s="6"/>
    </row>
    <row r="20" spans="1:15" ht="29.1" customHeight="1">
      <c r="B20" s="34"/>
      <c r="C20" s="45"/>
      <c r="D20" s="36"/>
      <c r="E20" s="37"/>
      <c r="F20" s="38" t="s">
        <v>31</v>
      </c>
      <c r="G20" s="38">
        <v>9003</v>
      </c>
      <c r="H20" s="53" t="s">
        <v>32</v>
      </c>
      <c r="I20" s="54"/>
      <c r="J20" s="38" t="s">
        <v>13</v>
      </c>
      <c r="K20" s="38"/>
      <c r="L20" s="41">
        <v>4</v>
      </c>
    </row>
    <row r="21" spans="1:15" ht="29.1" customHeight="1">
      <c r="A21" s="1">
        <f t="shared" si="0"/>
        <v>1</v>
      </c>
      <c r="B21" s="34">
        <f t="shared" si="1"/>
        <v>4</v>
      </c>
      <c r="C21" s="45"/>
      <c r="D21" s="36" t="str">
        <f t="shared" si="2"/>
        <v>Thu</v>
      </c>
      <c r="E21" s="37">
        <f>+E17+1</f>
        <v>44140</v>
      </c>
      <c r="F21" s="38"/>
      <c r="G21" s="38">
        <v>9004</v>
      </c>
      <c r="H21" s="46" t="s">
        <v>33</v>
      </c>
      <c r="I21" s="46"/>
      <c r="J21" s="38" t="s">
        <v>13</v>
      </c>
      <c r="K21" s="38"/>
      <c r="L21" s="41">
        <v>1</v>
      </c>
    </row>
    <row r="22" spans="1:15" ht="29.1" customHeight="1">
      <c r="B22" s="34"/>
      <c r="C22" s="45"/>
      <c r="D22" s="36"/>
      <c r="E22" s="37"/>
      <c r="F22" s="38" t="s">
        <v>31</v>
      </c>
      <c r="G22" s="38">
        <v>9003</v>
      </c>
      <c r="H22" s="50" t="s">
        <v>32</v>
      </c>
      <c r="I22" s="51"/>
      <c r="J22" s="38" t="s">
        <v>13</v>
      </c>
      <c r="K22" s="38"/>
      <c r="L22" s="41">
        <v>5</v>
      </c>
    </row>
    <row r="23" spans="1:15" ht="29.1" customHeight="1">
      <c r="B23" s="34"/>
      <c r="C23" s="45"/>
      <c r="D23" s="36"/>
      <c r="E23" s="37"/>
      <c r="F23" s="38" t="s">
        <v>34</v>
      </c>
      <c r="G23" s="38">
        <v>9003</v>
      </c>
      <c r="H23" s="50" t="s">
        <v>35</v>
      </c>
      <c r="I23" s="51"/>
      <c r="J23" s="38" t="s">
        <v>13</v>
      </c>
      <c r="K23" s="38"/>
      <c r="L23" s="41">
        <v>3</v>
      </c>
    </row>
    <row r="24" spans="1:15" ht="29.1" customHeight="1">
      <c r="A24" s="1">
        <f t="shared" si="0"/>
        <v>1</v>
      </c>
      <c r="B24" s="34">
        <f t="shared" si="1"/>
        <v>5</v>
      </c>
      <c r="C24" s="45"/>
      <c r="D24" s="36" t="str">
        <f t="shared" si="2"/>
        <v>Fri</v>
      </c>
      <c r="E24" s="37">
        <f>+E21+1</f>
        <v>44141</v>
      </c>
      <c r="F24" s="38" t="s">
        <v>34</v>
      </c>
      <c r="G24" s="38">
        <v>9003</v>
      </c>
      <c r="H24" s="55" t="s">
        <v>35</v>
      </c>
      <c r="I24" s="55"/>
      <c r="J24" s="38" t="s">
        <v>13</v>
      </c>
      <c r="K24" s="38"/>
      <c r="L24" s="41">
        <v>2</v>
      </c>
    </row>
    <row r="25" spans="1:15" ht="29.1" customHeight="1">
      <c r="B25" s="34"/>
      <c r="C25" s="45"/>
      <c r="D25" s="36"/>
      <c r="E25" s="37"/>
      <c r="F25" s="38" t="s">
        <v>15</v>
      </c>
      <c r="G25" s="38">
        <v>9003</v>
      </c>
      <c r="H25" s="56" t="s">
        <v>16</v>
      </c>
      <c r="I25" s="57"/>
      <c r="J25" s="38" t="s">
        <v>13</v>
      </c>
      <c r="K25" s="38"/>
      <c r="L25" s="41">
        <v>2</v>
      </c>
    </row>
    <row r="26" spans="1:15" ht="29.1" customHeight="1">
      <c r="B26" s="34"/>
      <c r="C26" s="45"/>
      <c r="D26" s="36"/>
      <c r="E26" s="37"/>
      <c r="F26" s="38" t="s">
        <v>29</v>
      </c>
      <c r="G26" s="38">
        <v>9003</v>
      </c>
      <c r="H26" s="56" t="s">
        <v>30</v>
      </c>
      <c r="I26" s="57"/>
      <c r="J26" s="38" t="s">
        <v>13</v>
      </c>
      <c r="K26" s="38"/>
      <c r="L26" s="41">
        <v>4</v>
      </c>
    </row>
    <row r="27" spans="1:15" ht="29.1" customHeight="1">
      <c r="A27" s="1" t="str">
        <f t="shared" si="0"/>
        <v/>
      </c>
      <c r="B27" s="34">
        <f t="shared" si="1"/>
        <v>6</v>
      </c>
      <c r="C27" s="45"/>
      <c r="D27" s="36" t="str">
        <f t="shared" si="2"/>
        <v>Sat</v>
      </c>
      <c r="E27" s="37">
        <f>+E24+1</f>
        <v>44142</v>
      </c>
      <c r="F27" s="38"/>
      <c r="G27" s="38"/>
      <c r="H27" s="58"/>
      <c r="I27" s="58"/>
      <c r="J27" s="38"/>
      <c r="K27" s="38"/>
      <c r="L27" s="41"/>
    </row>
    <row r="28" spans="1:15" ht="29.1" customHeight="1">
      <c r="A28" s="1" t="str">
        <f t="shared" si="0"/>
        <v/>
      </c>
      <c r="B28" s="34">
        <f t="shared" si="1"/>
        <v>7</v>
      </c>
      <c r="C28" s="45"/>
      <c r="D28" s="36" t="str">
        <f>IF(B28=1,"Mo",IF(B28=2,"Tue",IF(B28=3,"Wed",IF(B28=4,"Thu",IF(B28=5,"Fri",IF(B28=6,"Sat",IF(B28=7,"Sun","")))))))</f>
        <v>Sun</v>
      </c>
      <c r="E28" s="37">
        <f t="shared" ref="E28:E67" si="3">+E27+1</f>
        <v>44143</v>
      </c>
      <c r="F28" s="38" t="s">
        <v>34</v>
      </c>
      <c r="G28" s="38">
        <v>9003</v>
      </c>
      <c r="H28" s="46" t="s">
        <v>35</v>
      </c>
      <c r="I28" s="46"/>
      <c r="J28" s="38" t="s">
        <v>36</v>
      </c>
      <c r="K28" s="38"/>
      <c r="L28" s="41">
        <v>1</v>
      </c>
    </row>
    <row r="29" spans="1:15" ht="29.1" customHeight="1">
      <c r="B29" s="34"/>
      <c r="C29" s="45"/>
      <c r="D29" s="36"/>
      <c r="E29" s="37"/>
      <c r="F29" s="38" t="s">
        <v>29</v>
      </c>
      <c r="G29" s="38">
        <v>9003</v>
      </c>
      <c r="H29" s="50" t="s">
        <v>30</v>
      </c>
      <c r="I29" s="51"/>
      <c r="J29" s="38" t="s">
        <v>36</v>
      </c>
      <c r="K29" s="38"/>
      <c r="L29" s="41">
        <v>1</v>
      </c>
    </row>
    <row r="30" spans="1:15" ht="29.1" customHeight="1">
      <c r="A30" s="1">
        <f t="shared" si="0"/>
        <v>1</v>
      </c>
      <c r="B30" s="34">
        <f t="shared" si="1"/>
        <v>1</v>
      </c>
      <c r="C30" s="45"/>
      <c r="D30" s="36" t="str">
        <f>IF(B30=1,"Mo",IF(B30=2,"Tue",IF(B30=3,"Wed",IF(B30=4,"Thu",IF(B30=5,"Fri",IF(B30=6,"Sat",IF(B30=7,"Sun","")))))))</f>
        <v>Mo</v>
      </c>
      <c r="E30" s="37">
        <f>+E28+1</f>
        <v>44144</v>
      </c>
      <c r="F30" s="38" t="s">
        <v>29</v>
      </c>
      <c r="G30" s="38">
        <v>9003</v>
      </c>
      <c r="H30" s="46" t="s">
        <v>30</v>
      </c>
      <c r="I30" s="46"/>
      <c r="J30" s="38" t="s">
        <v>13</v>
      </c>
      <c r="K30" s="38"/>
      <c r="L30" s="41">
        <v>2</v>
      </c>
    </row>
    <row r="31" spans="1:15" ht="29.1" customHeight="1">
      <c r="B31" s="34"/>
      <c r="C31" s="45"/>
      <c r="D31" s="36"/>
      <c r="E31" s="37"/>
      <c r="F31" s="38" t="s">
        <v>31</v>
      </c>
      <c r="G31" s="38">
        <v>9003</v>
      </c>
      <c r="H31" s="50" t="s">
        <v>32</v>
      </c>
      <c r="I31" s="51"/>
      <c r="J31" s="38" t="s">
        <v>13</v>
      </c>
      <c r="K31" s="38"/>
      <c r="L31" s="41">
        <v>6</v>
      </c>
    </row>
    <row r="32" spans="1:15" ht="29.1" customHeight="1">
      <c r="A32" s="1">
        <f t="shared" si="0"/>
        <v>1</v>
      </c>
      <c r="B32" s="34">
        <f t="shared" si="1"/>
        <v>2</v>
      </c>
      <c r="C32" s="45"/>
      <c r="D32" s="36" t="str">
        <f>IF(B32=1,"Mo",IF(B32=2,"Tue",IF(B32=3,"Wed",IF(B32=4,"Thu",IF(B32=5,"Fri",IF(B32=6,"Sat",IF(B32=7,"Sun","")))))))</f>
        <v>Tue</v>
      </c>
      <c r="E32" s="37">
        <f>+E30+1</f>
        <v>44145</v>
      </c>
      <c r="F32" s="38" t="s">
        <v>31</v>
      </c>
      <c r="G32" s="38">
        <v>9003</v>
      </c>
      <c r="H32" s="52" t="s">
        <v>32</v>
      </c>
      <c r="I32" s="52"/>
      <c r="J32" s="38" t="s">
        <v>13</v>
      </c>
      <c r="K32" s="38"/>
      <c r="L32" s="41">
        <v>3</v>
      </c>
    </row>
    <row r="33" spans="1:12" ht="29.1" customHeight="1">
      <c r="B33" s="34"/>
      <c r="C33" s="45"/>
      <c r="D33" s="36"/>
      <c r="E33" s="37"/>
      <c r="F33" s="38" t="s">
        <v>29</v>
      </c>
      <c r="G33" s="38">
        <v>9003</v>
      </c>
      <c r="H33" s="53" t="s">
        <v>30</v>
      </c>
      <c r="I33" s="54"/>
      <c r="J33" s="38" t="s">
        <v>13</v>
      </c>
      <c r="K33" s="38"/>
      <c r="L33" s="41">
        <v>2</v>
      </c>
    </row>
    <row r="34" spans="1:12" ht="29.1" customHeight="1">
      <c r="B34" s="34"/>
      <c r="C34" s="45"/>
      <c r="D34" s="36"/>
      <c r="E34" s="37"/>
      <c r="F34" s="38" t="s">
        <v>34</v>
      </c>
      <c r="G34" s="38">
        <v>9003</v>
      </c>
      <c r="H34" s="53" t="s">
        <v>35</v>
      </c>
      <c r="I34" s="54"/>
      <c r="J34" s="38" t="s">
        <v>13</v>
      </c>
      <c r="K34" s="38"/>
      <c r="L34" s="41">
        <v>3</v>
      </c>
    </row>
    <row r="35" spans="1:12" ht="29.1" customHeight="1">
      <c r="A35" s="1">
        <f t="shared" si="0"/>
        <v>1</v>
      </c>
      <c r="B35" s="34">
        <f t="shared" si="1"/>
        <v>3</v>
      </c>
      <c r="C35" s="45"/>
      <c r="D35" s="36" t="str">
        <f t="shared" si="2"/>
        <v>Wed</v>
      </c>
      <c r="E35" s="37">
        <f>+E32+1</f>
        <v>44146</v>
      </c>
      <c r="F35" s="38" t="s">
        <v>34</v>
      </c>
      <c r="G35" s="38">
        <v>9003</v>
      </c>
      <c r="H35" s="46" t="s">
        <v>35</v>
      </c>
      <c r="I35" s="46"/>
      <c r="J35" s="38" t="s">
        <v>13</v>
      </c>
      <c r="K35" s="38"/>
      <c r="L35" s="41">
        <v>4</v>
      </c>
    </row>
    <row r="36" spans="1:12" ht="29.1" customHeight="1">
      <c r="B36" s="34"/>
      <c r="C36" s="45"/>
      <c r="D36" s="36"/>
      <c r="E36" s="37"/>
      <c r="F36" s="38" t="s">
        <v>18</v>
      </c>
      <c r="G36" s="38">
        <v>9003</v>
      </c>
      <c r="H36" s="50" t="s">
        <v>19</v>
      </c>
      <c r="I36" s="51"/>
      <c r="J36" s="38" t="s">
        <v>13</v>
      </c>
      <c r="K36" s="38"/>
      <c r="L36" s="41">
        <v>2</v>
      </c>
    </row>
    <row r="37" spans="1:12" ht="29.1" customHeight="1">
      <c r="B37" s="34"/>
      <c r="C37" s="45"/>
      <c r="D37" s="36"/>
      <c r="E37" s="37"/>
      <c r="F37" s="38"/>
      <c r="G37" s="38">
        <v>9004</v>
      </c>
      <c r="H37" s="50" t="s">
        <v>37</v>
      </c>
      <c r="I37" s="51"/>
      <c r="J37" s="38" t="s">
        <v>13</v>
      </c>
      <c r="K37" s="38"/>
      <c r="L37" s="41">
        <v>2</v>
      </c>
    </row>
    <row r="38" spans="1:12" ht="29.1" customHeight="1">
      <c r="A38" s="1">
        <f t="shared" si="0"/>
        <v>1</v>
      </c>
      <c r="B38" s="34">
        <f t="shared" si="1"/>
        <v>4</v>
      </c>
      <c r="C38" s="45"/>
      <c r="D38" s="36" t="str">
        <f t="shared" si="2"/>
        <v>Thu</v>
      </c>
      <c r="E38" s="37">
        <f>+E35+1</f>
        <v>44147</v>
      </c>
      <c r="F38" s="38" t="s">
        <v>38</v>
      </c>
      <c r="G38" s="38">
        <v>9003</v>
      </c>
      <c r="H38" s="55" t="s">
        <v>39</v>
      </c>
      <c r="I38" s="55"/>
      <c r="J38" s="38" t="s">
        <v>13</v>
      </c>
      <c r="K38" s="38"/>
      <c r="L38" s="41">
        <v>4</v>
      </c>
    </row>
    <row r="39" spans="1:12" ht="29.1" customHeight="1">
      <c r="B39" s="34"/>
      <c r="C39" s="45"/>
      <c r="D39" s="36"/>
      <c r="E39" s="37"/>
      <c r="F39" s="38" t="s">
        <v>40</v>
      </c>
      <c r="G39" s="38">
        <v>9003</v>
      </c>
      <c r="H39" s="56" t="s">
        <v>41</v>
      </c>
      <c r="I39" s="57"/>
      <c r="J39" s="38" t="s">
        <v>13</v>
      </c>
      <c r="K39" s="38"/>
      <c r="L39" s="41">
        <v>4</v>
      </c>
    </row>
    <row r="40" spans="1:12" ht="29.1" customHeight="1">
      <c r="B40" s="34"/>
      <c r="C40" s="45"/>
      <c r="D40" s="36"/>
      <c r="E40" s="37"/>
      <c r="F40" s="38" t="s">
        <v>42</v>
      </c>
      <c r="G40" s="38">
        <v>9003</v>
      </c>
      <c r="H40" s="56" t="s">
        <v>43</v>
      </c>
      <c r="I40" s="57"/>
      <c r="J40" s="38" t="s">
        <v>13</v>
      </c>
      <c r="K40" s="38"/>
      <c r="L40" s="41">
        <v>2</v>
      </c>
    </row>
    <row r="41" spans="1:12" ht="29.1" customHeight="1">
      <c r="A41" s="1">
        <f t="shared" si="0"/>
        <v>1</v>
      </c>
      <c r="B41" s="34">
        <f t="shared" si="1"/>
        <v>5</v>
      </c>
      <c r="C41" s="45"/>
      <c r="D41" s="36" t="str">
        <f t="shared" si="2"/>
        <v>Fri</v>
      </c>
      <c r="E41" s="37">
        <f>+E38+1</f>
        <v>44148</v>
      </c>
      <c r="F41" s="38" t="s">
        <v>38</v>
      </c>
      <c r="G41" s="38">
        <v>9003</v>
      </c>
      <c r="H41" s="52" t="s">
        <v>39</v>
      </c>
      <c r="I41" s="52"/>
      <c r="J41" s="38" t="s">
        <v>13</v>
      </c>
      <c r="K41" s="38"/>
      <c r="L41" s="41">
        <v>2</v>
      </c>
    </row>
    <row r="42" spans="1:12" ht="29.1" customHeight="1">
      <c r="B42" s="34"/>
      <c r="C42" s="45"/>
      <c r="D42" s="36"/>
      <c r="E42" s="37"/>
      <c r="F42" s="38" t="s">
        <v>40</v>
      </c>
      <c r="G42" s="38">
        <v>9003</v>
      </c>
      <c r="H42" s="53" t="s">
        <v>41</v>
      </c>
      <c r="I42" s="54"/>
      <c r="J42" s="38" t="s">
        <v>13</v>
      </c>
      <c r="K42" s="38"/>
      <c r="L42" s="41">
        <v>4</v>
      </c>
    </row>
    <row r="43" spans="1:12" ht="29.1" customHeight="1">
      <c r="B43" s="34"/>
      <c r="C43" s="45"/>
      <c r="D43" s="36"/>
      <c r="E43" s="37"/>
      <c r="F43" s="38" t="s">
        <v>44</v>
      </c>
      <c r="G43" s="38">
        <v>9003</v>
      </c>
      <c r="H43" s="53" t="s">
        <v>45</v>
      </c>
      <c r="I43" s="54"/>
      <c r="J43" s="38" t="s">
        <v>13</v>
      </c>
      <c r="K43" s="38"/>
      <c r="L43" s="41">
        <v>4</v>
      </c>
    </row>
    <row r="44" spans="1:12" ht="29.1" customHeight="1">
      <c r="A44" s="1" t="str">
        <f t="shared" si="0"/>
        <v/>
      </c>
      <c r="B44" s="34">
        <f t="shared" si="1"/>
        <v>6</v>
      </c>
      <c r="C44" s="45"/>
      <c r="D44" s="36" t="str">
        <f t="shared" si="2"/>
        <v>Sat</v>
      </c>
      <c r="E44" s="37">
        <f>+E41+1</f>
        <v>44149</v>
      </c>
      <c r="F44" s="38"/>
      <c r="G44" s="38"/>
      <c r="H44" s="46"/>
      <c r="I44" s="46"/>
      <c r="J44" s="38"/>
      <c r="K44" s="38"/>
      <c r="L44" s="41"/>
    </row>
    <row r="45" spans="1:12" ht="29.1" customHeight="1">
      <c r="A45" s="1" t="str">
        <f t="shared" si="0"/>
        <v/>
      </c>
      <c r="B45" s="34">
        <f t="shared" si="1"/>
        <v>7</v>
      </c>
      <c r="C45" s="45"/>
      <c r="D45" s="36" t="str">
        <f t="shared" si="2"/>
        <v>Sun</v>
      </c>
      <c r="E45" s="37">
        <f t="shared" si="3"/>
        <v>44150</v>
      </c>
      <c r="F45" s="38"/>
      <c r="G45" s="38"/>
      <c r="H45" s="46"/>
      <c r="I45" s="46"/>
      <c r="J45" s="38"/>
      <c r="K45" s="38"/>
      <c r="L45" s="41"/>
    </row>
    <row r="46" spans="1:12" ht="29.1" customHeight="1">
      <c r="A46" s="1">
        <f t="shared" si="0"/>
        <v>1</v>
      </c>
      <c r="B46" s="34">
        <f t="shared" si="1"/>
        <v>1</v>
      </c>
      <c r="C46" s="45"/>
      <c r="D46" s="36" t="str">
        <f t="shared" si="2"/>
        <v>Mo</v>
      </c>
      <c r="E46" s="37">
        <f t="shared" si="3"/>
        <v>44151</v>
      </c>
      <c r="F46" s="38" t="s">
        <v>46</v>
      </c>
      <c r="G46" s="38">
        <v>9001</v>
      </c>
      <c r="H46" s="46" t="s">
        <v>47</v>
      </c>
      <c r="I46" s="46"/>
      <c r="J46" s="38" t="s">
        <v>13</v>
      </c>
      <c r="K46" s="38"/>
      <c r="L46" s="41">
        <v>3</v>
      </c>
    </row>
    <row r="47" spans="1:12" ht="29.1" customHeight="1">
      <c r="B47" s="34"/>
      <c r="C47" s="45"/>
      <c r="D47" s="36"/>
      <c r="E47" s="37"/>
      <c r="F47" s="38" t="s">
        <v>29</v>
      </c>
      <c r="G47" s="38">
        <v>9003</v>
      </c>
      <c r="H47" s="50" t="s">
        <v>48</v>
      </c>
      <c r="I47" s="51"/>
      <c r="J47" s="38" t="s">
        <v>49</v>
      </c>
      <c r="K47" s="38"/>
      <c r="L47" s="41">
        <v>2</v>
      </c>
    </row>
    <row r="48" spans="1:12" ht="29.1" customHeight="1">
      <c r="B48" s="34"/>
      <c r="C48" s="45"/>
      <c r="D48" s="36"/>
      <c r="E48" s="37"/>
      <c r="F48" s="38" t="s">
        <v>44</v>
      </c>
      <c r="G48" s="38">
        <v>9003</v>
      </c>
      <c r="H48" s="50" t="s">
        <v>45</v>
      </c>
      <c r="I48" s="51"/>
      <c r="J48" s="38" t="s">
        <v>13</v>
      </c>
      <c r="K48" s="38"/>
      <c r="L48" s="41">
        <v>3</v>
      </c>
    </row>
    <row r="49" spans="1:12" ht="29.1" customHeight="1">
      <c r="A49" s="1">
        <f t="shared" si="0"/>
        <v>1</v>
      </c>
      <c r="B49" s="34">
        <f t="shared" si="1"/>
        <v>2</v>
      </c>
      <c r="C49" s="45"/>
      <c r="D49" s="36" t="str">
        <f t="shared" si="2"/>
        <v>Tue</v>
      </c>
      <c r="E49" s="37">
        <f>+E46+1</f>
        <v>44152</v>
      </c>
      <c r="F49" s="38" t="s">
        <v>46</v>
      </c>
      <c r="G49" s="38">
        <v>9001</v>
      </c>
      <c r="H49" s="46" t="s">
        <v>47</v>
      </c>
      <c r="I49" s="46"/>
      <c r="J49" s="38" t="s">
        <v>50</v>
      </c>
      <c r="K49" s="38"/>
      <c r="L49" s="41">
        <v>12</v>
      </c>
    </row>
    <row r="50" spans="1:12" ht="29.1" customHeight="1">
      <c r="A50" s="1">
        <f t="shared" si="0"/>
        <v>1</v>
      </c>
      <c r="B50" s="34">
        <f t="shared" si="1"/>
        <v>3</v>
      </c>
      <c r="C50" s="45"/>
      <c r="D50" s="36" t="str">
        <f t="shared" si="2"/>
        <v>Wed</v>
      </c>
      <c r="E50" s="37">
        <f t="shared" si="3"/>
        <v>44153</v>
      </c>
      <c r="F50" s="38" t="s">
        <v>40</v>
      </c>
      <c r="G50" s="38">
        <v>9003</v>
      </c>
      <c r="H50" s="46" t="s">
        <v>41</v>
      </c>
      <c r="I50" s="46"/>
      <c r="J50" s="38" t="s">
        <v>13</v>
      </c>
      <c r="K50" s="38"/>
      <c r="L50" s="41">
        <v>4</v>
      </c>
    </row>
    <row r="51" spans="1:12" ht="29.1" customHeight="1">
      <c r="B51" s="34"/>
      <c r="C51" s="45"/>
      <c r="D51" s="36"/>
      <c r="E51" s="37"/>
      <c r="F51" s="38" t="s">
        <v>51</v>
      </c>
      <c r="G51" s="38">
        <v>9003</v>
      </c>
      <c r="H51" s="50" t="s">
        <v>52</v>
      </c>
      <c r="I51" s="51"/>
      <c r="J51" s="38" t="s">
        <v>13</v>
      </c>
      <c r="K51" s="38"/>
      <c r="L51" s="41">
        <v>4</v>
      </c>
    </row>
    <row r="52" spans="1:12" ht="29.1" customHeight="1">
      <c r="A52" s="1">
        <f t="shared" si="0"/>
        <v>1</v>
      </c>
      <c r="B52" s="34">
        <f t="shared" si="1"/>
        <v>4</v>
      </c>
      <c r="C52" s="45"/>
      <c r="D52" s="36" t="str">
        <f t="shared" si="2"/>
        <v>Thu</v>
      </c>
      <c r="E52" s="37">
        <f>+E50+1</f>
        <v>44154</v>
      </c>
      <c r="F52" s="38" t="s">
        <v>15</v>
      </c>
      <c r="G52" s="38">
        <v>9003</v>
      </c>
      <c r="H52" s="46" t="s">
        <v>16</v>
      </c>
      <c r="I52" s="46"/>
      <c r="J52" s="38" t="s">
        <v>13</v>
      </c>
      <c r="K52" s="38"/>
      <c r="L52" s="41">
        <v>2</v>
      </c>
    </row>
    <row r="53" spans="1:12" ht="29.1" customHeight="1">
      <c r="B53" s="34"/>
      <c r="C53" s="45"/>
      <c r="D53" s="36"/>
      <c r="E53" s="37"/>
      <c r="F53" s="38" t="s">
        <v>51</v>
      </c>
      <c r="G53" s="38">
        <v>9003</v>
      </c>
      <c r="H53" s="50" t="s">
        <v>52</v>
      </c>
      <c r="I53" s="51"/>
      <c r="J53" s="59"/>
      <c r="K53" s="38"/>
      <c r="L53" s="41">
        <v>6</v>
      </c>
    </row>
    <row r="54" spans="1:12" ht="29.1" customHeight="1">
      <c r="A54" s="1">
        <f t="shared" si="0"/>
        <v>1</v>
      </c>
      <c r="B54" s="34">
        <f t="shared" si="1"/>
        <v>5</v>
      </c>
      <c r="C54" s="45"/>
      <c r="D54" s="36" t="str">
        <f t="shared" si="2"/>
        <v>Fri</v>
      </c>
      <c r="E54" s="37">
        <f>+E52+1</f>
        <v>44155</v>
      </c>
      <c r="F54" s="38" t="s">
        <v>40</v>
      </c>
      <c r="G54" s="38">
        <v>9003</v>
      </c>
      <c r="H54" s="46" t="s">
        <v>41</v>
      </c>
      <c r="I54" s="46"/>
      <c r="J54" s="38" t="s">
        <v>13</v>
      </c>
      <c r="K54" s="38"/>
      <c r="L54" s="41">
        <v>4</v>
      </c>
    </row>
    <row r="55" spans="1:12" ht="29.1" customHeight="1">
      <c r="B55" s="34"/>
      <c r="C55" s="45"/>
      <c r="D55" s="36"/>
      <c r="E55" s="37"/>
      <c r="F55" s="38" t="s">
        <v>51</v>
      </c>
      <c r="G55" s="38">
        <v>9003</v>
      </c>
      <c r="H55" s="50" t="s">
        <v>52</v>
      </c>
      <c r="I55" s="51"/>
      <c r="J55" s="38" t="s">
        <v>13</v>
      </c>
      <c r="K55" s="38"/>
      <c r="L55" s="41">
        <v>4</v>
      </c>
    </row>
    <row r="56" spans="1:12" ht="29.1" customHeight="1">
      <c r="A56" s="1" t="str">
        <f t="shared" si="0"/>
        <v/>
      </c>
      <c r="B56" s="34">
        <f t="shared" si="1"/>
        <v>6</v>
      </c>
      <c r="C56" s="45"/>
      <c r="D56" s="36" t="str">
        <f t="shared" si="2"/>
        <v>Sat</v>
      </c>
      <c r="E56" s="37">
        <f>+E54+1</f>
        <v>44156</v>
      </c>
      <c r="F56" s="38" t="s">
        <v>40</v>
      </c>
      <c r="G56" s="38">
        <v>9003</v>
      </c>
      <c r="H56" s="46" t="s">
        <v>41</v>
      </c>
      <c r="I56" s="46"/>
      <c r="J56" s="38" t="s">
        <v>36</v>
      </c>
      <c r="K56" s="38"/>
      <c r="L56" s="41">
        <v>2</v>
      </c>
    </row>
    <row r="57" spans="1:12" ht="29.1" customHeight="1">
      <c r="A57" s="1" t="str">
        <f t="shared" si="0"/>
        <v/>
      </c>
      <c r="B57" s="34">
        <f t="shared" si="1"/>
        <v>7</v>
      </c>
      <c r="C57" s="45"/>
      <c r="D57" s="36" t="str">
        <f t="shared" si="2"/>
        <v>Sun</v>
      </c>
      <c r="E57" s="37">
        <f t="shared" si="3"/>
        <v>44157</v>
      </c>
      <c r="F57" s="38" t="s">
        <v>38</v>
      </c>
      <c r="G57" s="38">
        <v>9003</v>
      </c>
      <c r="H57" s="46" t="s">
        <v>39</v>
      </c>
      <c r="I57" s="46"/>
      <c r="J57" s="38" t="s">
        <v>36</v>
      </c>
      <c r="K57" s="38"/>
      <c r="L57" s="41">
        <v>2</v>
      </c>
    </row>
    <row r="58" spans="1:12" ht="29.1" customHeight="1">
      <c r="A58" s="1">
        <f t="shared" si="0"/>
        <v>1</v>
      </c>
      <c r="B58" s="34">
        <f t="shared" si="1"/>
        <v>1</v>
      </c>
      <c r="C58" s="45"/>
      <c r="D58" s="36" t="str">
        <f t="shared" si="2"/>
        <v>Mo</v>
      </c>
      <c r="E58" s="37">
        <f t="shared" si="3"/>
        <v>44158</v>
      </c>
      <c r="F58" s="38" t="s">
        <v>40</v>
      </c>
      <c r="G58" s="38">
        <v>9003</v>
      </c>
      <c r="H58" s="52" t="s">
        <v>41</v>
      </c>
      <c r="I58" s="52"/>
      <c r="J58" s="38" t="s">
        <v>13</v>
      </c>
      <c r="K58" s="38"/>
      <c r="L58" s="41">
        <v>4</v>
      </c>
    </row>
    <row r="59" spans="1:12" ht="29.1" customHeight="1">
      <c r="B59" s="34"/>
      <c r="C59" s="45"/>
      <c r="D59" s="36"/>
      <c r="E59" s="37"/>
      <c r="F59" s="38" t="s">
        <v>38</v>
      </c>
      <c r="G59" s="38">
        <v>9003</v>
      </c>
      <c r="H59" s="53" t="s">
        <v>39</v>
      </c>
      <c r="I59" s="54"/>
      <c r="J59" s="38" t="s">
        <v>13</v>
      </c>
      <c r="K59" s="38"/>
      <c r="L59" s="41">
        <v>4</v>
      </c>
    </row>
    <row r="60" spans="1:12" ht="29.1" customHeight="1">
      <c r="A60" s="1">
        <f t="shared" si="0"/>
        <v>1</v>
      </c>
      <c r="B60" s="34">
        <f t="shared" si="1"/>
        <v>2</v>
      </c>
      <c r="C60" s="45"/>
      <c r="D60" s="36" t="str">
        <f t="shared" si="2"/>
        <v>Tue</v>
      </c>
      <c r="E60" s="37">
        <f>+E58+1</f>
        <v>44159</v>
      </c>
      <c r="F60" s="38"/>
      <c r="G60" s="38">
        <v>9004</v>
      </c>
      <c r="H60" s="46" t="s">
        <v>53</v>
      </c>
      <c r="I60" s="46"/>
      <c r="J60" s="38" t="s">
        <v>54</v>
      </c>
      <c r="K60" s="38"/>
      <c r="L60" s="41">
        <v>3</v>
      </c>
    </row>
    <row r="61" spans="1:12" ht="29.1" customHeight="1">
      <c r="B61" s="34"/>
      <c r="C61" s="45"/>
      <c r="D61" s="36"/>
      <c r="E61" s="37"/>
      <c r="F61" s="38" t="s">
        <v>51</v>
      </c>
      <c r="G61" s="38">
        <v>9003</v>
      </c>
      <c r="H61" s="50" t="s">
        <v>52</v>
      </c>
      <c r="I61" s="51"/>
      <c r="J61" s="38" t="s">
        <v>13</v>
      </c>
      <c r="K61" s="38"/>
      <c r="L61" s="41">
        <v>5</v>
      </c>
    </row>
    <row r="62" spans="1:12" ht="29.1" customHeight="1">
      <c r="A62" s="1">
        <f t="shared" si="0"/>
        <v>1</v>
      </c>
      <c r="B62" s="34">
        <f t="shared" si="1"/>
        <v>3</v>
      </c>
      <c r="C62" s="45"/>
      <c r="D62" s="36" t="str">
        <f t="shared" si="2"/>
        <v>Wed</v>
      </c>
      <c r="E62" s="37">
        <f>+E60+1</f>
        <v>44160</v>
      </c>
      <c r="F62" s="38" t="s">
        <v>51</v>
      </c>
      <c r="G62" s="38">
        <v>9003</v>
      </c>
      <c r="H62" s="46" t="s">
        <v>52</v>
      </c>
      <c r="I62" s="46"/>
      <c r="J62" s="38" t="s">
        <v>13</v>
      </c>
      <c r="K62" s="38"/>
      <c r="L62" s="41">
        <v>4</v>
      </c>
    </row>
    <row r="63" spans="1:12" ht="29.1" customHeight="1">
      <c r="B63" s="34"/>
      <c r="C63" s="45"/>
      <c r="D63" s="36"/>
      <c r="E63" s="37"/>
      <c r="F63" s="38" t="s">
        <v>42</v>
      </c>
      <c r="G63" s="38">
        <v>9003</v>
      </c>
      <c r="H63" s="50" t="s">
        <v>43</v>
      </c>
      <c r="I63" s="51"/>
      <c r="J63" s="38" t="s">
        <v>13</v>
      </c>
      <c r="K63" s="38"/>
      <c r="L63" s="41">
        <v>4</v>
      </c>
    </row>
    <row r="64" spans="1:12" ht="29.1" customHeight="1">
      <c r="A64" s="1">
        <f t="shared" si="0"/>
        <v>1</v>
      </c>
      <c r="B64" s="34">
        <f t="shared" si="1"/>
        <v>4</v>
      </c>
      <c r="C64" s="45"/>
      <c r="D64" s="36" t="str">
        <f t="shared" si="2"/>
        <v>Thu</v>
      </c>
      <c r="E64" s="37">
        <f>+E62+1</f>
        <v>44161</v>
      </c>
      <c r="F64" s="38"/>
      <c r="G64" s="38">
        <v>9004</v>
      </c>
      <c r="H64" s="46" t="s">
        <v>53</v>
      </c>
      <c r="I64" s="46"/>
      <c r="J64" s="38" t="s">
        <v>13</v>
      </c>
      <c r="K64" s="38"/>
      <c r="L64" s="41">
        <v>3</v>
      </c>
    </row>
    <row r="65" spans="1:12" ht="29.1" customHeight="1">
      <c r="B65" s="34"/>
      <c r="C65" s="45"/>
      <c r="D65" s="36"/>
      <c r="E65" s="37"/>
      <c r="F65" s="38" t="s">
        <v>51</v>
      </c>
      <c r="G65" s="38">
        <v>9003</v>
      </c>
      <c r="H65" s="50" t="s">
        <v>52</v>
      </c>
      <c r="I65" s="51"/>
      <c r="J65" s="38" t="s">
        <v>13</v>
      </c>
      <c r="K65" s="38"/>
      <c r="L65" s="41">
        <v>5</v>
      </c>
    </row>
    <row r="66" spans="1:12" ht="29.1" customHeight="1">
      <c r="A66" s="1">
        <f t="shared" si="0"/>
        <v>1</v>
      </c>
      <c r="B66" s="34">
        <f t="shared" si="1"/>
        <v>5</v>
      </c>
      <c r="C66" s="45"/>
      <c r="D66" s="36" t="str">
        <f t="shared" si="2"/>
        <v>Fri</v>
      </c>
      <c r="E66" s="37">
        <f>+E64+1</f>
        <v>44162</v>
      </c>
      <c r="F66" s="38" t="s">
        <v>42</v>
      </c>
      <c r="G66" s="38">
        <v>9003</v>
      </c>
      <c r="H66" s="46" t="s">
        <v>55</v>
      </c>
      <c r="I66" s="46"/>
      <c r="J66" s="38" t="s">
        <v>36</v>
      </c>
      <c r="K66" s="38"/>
      <c r="L66" s="41">
        <v>5</v>
      </c>
    </row>
    <row r="67" spans="1:12" ht="29.1" customHeight="1">
      <c r="A67" s="1" t="str">
        <f t="shared" si="0"/>
        <v/>
      </c>
      <c r="B67" s="34">
        <f t="shared" si="1"/>
        <v>6</v>
      </c>
      <c r="C67" s="45"/>
      <c r="D67" s="36" t="str">
        <f t="shared" si="2"/>
        <v>Sat</v>
      </c>
      <c r="E67" s="37">
        <f t="shared" si="3"/>
        <v>44163</v>
      </c>
      <c r="F67" s="38"/>
      <c r="G67" s="38"/>
      <c r="H67" s="60"/>
      <c r="I67" s="60"/>
      <c r="J67" s="38"/>
      <c r="K67" s="38"/>
      <c r="L67" s="41"/>
    </row>
    <row r="68" spans="1:12" ht="29.1" customHeight="1">
      <c r="A68" s="1" t="str">
        <f t="shared" si="0"/>
        <v/>
      </c>
      <c r="B68" s="34">
        <f>WEEKDAY(E67+1,2)</f>
        <v>7</v>
      </c>
      <c r="C68" s="45"/>
      <c r="D68" s="36" t="str">
        <f t="shared" si="2"/>
        <v>Sun</v>
      </c>
      <c r="E68" s="37">
        <f>IF(MONTH(E67+1)&gt;MONTH(E67),"",E67+1)</f>
        <v>44164</v>
      </c>
      <c r="F68" s="38"/>
      <c r="G68" s="38"/>
      <c r="H68" s="46"/>
      <c r="I68" s="46"/>
      <c r="J68" s="38"/>
      <c r="K68" s="38"/>
      <c r="L68" s="41"/>
    </row>
    <row r="69" spans="1:12" ht="29.1" customHeight="1">
      <c r="B69" s="34"/>
      <c r="C69" s="61"/>
      <c r="D69" s="62" t="str">
        <f>IF(B70=1,"Mo",IF(B70=2,"Tue",IF(B70=3,"Wed",IF(B70=4,"Thu",IF(B70=5,"Fri",IF(B70=6,"Sat",IF(B70=7,"Sun","")))))))</f>
        <v>Mo</v>
      </c>
      <c r="E69" s="63">
        <f>IF(MONTH(E68+1)&gt;MONTH(E68),"",E68+1)</f>
        <v>44165</v>
      </c>
      <c r="F69" s="64" t="s">
        <v>51</v>
      </c>
      <c r="G69" s="64">
        <v>9003</v>
      </c>
      <c r="H69" s="65" t="s">
        <v>52</v>
      </c>
      <c r="I69" s="66"/>
      <c r="J69" s="64" t="s">
        <v>13</v>
      </c>
      <c r="K69" s="64"/>
      <c r="L69" s="67">
        <v>3</v>
      </c>
    </row>
    <row r="70" spans="1:12" ht="29.1" customHeight="1">
      <c r="A70" s="59">
        <f t="shared" ref="A70" si="4">IF(OR(C70="f",C70="u",C70="F",C70="U"),"",IF(OR(B70=1,B70=2,B70=3,B70=4,B70=5),1,""))</f>
        <v>1</v>
      </c>
      <c r="B70" s="68">
        <f>WEEKDAY(E68+1,2)</f>
        <v>1</v>
      </c>
      <c r="C70" s="69"/>
      <c r="D70" s="36"/>
      <c r="E70" s="37"/>
      <c r="F70" s="38" t="s">
        <v>42</v>
      </c>
      <c r="G70" s="38">
        <v>9003</v>
      </c>
      <c r="H70" s="46" t="s">
        <v>43</v>
      </c>
      <c r="I70" s="46"/>
      <c r="J70" s="38" t="s">
        <v>13</v>
      </c>
      <c r="K70" s="38"/>
      <c r="L70" s="41">
        <v>5</v>
      </c>
    </row>
    <row r="71" spans="1:12" ht="30" customHeight="1">
      <c r="A71" s="59"/>
      <c r="B71" s="59"/>
      <c r="C71" s="59"/>
      <c r="D71" s="70"/>
      <c r="E71" s="70"/>
      <c r="F71" s="70"/>
      <c r="G71" s="70"/>
      <c r="H71" s="70"/>
      <c r="I71" s="71" t="s">
        <v>56</v>
      </c>
      <c r="J71" s="70"/>
      <c r="K71" s="70"/>
      <c r="L71" s="72">
        <f>SUM(L9:L70)</f>
        <v>184</v>
      </c>
    </row>
    <row r="72" spans="1:12" ht="30" customHeight="1">
      <c r="A72" s="59"/>
      <c r="B72" s="59"/>
      <c r="C72" s="59"/>
      <c r="D72" s="70"/>
      <c r="E72" s="70"/>
      <c r="F72" s="70"/>
      <c r="G72" s="70"/>
      <c r="H72" s="70"/>
      <c r="I72" s="71" t="s">
        <v>57</v>
      </c>
      <c r="J72" s="70"/>
      <c r="K72" s="70"/>
      <c r="L72" s="72">
        <f>SUM(L71/8)</f>
        <v>23</v>
      </c>
    </row>
    <row r="75" spans="1:12" ht="21">
      <c r="E75" s="73" t="s">
        <v>58</v>
      </c>
      <c r="F75" s="73"/>
      <c r="G75" s="73"/>
      <c r="H75" s="73"/>
      <c r="I75" s="73"/>
      <c r="J75" s="73"/>
    </row>
    <row r="76" spans="1:12" ht="21">
      <c r="E76" s="74">
        <v>9003</v>
      </c>
      <c r="F76" s="75" t="s">
        <v>21</v>
      </c>
      <c r="G76" s="76" t="s">
        <v>59</v>
      </c>
      <c r="H76" s="76"/>
      <c r="I76" s="76"/>
      <c r="J76" s="74">
        <f>SUMIFS($L$9:$L$70,$F$9:$F$70,"TIME-202089",$G$9:$G$70,"9003")</f>
        <v>3</v>
      </c>
    </row>
    <row r="77" spans="1:12" ht="21">
      <c r="E77" s="74">
        <v>9003</v>
      </c>
      <c r="F77" s="77" t="s">
        <v>31</v>
      </c>
      <c r="G77" s="78" t="s">
        <v>60</v>
      </c>
      <c r="H77" s="78"/>
      <c r="I77" s="78"/>
      <c r="J77" s="74">
        <f>SUMIFS($L$9:$L$70,$F$9:$F$70,"TIME-202073",$G$9:$G$70,"9003")</f>
        <v>18</v>
      </c>
    </row>
    <row r="78" spans="1:12" ht="21">
      <c r="E78" s="74">
        <v>9003</v>
      </c>
      <c r="F78" s="77" t="s">
        <v>42</v>
      </c>
      <c r="G78" s="78" t="s">
        <v>61</v>
      </c>
      <c r="H78" s="78"/>
      <c r="I78" s="78"/>
      <c r="J78" s="74">
        <f>SUMIFS($L$9:$L$70,$F$9:$F$70,"TIME-202099",$G$9:$G$70,"9003")</f>
        <v>16</v>
      </c>
    </row>
    <row r="79" spans="1:12" ht="21">
      <c r="E79" s="74">
        <v>9003</v>
      </c>
      <c r="F79" s="79" t="s">
        <v>34</v>
      </c>
      <c r="G79" s="78" t="s">
        <v>62</v>
      </c>
      <c r="H79" s="78"/>
      <c r="I79" s="78"/>
      <c r="J79" s="74">
        <f>SUMIFS($L$9:$L$70,$F$9:$F$70,"TIME-202090",$G$9:$G$70,"9003")</f>
        <v>13</v>
      </c>
    </row>
    <row r="80" spans="1:12" ht="21">
      <c r="E80" s="74">
        <v>9003</v>
      </c>
      <c r="F80" s="79" t="s">
        <v>29</v>
      </c>
      <c r="G80" s="80" t="s">
        <v>63</v>
      </c>
      <c r="H80" s="81"/>
      <c r="I80" s="82"/>
      <c r="J80" s="83">
        <f>SUMIFS($L$9:$L$70,$F$9:$F$70,"TIME-202092",$G$9:$G$70,"9003")</f>
        <v>14</v>
      </c>
    </row>
    <row r="81" spans="5:10" ht="21">
      <c r="E81" s="74">
        <v>9003</v>
      </c>
      <c r="F81" s="79" t="s">
        <v>44</v>
      </c>
      <c r="G81" s="80" t="s">
        <v>64</v>
      </c>
      <c r="H81" s="81"/>
      <c r="I81" s="82"/>
      <c r="J81" s="83">
        <f>SUMIFS($L$9:$L$70,$F$9:$F$70,"TIME-202093",$G$9:$G$70,"9003")</f>
        <v>7</v>
      </c>
    </row>
    <row r="82" spans="5:10" ht="21">
      <c r="E82" s="74">
        <v>9003</v>
      </c>
      <c r="F82" s="79" t="s">
        <v>18</v>
      </c>
      <c r="G82" s="80" t="s">
        <v>65</v>
      </c>
      <c r="H82" s="81"/>
      <c r="I82" s="82"/>
      <c r="J82" s="83">
        <f>SUMIFS($L$9:$L$70,$F$9:$F$70,"TIME-202088",$G$9:$G$70,"9003")</f>
        <v>5</v>
      </c>
    </row>
    <row r="83" spans="5:10" ht="21">
      <c r="E83" s="74">
        <v>9003</v>
      </c>
      <c r="F83" s="79" t="s">
        <v>15</v>
      </c>
      <c r="G83" s="84" t="s">
        <v>66</v>
      </c>
      <c r="H83" s="85"/>
      <c r="I83" s="86"/>
      <c r="J83" s="83">
        <f>SUMIFS($L$9:$L$70,$F$9:$F$70,"TIME-202096",$G$9:$G$70,"9003")</f>
        <v>11</v>
      </c>
    </row>
    <row r="84" spans="5:10" ht="21">
      <c r="E84" s="74">
        <v>9003</v>
      </c>
      <c r="F84" s="79" t="s">
        <v>51</v>
      </c>
      <c r="G84" s="80" t="s">
        <v>67</v>
      </c>
      <c r="H84" s="81"/>
      <c r="I84" s="82"/>
      <c r="J84" s="83">
        <f>SUMIFS($L$9:$L$70,$F$9:$F$70,"TIME-202094",$G$9:$G$70,"9003")</f>
        <v>31</v>
      </c>
    </row>
    <row r="85" spans="5:10" ht="21">
      <c r="E85" s="74">
        <v>9003</v>
      </c>
      <c r="F85" s="79" t="s">
        <v>40</v>
      </c>
      <c r="G85" s="84" t="s">
        <v>68</v>
      </c>
      <c r="H85" s="85"/>
      <c r="I85" s="86"/>
      <c r="J85" s="83">
        <f>SUMIFS($L$9:$L$70,$F$9:$F$70,"TIME-202082",$G$9:$G$70,"9003")</f>
        <v>22</v>
      </c>
    </row>
    <row r="86" spans="5:10" ht="21">
      <c r="E86" s="74">
        <v>9003</v>
      </c>
      <c r="F86" s="79" t="s">
        <v>24</v>
      </c>
      <c r="G86" s="84" t="s">
        <v>69</v>
      </c>
      <c r="H86" s="85"/>
      <c r="I86" s="86"/>
      <c r="J86" s="83">
        <f>SUMIFS($L$9:$L$70,$F$9:$F$70,"TIME-202084",$G$9:$G$70,"9003")</f>
        <v>6</v>
      </c>
    </row>
    <row r="87" spans="5:10" ht="21">
      <c r="E87" s="74">
        <v>9003</v>
      </c>
      <c r="F87" s="79" t="s">
        <v>38</v>
      </c>
      <c r="G87" s="84" t="s">
        <v>70</v>
      </c>
      <c r="H87" s="85"/>
      <c r="I87" s="86"/>
      <c r="J87" s="83">
        <f>SUMIFS($L$9:$L$70,$F$9:$F$70,"TIME-202069",$G$9:$G$70,"9003")</f>
        <v>12</v>
      </c>
    </row>
    <row r="88" spans="5:10" ht="21">
      <c r="E88" s="74">
        <v>9001</v>
      </c>
      <c r="F88" s="79" t="s">
        <v>46</v>
      </c>
      <c r="G88" s="84" t="s">
        <v>47</v>
      </c>
      <c r="H88" s="85"/>
      <c r="I88" s="86"/>
      <c r="J88" s="83">
        <f>SUMIFS($L$9:$L$70,$F$9:$F$70,"TIME-202058",$G$9:$G$70,"9001")</f>
        <v>15</v>
      </c>
    </row>
    <row r="89" spans="5:10" ht="21">
      <c r="E89" s="83">
        <v>9004</v>
      </c>
      <c r="F89" s="79"/>
      <c r="G89" s="87"/>
      <c r="H89" s="88"/>
      <c r="I89" s="89"/>
      <c r="J89" s="83">
        <f>SUMIFS($L$9:$L$70,$F$9:$F$70,"",$G$9:$G$70,"9004")</f>
        <v>11</v>
      </c>
    </row>
    <row r="90" spans="5:10" ht="21">
      <c r="E90" s="83">
        <v>9010</v>
      </c>
      <c r="F90" s="79"/>
      <c r="G90" s="87"/>
      <c r="H90" s="88"/>
      <c r="I90" s="89"/>
      <c r="J90" s="83">
        <f>SUMIFS($L$9:$L$65,$F$9:$F$65,"",$G$9:$G$65,"9010")</f>
        <v>0</v>
      </c>
    </row>
    <row r="91" spans="5:10" ht="21">
      <c r="E91" s="90"/>
      <c r="F91" s="90"/>
      <c r="G91" s="90"/>
      <c r="H91" s="90"/>
      <c r="I91" s="90"/>
      <c r="J91" s="91">
        <f>SUM(J76:J90)</f>
        <v>184</v>
      </c>
    </row>
  </sheetData>
  <mergeCells count="84">
    <mergeCell ref="G89:I89"/>
    <mergeCell ref="G90:I90"/>
    <mergeCell ref="G78:I78"/>
    <mergeCell ref="G79:I79"/>
    <mergeCell ref="G80:I80"/>
    <mergeCell ref="G81:I81"/>
    <mergeCell ref="G82:I82"/>
    <mergeCell ref="G84:I84"/>
    <mergeCell ref="H68:I68"/>
    <mergeCell ref="H69:I69"/>
    <mergeCell ref="H70:I70"/>
    <mergeCell ref="E75:J75"/>
    <mergeCell ref="G76:I76"/>
    <mergeCell ref="G77:I77"/>
    <mergeCell ref="H62:I62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L7:L8"/>
    <mergeCell ref="H9:I9"/>
    <mergeCell ref="H10:I10"/>
    <mergeCell ref="H11:I11"/>
    <mergeCell ref="H12:I12"/>
    <mergeCell ref="H13:I13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69">
    <cfRule type="expression" dxfId="22" priority="17" stopIfTrue="1">
      <formula>IF($A9=1,B9,)</formula>
    </cfRule>
    <cfRule type="expression" dxfId="21" priority="18" stopIfTrue="1">
      <formula>IF($A9="",B9,)</formula>
    </cfRule>
  </conditionalFormatting>
  <conditionalFormatting sqref="E9">
    <cfRule type="expression" dxfId="20" priority="19" stopIfTrue="1">
      <formula>IF($A9="",B9,"")</formula>
    </cfRule>
  </conditionalFormatting>
  <conditionalFormatting sqref="E10:E69">
    <cfRule type="expression" dxfId="19" priority="20" stopIfTrue="1">
      <formula>IF($A10&lt;&gt;1,B10,"")</formula>
    </cfRule>
  </conditionalFormatting>
  <conditionalFormatting sqref="D9:D69">
    <cfRule type="expression" dxfId="18" priority="21" stopIfTrue="1">
      <formula>IF($A9="",B9,)</formula>
    </cfRule>
  </conditionalFormatting>
  <conditionalFormatting sqref="G9:G14 G17:G67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67 G56:G63 G17:G20 G27:G37 G44:G51 E76:E8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:G14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:G14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5:G1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5:G16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C70">
    <cfRule type="expression" dxfId="5" priority="3" stopIfTrue="1">
      <formula>IF($A70=1,B70,)</formula>
    </cfRule>
    <cfRule type="expression" dxfId="4" priority="4" stopIfTrue="1">
      <formula>IF($A70="",B70,)</formula>
    </cfRule>
  </conditionalFormatting>
  <conditionalFormatting sqref="E70">
    <cfRule type="expression" dxfId="3" priority="5" stopIfTrue="1">
      <formula>IF($A70&lt;&gt;1,B70,"")</formula>
    </cfRule>
  </conditionalFormatting>
  <conditionalFormatting sqref="D70">
    <cfRule type="expression" dxfId="2" priority="6" stopIfTrue="1">
      <formula>IF($A70="",B70,)</formula>
    </cfRule>
  </conditionalFormatting>
  <conditionalFormatting sqref="E76:E8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68:G70" xr:uid="{C099B8FC-B0E8-44DD-B535-7123156C4130}">
      <formula1>Project_Number</formula1>
    </dataValidation>
    <dataValidation type="list" allowBlank="1" showInputMessage="1" showErrorMessage="1" sqref="G9:G67 E76:E88" xr:uid="{AE15DF17-7F70-4408-99F4-F2C1B8E4946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11_Nov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2021-01-18T12:03:22Z</dcterms:created>
  <dcterms:modified xsi:type="dcterms:W3CDTF">2021-01-18T12:03:45Z</dcterms:modified>
</cp:coreProperties>
</file>