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-C57\Downloads\"/>
    </mc:Choice>
  </mc:AlternateContent>
  <xr:revisionPtr revIDLastSave="0" documentId="13_ncr:1_{55C1EF7D-EF72-405D-B81A-76AAF58CA9B2}" xr6:coauthVersionLast="47" xr6:coauthVersionMax="47" xr10:uidLastSave="{00000000-0000-0000-0000-000000000000}"/>
  <bookViews>
    <workbookView xWindow="28680" yWindow="-120" windowWidth="29040" windowHeight="15840" tabRatio="766" activeTab="7" xr2:uid="{00000000-000D-0000-FFFF-FFFF00000000}"/>
  </bookViews>
  <sheets>
    <sheet name="Summary" sheetId="43" r:id="rId1"/>
    <sheet name="Information-General Settings" sheetId="35" r:id="rId2"/>
    <sheet name="01_Jan" sheetId="36" r:id="rId3"/>
    <sheet name="02_Feb" sheetId="37" r:id="rId4"/>
    <sheet name="03_Mar" sheetId="39" r:id="rId5"/>
    <sheet name="04_April" sheetId="40" r:id="rId6"/>
    <sheet name="05_May" sheetId="41" r:id="rId7"/>
    <sheet name="06_June" sheetId="42" r:id="rId8"/>
  </sheets>
  <externalReferences>
    <externalReference r:id="rId9"/>
  </externalReferences>
  <definedNames>
    <definedName name="consultant_level" localSheetId="0">[1]DropdownList!#REF!</definedName>
    <definedName name="consultant_level">#REF!</definedName>
    <definedName name="jk" localSheetId="0">#REF!</definedName>
    <definedName name="jk">#REF!</definedName>
    <definedName name="Project_Number" localSheetId="0">[1]DropdownList!$A$15:$A$209</definedName>
    <definedName name="Project_Number">#REF!</definedName>
    <definedName name="SAP_Booking_Number" localSheetId="0">[1]DropdownList!$D$2:$D$78</definedName>
    <definedName name="SAP_Booking_Number">#REF!</definedName>
    <definedName name="Staff_Type" localSheetId="0">[1]DropdownList!#REF!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1" i="40" l="1"/>
  <c r="I8" i="40"/>
  <c r="M11" i="40"/>
  <c r="N12" i="40"/>
  <c r="N11" i="42"/>
  <c r="M11" i="42"/>
  <c r="N11" i="41"/>
  <c r="M11" i="41"/>
  <c r="N11" i="39"/>
  <c r="M11" i="39"/>
  <c r="N11" i="37"/>
  <c r="M12" i="37"/>
  <c r="M11" i="37"/>
  <c r="N17" i="42"/>
  <c r="M17" i="42"/>
  <c r="N16" i="42"/>
  <c r="M16" i="42"/>
  <c r="N15" i="42"/>
  <c r="M15" i="42"/>
  <c r="N14" i="42"/>
  <c r="M14" i="42"/>
  <c r="N13" i="42"/>
  <c r="M13" i="42"/>
  <c r="N12" i="42"/>
  <c r="M12" i="42"/>
  <c r="N17" i="41"/>
  <c r="M17" i="41"/>
  <c r="N16" i="41"/>
  <c r="M16" i="41"/>
  <c r="N15" i="41"/>
  <c r="M15" i="41"/>
  <c r="N14" i="41"/>
  <c r="M14" i="41"/>
  <c r="N13" i="41"/>
  <c r="M13" i="41"/>
  <c r="N12" i="41"/>
  <c r="M12" i="41"/>
  <c r="N17" i="40"/>
  <c r="M17" i="40"/>
  <c r="N16" i="40"/>
  <c r="M16" i="40"/>
  <c r="N15" i="40"/>
  <c r="M15" i="40"/>
  <c r="N14" i="40"/>
  <c r="M14" i="40"/>
  <c r="N13" i="40"/>
  <c r="M13" i="40"/>
  <c r="M12" i="40"/>
  <c r="N17" i="39"/>
  <c r="M17" i="39"/>
  <c r="N16" i="39"/>
  <c r="M16" i="39"/>
  <c r="N15" i="39"/>
  <c r="M15" i="39"/>
  <c r="N14" i="39"/>
  <c r="M14" i="39"/>
  <c r="N13" i="39"/>
  <c r="M13" i="39"/>
  <c r="N12" i="39"/>
  <c r="M12" i="39"/>
  <c r="N17" i="37"/>
  <c r="M17" i="37"/>
  <c r="N16" i="37"/>
  <c r="M16" i="37"/>
  <c r="N15" i="37"/>
  <c r="M15" i="37"/>
  <c r="N14" i="37"/>
  <c r="M14" i="37"/>
  <c r="N13" i="37"/>
  <c r="M13" i="37"/>
  <c r="N12" i="37"/>
  <c r="N12" i="36"/>
  <c r="N13" i="36"/>
  <c r="N14" i="36"/>
  <c r="N15" i="36"/>
  <c r="N16" i="36"/>
  <c r="N17" i="36"/>
  <c r="M12" i="36"/>
  <c r="M13" i="36"/>
  <c r="M14" i="36"/>
  <c r="M15" i="36"/>
  <c r="M16" i="36"/>
  <c r="M17" i="36"/>
  <c r="N11" i="36"/>
  <c r="M11" i="36"/>
  <c r="I8" i="42"/>
  <c r="J132" i="42"/>
  <c r="K132" i="42" s="1"/>
  <c r="I8" i="41"/>
  <c r="I8" i="39"/>
  <c r="I8" i="37"/>
  <c r="C9" i="43" s="1"/>
  <c r="J133" i="42"/>
  <c r="K133" i="42" s="1"/>
  <c r="J134" i="42"/>
  <c r="K134" i="42" s="1"/>
  <c r="H134" i="42"/>
  <c r="J128" i="41"/>
  <c r="K128" i="41" s="1"/>
  <c r="J130" i="41"/>
  <c r="K130" i="41" s="1"/>
  <c r="H130" i="41"/>
  <c r="J129" i="41"/>
  <c r="K129" i="41" s="1"/>
  <c r="J138" i="40"/>
  <c r="K138" i="40" s="1"/>
  <c r="J137" i="40"/>
  <c r="K137" i="40" s="1"/>
  <c r="J136" i="40"/>
  <c r="K136" i="40" s="1"/>
  <c r="H138" i="40"/>
  <c r="H137" i="40"/>
  <c r="H136" i="40"/>
  <c r="J139" i="39"/>
  <c r="K139" i="39" s="1"/>
  <c r="J138" i="39"/>
  <c r="K138" i="39" s="1"/>
  <c r="J137" i="39"/>
  <c r="K137" i="39" s="1"/>
  <c r="H139" i="39"/>
  <c r="H138" i="39"/>
  <c r="H137" i="39"/>
  <c r="J124" i="37"/>
  <c r="K124" i="37" s="1"/>
  <c r="J123" i="37"/>
  <c r="K123" i="37" s="1"/>
  <c r="J122" i="37"/>
  <c r="K122" i="37" s="1"/>
  <c r="H124" i="37"/>
  <c r="H123" i="37"/>
  <c r="H122" i="37"/>
  <c r="K132" i="36"/>
  <c r="J132" i="36"/>
  <c r="J131" i="36"/>
  <c r="J130" i="36"/>
  <c r="J129" i="36"/>
  <c r="I8" i="36"/>
  <c r="H131" i="36"/>
  <c r="H130" i="36"/>
  <c r="H129" i="36"/>
  <c r="C15" i="43"/>
  <c r="C14" i="43"/>
  <c r="C13" i="43"/>
  <c r="E15" i="43" l="1"/>
  <c r="G15" i="43" s="1"/>
  <c r="J13" i="43"/>
  <c r="E14" i="43"/>
  <c r="G14" i="43" s="1"/>
  <c r="E13" i="43"/>
  <c r="J135" i="42"/>
  <c r="K135" i="42" s="1"/>
  <c r="J131" i="41"/>
  <c r="K131" i="41" s="1"/>
  <c r="J139" i="40"/>
  <c r="K139" i="40" s="1"/>
  <c r="J140" i="39"/>
  <c r="K140" i="39" s="1"/>
  <c r="J125" i="37"/>
  <c r="K125" i="37" s="1"/>
  <c r="K131" i="36"/>
  <c r="K130" i="36"/>
  <c r="K129" i="36"/>
  <c r="G13" i="43" l="1"/>
  <c r="E16" i="43"/>
  <c r="J8" i="39"/>
  <c r="D9" i="43"/>
  <c r="D23" i="39" l="1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25" i="42" l="1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J8" i="42" l="1"/>
  <c r="G9" i="43"/>
  <c r="J8" i="41"/>
  <c r="F9" i="43"/>
  <c r="J8" i="40"/>
  <c r="E9" i="43"/>
  <c r="J8" i="37"/>
  <c r="J8" i="36"/>
  <c r="B9" i="43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H9" i="43" l="1"/>
  <c r="F13" i="43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F14" i="43" l="1"/>
  <c r="F16" i="43"/>
  <c r="K13" i="43"/>
  <c r="F15" i="43"/>
  <c r="I9" i="43"/>
  <c r="J9" i="43" s="1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<sst xmlns="http://schemas.openxmlformats.org/spreadsheetml/2006/main" count="620" uniqueCount="173">
  <si>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</si>
  <si>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</si>
  <si>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</si>
  <si>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</si>
  <si>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</si>
  <si>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</si>
  <si>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</si>
  <si>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</si>
  <si>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</si>
  <si>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</si>
  <si>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</si>
  <si>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</si>
  <si>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</si>
  <si>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</si>
  <si>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</si>
  <si>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</si>
  <si>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</si>
  <si>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</si>
  <si>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</si>
  <si>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</si>
  <si>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</si>
  <si>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</si>
  <si>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</si>
  <si>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</si>
  <si>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</si>
  <si>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</si>
  <si>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</si>
  <si>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</si>
  <si>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</si>
  <si>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</si>
  <si>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</si>
  <si>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</si>
  <si>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</si>
  <si>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</si>
  <si>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</si>
  <si>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</si>
  <si>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</si>
  <si>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</si>
  <si>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</si>
  <si>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</si>
  <si>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</si>
  <si>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</si>
  <si>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</si>
  <si>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</si>
  <si>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</si>
  <si>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</si>
  <si>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</si>
  <si>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</si>
  <si>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</si>
  <si>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</si>
  <si>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Chonnanun</t>
  </si>
  <si>
    <t>Yiamram</t>
  </si>
  <si>
    <t>TIME120</t>
  </si>
  <si>
    <t>TIME</t>
  </si>
  <si>
    <t>Rewite the Data requirement in the report, Adjust the model</t>
  </si>
  <si>
    <t>Adjust the rate for each operator</t>
  </si>
  <si>
    <t xml:space="preserve">Adjust the rate for each operator </t>
  </si>
  <si>
    <t>Adjudt the rate for each operator</t>
  </si>
  <si>
    <t>Focus group 4, Adjust the rate for each operator</t>
  </si>
  <si>
    <t>NBTC, TIME</t>
  </si>
  <si>
    <t xml:space="preserve">TIME </t>
  </si>
  <si>
    <t>Writing report</t>
  </si>
  <si>
    <t xml:space="preserve">Assetlife sensitivity </t>
  </si>
  <si>
    <t>Writing report, Adjust the rate of AMNEX, OTARO</t>
  </si>
  <si>
    <t xml:space="preserve">Adjust the rate of AMNEX, OTARO, WACC sensitivity, writing sensitivity report </t>
  </si>
  <si>
    <t>Evaluation, Revise interim 1 (comment from p nuch)</t>
  </si>
  <si>
    <t>OFF</t>
  </si>
  <si>
    <t>TIME-201961</t>
  </si>
  <si>
    <t>ArcGis Introduction</t>
  </si>
  <si>
    <t>TIME-202111</t>
  </si>
  <si>
    <t xml:space="preserve">Confirm Scope with NIDA, Designing Approach </t>
  </si>
  <si>
    <t xml:space="preserve">Filter out operator with licensing type 3 holding </t>
  </si>
  <si>
    <t xml:space="preserve">writing report for Pure LRIC </t>
  </si>
  <si>
    <t xml:space="preserve">Head start with Arcgis </t>
  </si>
  <si>
    <t xml:space="preserve">Regrouping list of network element </t>
  </si>
  <si>
    <t xml:space="preserve">learn Arcgis </t>
  </si>
  <si>
    <t xml:space="preserve">Check inconsistency in the report </t>
  </si>
  <si>
    <t xml:space="preserve">Writing report </t>
  </si>
  <si>
    <t xml:space="preserve">Learn Arcgis </t>
  </si>
  <si>
    <t xml:space="preserve">Sick leave </t>
  </si>
  <si>
    <t xml:space="preserve">learn Arcgis, finalized approach </t>
  </si>
  <si>
    <t xml:space="preserve">preparing slide for idea breifing with NIDA-NBTC </t>
  </si>
  <si>
    <t xml:space="preserve">learn Arcgis, add arcgoogle </t>
  </si>
  <si>
    <t>Observing the กตป focus group</t>
  </si>
  <si>
    <t>Sukhothai</t>
  </si>
  <si>
    <t xml:space="preserve">filter out operator that provide service in industrial estate </t>
  </si>
  <si>
    <t>filter out technology that use in wireline and wireless network</t>
  </si>
  <si>
    <t xml:space="preserve">Executive summary </t>
  </si>
  <si>
    <t xml:space="preserve">Model for capacity building training </t>
  </si>
  <si>
    <t>จำนวนงาน</t>
  </si>
  <si>
    <t xml:space="preserve"> Total Hours</t>
  </si>
  <si>
    <t>Cap building report content, Executive summary</t>
  </si>
  <si>
    <t xml:space="preserve">Categorized access network and core network </t>
  </si>
  <si>
    <t xml:space="preserve">Categorized access network and core network, Contact and location of operator shortlist </t>
  </si>
  <si>
    <t>Plot duct data in Arcgis</t>
  </si>
  <si>
    <t xml:space="preserve">Plot duct data in Arcgis, Find error coordinate </t>
  </si>
  <si>
    <t xml:space="preserve">Find error coordinate </t>
  </si>
  <si>
    <t>WBA analysis</t>
  </si>
  <si>
    <t xml:space="preserve">district and subdistrict with 1 operator, Call center briefing </t>
  </si>
  <si>
    <t>Summary of district and subdistrict with 1 operator</t>
  </si>
  <si>
    <t>Finalized the operator in WBA data</t>
  </si>
  <si>
    <t>Summary of subdistrict</t>
  </si>
  <si>
    <t xml:space="preserve">interview the industrial estate </t>
  </si>
  <si>
    <t xml:space="preserve">interview the industrial estate, making modthodology presentation slide </t>
  </si>
  <si>
    <t xml:space="preserve">edit presentation slide </t>
  </si>
  <si>
    <t xml:space="preserve">edit  presentation slide </t>
  </si>
  <si>
    <t>edit presentation slide</t>
  </si>
  <si>
    <t>edit presentation slide, , finalized criteria to separate core and access</t>
  </si>
  <si>
    <t>Check subdistrict and operator list, Update with NIDA</t>
  </si>
  <si>
    <t>Writing report (3 criteria)</t>
  </si>
  <si>
    <t xml:space="preserve">Meeting with NBTC, Writing report </t>
  </si>
  <si>
    <t>refilter subdistrict</t>
  </si>
  <si>
    <t>refilter subdistrict, writing report</t>
  </si>
  <si>
    <t>Spectrum Valuation meeting</t>
  </si>
  <si>
    <t>TIME-202068</t>
  </si>
  <si>
    <t>Making presentation slide</t>
  </si>
  <si>
    <t>Making presentation slide, meeting wuth NIDA, Writing report (3 criteria)</t>
  </si>
  <si>
    <t>Writing report (3 criteria), Handover NIDA project and start Spectrum Valuation</t>
  </si>
  <si>
    <t>making Next-step presentation slide</t>
  </si>
  <si>
    <t>Separation of each unlicensed band to analyse the current status of spectrum, weekly update</t>
  </si>
  <si>
    <t xml:space="preserve">Weeky update, gather some information to analyse the variable that could affect unlicensed band </t>
  </si>
  <si>
    <t xml:space="preserve">gather some information to analyse the variable that could affect unlicensed band </t>
  </si>
  <si>
    <t>Summary Timesheet TIME Consulting</t>
  </si>
  <si>
    <t xml:space="preserve">Position: </t>
  </si>
  <si>
    <t>Technical Analyst</t>
  </si>
  <si>
    <t>H2/2020 Total Work Hours</t>
  </si>
  <si>
    <t>Total Hours</t>
  </si>
  <si>
    <t>Average/month</t>
  </si>
  <si>
    <t>Man Day/month</t>
  </si>
  <si>
    <t>Project Work</t>
  </si>
  <si>
    <t>Summary</t>
  </si>
  <si>
    <t>Project No.</t>
  </si>
  <si>
    <t>Project Name</t>
  </si>
  <si>
    <t>% of Total Hours</t>
  </si>
  <si>
    <t>Total</t>
  </si>
  <si>
    <t>January</t>
  </si>
  <si>
    <t>Febuary</t>
  </si>
  <si>
    <t>March</t>
  </si>
  <si>
    <t>April</t>
  </si>
  <si>
    <t>May</t>
  </si>
  <si>
    <t>June</t>
  </si>
  <si>
    <t>H1/2564</t>
  </si>
  <si>
    <t>Days</t>
  </si>
  <si>
    <t>edit wording and picture in PureLRIC report</t>
  </si>
  <si>
    <t>-</t>
  </si>
  <si>
    <t>Manday</t>
  </si>
  <si>
    <t xml:space="preserve">find information about criteria to use with WBA, pole and duct data </t>
  </si>
  <si>
    <t>Making Slide</t>
  </si>
  <si>
    <t>Making Slide, Weekly Update</t>
  </si>
  <si>
    <t>Weekly Update, Update with Expert, Making Slide</t>
  </si>
  <si>
    <t>Adjust Slide</t>
  </si>
  <si>
    <t>off</t>
  </si>
  <si>
    <t>Manage report submission process, Enterpsie shortlist</t>
  </si>
  <si>
    <t>Writing report, weekly update</t>
  </si>
  <si>
    <t>Adjust report</t>
  </si>
  <si>
    <t>Finalize report</t>
  </si>
  <si>
    <t>Weekly Update, enterprise shortlist</t>
  </si>
  <si>
    <t>Adjust enterprise shortlist</t>
  </si>
  <si>
    <t xml:space="preserve">design workplan </t>
  </si>
  <si>
    <t>Home</t>
  </si>
  <si>
    <t>TIME-202050</t>
  </si>
  <si>
    <t xml:space="preserve">Revised Survey Question: Household and Enterprise </t>
  </si>
  <si>
    <t xml:space="preserve">Spectrum Fee Proposal Writing </t>
  </si>
  <si>
    <t>Test household and enterprise questionaire, Adjust the queationaire</t>
  </si>
  <si>
    <t xml:space="preserve">questionaire adjustment and test </t>
  </si>
  <si>
    <t>questionaire adjustment and Call center brief</t>
  </si>
  <si>
    <t>Spectrum Fee Proposal Writing, Meeting with P'Dome on proposal</t>
  </si>
  <si>
    <t>Spectrum Fee Proposal Writing</t>
  </si>
  <si>
    <t>Summarize and manage survey process, adjustment of questionaire</t>
  </si>
  <si>
    <t xml:space="preserve">Adjust questionaire in survey monkey, Summarize and manage survey process, Add more enterpise shotrlist </t>
  </si>
  <si>
    <t>Summarize and manage survey process, report ข้อชี้แจงต่อคณะกก. แก้ report พี่ธันวา</t>
  </si>
  <si>
    <t>Progress Report 2 Setup, Slide for figure progress report 2 setup,design question for venfor and telco</t>
  </si>
  <si>
    <t>NBTC Spectum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</si>
</sst>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4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4"/>
      <color theme="0"/>
      <name val="Arial"/>
      <family val="2"/>
    </font>
    <font>
      <b/>
      <sz val="16"/>
      <name val="Arial"/>
      <family val="2"/>
    </font>
    <font>
      <sz val="12"/>
      <name val="MS Sans Serif"/>
      <family val="2"/>
    </font>
    <font>
      <i/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</fills>
  <borders count="46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</cellStyleXfs>
  <cellXfs count="249">
    <xf numFmtId="0" fontId="0" fillId="0" borderId="0" xfId="0"/>
    <xf numFmtId="0" fontId="11" fillId="0" borderId="0" xfId="0" applyFont="1"/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Alignment="1">
      <alignment wrapText="1"/>
    </xf>
    <xf numFmtId="0" fontId="11" fillId="0" borderId="0" xfId="0" applyFont="1" applyBorder="1" applyAlignment="1">
      <alignment wrapText="1"/>
    </xf>
    <xf numFmtId="0" fontId="11" fillId="0" borderId="0" xfId="0" applyFont="1" applyAlignment="1">
      <alignment wrapText="1"/>
    </xf>
    <xf numFmtId="0" fontId="13" fillId="6" borderId="10" xfId="0" applyFont="1" applyFill="1" applyBorder="1" applyAlignment="1">
      <alignment horizontal="left"/>
    </xf>
    <xf numFmtId="0" fontId="13" fillId="6" borderId="21" xfId="0" applyFont="1" applyFill="1" applyBorder="1" applyAlignment="1">
      <alignment horizontal="left"/>
    </xf>
    <xf numFmtId="0" fontId="11" fillId="0" borderId="0" xfId="0" applyFont="1" applyAlignment="1" applyProtection="1">
      <alignment vertical="center"/>
      <protection locked="0"/>
    </xf>
    <xf numFmtId="0" fontId="13" fillId="0" borderId="0" xfId="0" applyFont="1" applyAlignment="1" applyProtection="1">
      <alignment horizontal="center" vertical="center"/>
    </xf>
    <xf numFmtId="0" fontId="11" fillId="0" borderId="0" xfId="0" applyFont="1" applyAlignment="1" applyProtection="1">
      <alignment vertical="center"/>
    </xf>
    <xf numFmtId="0" fontId="13" fillId="0" borderId="8" xfId="0" applyFont="1" applyBorder="1" applyAlignment="1" applyProtection="1">
      <alignment vertical="center"/>
    </xf>
    <xf numFmtId="0" fontId="13" fillId="0" borderId="4" xfId="0" applyFont="1" applyBorder="1" applyAlignment="1" applyProtection="1">
      <alignment vertical="center"/>
    </xf>
    <xf numFmtId="0" fontId="11" fillId="0" borderId="10" xfId="0" applyFont="1" applyBorder="1" applyAlignment="1" applyProtection="1">
      <alignment horizontal="left" vertical="center"/>
    </xf>
    <xf numFmtId="0" fontId="13" fillId="0" borderId="0" xfId="0" applyFont="1" applyBorder="1" applyAlignment="1" applyProtection="1">
      <alignment horizontal="left" vertical="center"/>
    </xf>
    <xf numFmtId="0" fontId="13" fillId="0" borderId="0" xfId="0" applyFont="1" applyAlignment="1" applyProtection="1">
      <alignment vertical="center"/>
    </xf>
    <xf numFmtId="0" fontId="13" fillId="0" borderId="11" xfId="0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center"/>
    </xf>
    <xf numFmtId="0" fontId="13" fillId="0" borderId="0" xfId="0" applyFont="1" applyBorder="1" applyAlignment="1" applyProtection="1">
      <alignment vertical="center"/>
    </xf>
    <xf numFmtId="43" fontId="13" fillId="0" borderId="0" xfId="1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top"/>
    </xf>
    <xf numFmtId="0" fontId="11" fillId="0" borderId="0" xfId="0" applyFont="1" applyAlignment="1" applyProtection="1">
      <alignment horizontal="center" vertical="top" wrapText="1"/>
      <protection locked="0"/>
    </xf>
    <xf numFmtId="0" fontId="11" fillId="0" borderId="0" xfId="0" applyFont="1" applyAlignment="1" applyProtection="1">
      <alignment horizontal="center" vertical="top" wrapText="1"/>
    </xf>
    <xf numFmtId="0" fontId="11" fillId="0" borderId="0" xfId="0" applyFont="1" applyBorder="1" applyAlignment="1" applyProtection="1">
      <alignment vertical="center"/>
      <protection locked="0"/>
    </xf>
    <xf numFmtId="43" fontId="11" fillId="0" borderId="14" xfId="1" applyFont="1" applyBorder="1" applyAlignment="1" applyProtection="1">
      <alignment vertical="center"/>
    </xf>
    <xf numFmtId="43" fontId="11" fillId="0" borderId="14" xfId="0" applyNumberFormat="1" applyFont="1" applyBorder="1" applyAlignment="1" applyProtection="1">
      <alignment vertical="center"/>
    </xf>
    <xf numFmtId="0" fontId="11" fillId="0" borderId="12" xfId="0" applyFont="1" applyFill="1" applyBorder="1" applyAlignment="1" applyProtection="1">
      <alignment horizontal="center" vertical="center" textRotation="90" wrapText="1"/>
      <protection locked="0"/>
    </xf>
    <xf numFmtId="17" fontId="8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4" borderId="22" xfId="0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vertical="center"/>
      <protection locked="0"/>
    </xf>
    <xf numFmtId="20" fontId="11" fillId="2" borderId="1" xfId="0" applyNumberFormat="1" applyFont="1" applyFill="1" applyBorder="1" applyAlignment="1" applyProtection="1">
      <alignment horizontal="center" vertical="center"/>
      <protection locked="0"/>
    </xf>
    <xf numFmtId="20" fontId="11" fillId="0" borderId="30" xfId="0" applyNumberFormat="1" applyFont="1" applyFill="1" applyBorder="1" applyAlignment="1" applyProtection="1">
      <alignment horizontal="center" vertical="center"/>
    </xf>
    <xf numFmtId="14" fontId="11" fillId="0" borderId="33" xfId="0" applyNumberFormat="1" applyFont="1" applyFill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vertical="center" wrapText="1"/>
      <protection locked="0"/>
    </xf>
    <xf numFmtId="2" fontId="11" fillId="0" borderId="10" xfId="0" applyNumberFormat="1" applyFont="1" applyBorder="1" applyAlignment="1" applyProtection="1">
      <alignment horizontal="center" vertical="center"/>
      <protection locked="0"/>
    </xf>
    <xf numFmtId="20" fontId="11" fillId="2" borderId="35" xfId="0" applyNumberFormat="1" applyFont="1" applyFill="1" applyBorder="1" applyAlignment="1" applyProtection="1">
      <alignment horizontal="center" vertical="center"/>
      <protection locked="0"/>
    </xf>
    <xf numFmtId="20" fontId="11" fillId="2" borderId="2" xfId="0" applyNumberFormat="1" applyFont="1" applyFill="1" applyBorder="1" applyAlignment="1" applyProtection="1">
      <alignment horizontal="center" vertical="center"/>
      <protection locked="0"/>
    </xf>
    <xf numFmtId="20" fontId="11" fillId="5" borderId="30" xfId="0" applyNumberFormat="1" applyFont="1" applyFill="1" applyBorder="1" applyAlignment="1" applyProtection="1">
      <alignment horizontal="center" vertical="center"/>
    </xf>
    <xf numFmtId="14" fontId="11" fillId="5" borderId="33" xfId="0" applyNumberFormat="1" applyFont="1" applyFill="1" applyBorder="1" applyAlignment="1" applyProtection="1">
      <alignment horizontal="center" vertical="center"/>
    </xf>
    <xf numFmtId="0" fontId="11" fillId="0" borderId="10" xfId="0" applyFont="1" applyBorder="1" applyAlignment="1" applyProtection="1">
      <alignment vertical="center" wrapText="1"/>
      <protection locked="0"/>
    </xf>
    <xf numFmtId="20" fontId="11" fillId="8" borderId="30" xfId="0" applyNumberFormat="1" applyFont="1" applyFill="1" applyBorder="1" applyAlignment="1" applyProtection="1">
      <alignment horizontal="center" vertical="center"/>
    </xf>
    <xf numFmtId="14" fontId="11" fillId="8" borderId="33" xfId="0" applyNumberFormat="1" applyFont="1" applyFill="1" applyBorder="1" applyAlignment="1" applyProtection="1">
      <alignment horizontal="center" vertical="center"/>
    </xf>
    <xf numFmtId="0" fontId="11" fillId="8" borderId="11" xfId="0" applyFont="1" applyFill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2" fontId="11" fillId="8" borderId="10" xfId="0" applyNumberFormat="1" applyFont="1" applyFill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15" fillId="8" borderId="10" xfId="0" applyFont="1" applyFill="1" applyBorder="1" applyAlignment="1" applyProtection="1">
      <alignment horizontal="left" vertical="center" wrapText="1"/>
      <protection locked="0"/>
    </xf>
    <xf numFmtId="20" fontId="11" fillId="0" borderId="31" xfId="0" applyNumberFormat="1" applyFont="1" applyFill="1" applyBorder="1" applyAlignment="1" applyProtection="1">
      <alignment horizontal="center" vertical="center"/>
    </xf>
    <xf numFmtId="14" fontId="11" fillId="0" borderId="34" xfId="0" applyNumberFormat="1" applyFont="1" applyFill="1" applyBorder="1" applyAlignment="1" applyProtection="1">
      <alignment horizontal="center" vertical="center"/>
    </xf>
    <xf numFmtId="0" fontId="11" fillId="0" borderId="27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horizontal="center" vertical="center"/>
      <protection locked="0"/>
    </xf>
    <xf numFmtId="0" fontId="13" fillId="0" borderId="24" xfId="0" applyFont="1" applyBorder="1" applyAlignment="1" applyProtection="1">
      <alignment vertical="center" wrapText="1"/>
      <protection locked="0"/>
    </xf>
    <xf numFmtId="2" fontId="11" fillId="0" borderId="24" xfId="0" applyNumberFormat="1" applyFont="1" applyBorder="1" applyAlignment="1" applyProtection="1">
      <alignment horizontal="center" vertical="center"/>
      <protection locked="0"/>
    </xf>
    <xf numFmtId="0" fontId="8" fillId="9" borderId="9" xfId="0" applyFont="1" applyFill="1" applyBorder="1" applyAlignment="1">
      <alignment horizontal="center" vertical="center" wrapText="1"/>
    </xf>
    <xf numFmtId="17" fontId="8" fillId="10" borderId="22" xfId="0" applyNumberFormat="1" applyFont="1" applyFill="1" applyBorder="1" applyAlignment="1" applyProtection="1">
      <alignment horizontal="center" vertical="center"/>
      <protection locked="0"/>
    </xf>
    <xf numFmtId="0" fontId="13" fillId="6" borderId="20" xfId="0" applyFont="1" applyFill="1" applyBorder="1" applyAlignment="1">
      <alignment horizontal="left"/>
    </xf>
    <xf numFmtId="0" fontId="13" fillId="6" borderId="28" xfId="0" applyFont="1" applyFill="1" applyBorder="1" applyAlignment="1">
      <alignment horizontal="left"/>
    </xf>
    <xf numFmtId="0" fontId="13" fillId="6" borderId="20" xfId="0" applyFont="1" applyFill="1" applyBorder="1" applyAlignment="1">
      <alignment horizontal="left" vertical="center"/>
    </xf>
    <xf numFmtId="0" fontId="13" fillId="6" borderId="21" xfId="0" applyFont="1" applyFill="1" applyBorder="1" applyAlignment="1">
      <alignment horizontal="left" vertical="center"/>
    </xf>
    <xf numFmtId="0" fontId="13" fillId="6" borderId="21" xfId="0" applyFont="1" applyFill="1" applyBorder="1"/>
    <xf numFmtId="0" fontId="11" fillId="0" borderId="11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vertical="center" wrapText="1"/>
      <protection locked="0"/>
    </xf>
    <xf numFmtId="0" fontId="15" fillId="0" borderId="10" xfId="0" applyFont="1" applyFill="1" applyBorder="1" applyAlignment="1" applyProtection="1">
      <alignment horizontal="left" vertical="center" wrapText="1"/>
      <protection locked="0"/>
    </xf>
    <xf numFmtId="0" fontId="11" fillId="0" borderId="0" xfId="0" applyFont="1" applyFill="1" applyAlignment="1" applyProtection="1">
      <alignment vertical="center"/>
      <protection locked="0"/>
    </xf>
    <xf numFmtId="0" fontId="5" fillId="0" borderId="10" xfId="0" applyFont="1" applyFill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vertical="center" wrapText="1"/>
      <protection locked="0"/>
    </xf>
    <xf numFmtId="0" fontId="11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1" fillId="2" borderId="29" xfId="0" applyNumberFormat="1" applyFont="1" applyFill="1" applyBorder="1" applyAlignment="1" applyProtection="1">
      <alignment horizontal="center" vertical="center"/>
      <protection locked="0"/>
    </xf>
    <xf numFmtId="20" fontId="11" fillId="0" borderId="33" xfId="0" applyNumberFormat="1" applyFont="1" applyFill="1" applyBorder="1" applyAlignment="1" applyProtection="1">
      <alignment horizontal="center" vertical="center"/>
    </xf>
    <xf numFmtId="20" fontId="11" fillId="2" borderId="38" xfId="0" applyNumberFormat="1" applyFont="1" applyFill="1" applyBorder="1" applyAlignment="1" applyProtection="1">
      <alignment horizontal="center" vertical="center"/>
      <protection locked="0"/>
    </xf>
    <xf numFmtId="20" fontId="11" fillId="2" borderId="30" xfId="0" applyNumberFormat="1" applyFont="1" applyFill="1" applyBorder="1" applyAlignment="1" applyProtection="1">
      <alignment horizontal="center" vertical="center"/>
      <protection locked="0"/>
    </xf>
    <xf numFmtId="20" fontId="11" fillId="8" borderId="33" xfId="0" applyNumberFormat="1" applyFont="1" applyFill="1" applyBorder="1" applyAlignment="1" applyProtection="1">
      <alignment horizontal="center" vertical="center"/>
    </xf>
    <xf numFmtId="20" fontId="11" fillId="0" borderId="30" xfId="0" applyNumberFormat="1" applyFont="1" applyFill="1" applyBorder="1" applyAlignment="1" applyProtection="1">
      <alignment horizontal="center" vertical="center"/>
      <protection locked="0"/>
    </xf>
    <xf numFmtId="20" fontId="11" fillId="2" borderId="39" xfId="0" applyNumberFormat="1" applyFont="1" applyFill="1" applyBorder="1" applyAlignment="1" applyProtection="1">
      <alignment horizontal="center" vertical="center"/>
      <protection locked="0"/>
    </xf>
    <xf numFmtId="20" fontId="11" fillId="0" borderId="3" xfId="0" applyNumberFormat="1" applyFont="1" applyFill="1" applyBorder="1" applyAlignment="1" applyProtection="1">
      <alignment horizontal="center" vertical="center"/>
    </xf>
    <xf numFmtId="20" fontId="11" fillId="2" borderId="40" xfId="0" applyNumberFormat="1" applyFont="1" applyFill="1" applyBorder="1" applyAlignment="1" applyProtection="1">
      <alignment horizontal="center" vertical="center"/>
      <protection locked="0"/>
    </xf>
    <xf numFmtId="20" fontId="11" fillId="0" borderId="25" xfId="0" applyNumberFormat="1" applyFont="1" applyFill="1" applyBorder="1" applyAlignment="1" applyProtection="1">
      <alignment horizontal="center" vertical="center"/>
    </xf>
    <xf numFmtId="20" fontId="11" fillId="2" borderId="31" xfId="0" applyNumberFormat="1" applyFont="1" applyFill="1" applyBorder="1" applyAlignment="1" applyProtection="1">
      <alignment horizontal="center" vertical="center"/>
      <protection locked="0"/>
    </xf>
    <xf numFmtId="0" fontId="8" fillId="4" borderId="23" xfId="0" applyFont="1" applyFill="1" applyBorder="1" applyAlignment="1" applyProtection="1">
      <alignment horizontal="center" vertical="center"/>
    </xf>
    <xf numFmtId="2" fontId="11" fillId="0" borderId="3" xfId="0" applyNumberFormat="1" applyFont="1" applyBorder="1" applyAlignment="1" applyProtection="1">
      <alignment horizontal="center" vertical="center"/>
      <protection locked="0"/>
    </xf>
    <xf numFmtId="2" fontId="11" fillId="8" borderId="3" xfId="0" applyNumberFormat="1" applyFont="1" applyFill="1" applyBorder="1" applyAlignment="1" applyProtection="1">
      <alignment horizontal="center" vertical="center"/>
      <protection locked="0"/>
    </xf>
    <xf numFmtId="2" fontId="11" fillId="0" borderId="3" xfId="0" applyNumberFormat="1" applyFont="1" applyFill="1" applyBorder="1" applyAlignment="1" applyProtection="1">
      <alignment horizontal="center" vertical="center"/>
      <protection locked="0"/>
    </xf>
    <xf numFmtId="20" fontId="11" fillId="0" borderId="34" xfId="0" applyNumberFormat="1" applyFont="1" applyFill="1" applyBorder="1" applyAlignment="1" applyProtection="1">
      <alignment horizontal="center" vertical="center"/>
    </xf>
    <xf numFmtId="2" fontId="11" fillId="0" borderId="25" xfId="0" applyNumberFormat="1" applyFont="1" applyBorder="1" applyAlignment="1" applyProtection="1">
      <alignment horizontal="center" vertical="center"/>
      <protection locked="0"/>
    </xf>
    <xf numFmtId="0" fontId="5" fillId="8" borderId="10" xfId="0" applyFont="1" applyFill="1" applyBorder="1" applyAlignment="1" applyProtection="1">
      <alignment horizontal="left" vertical="center" wrapText="1"/>
      <protection locked="0"/>
    </xf>
    <xf numFmtId="0" fontId="11" fillId="0" borderId="42" xfId="0" applyFont="1" applyFill="1" applyBorder="1" applyAlignment="1" applyProtection="1">
      <alignment horizontal="center" vertical="center" textRotation="90" wrapText="1"/>
      <protection locked="0"/>
    </xf>
    <xf numFmtId="17" fontId="8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1" fillId="5" borderId="3" xfId="0" applyNumberFormat="1" applyFont="1" applyFill="1" applyBorder="1" applyAlignment="1" applyProtection="1">
      <alignment horizontal="center" vertical="center"/>
    </xf>
    <xf numFmtId="20" fontId="11" fillId="8" borderId="3" xfId="0" applyNumberFormat="1" applyFont="1" applyFill="1" applyBorder="1" applyAlignment="1" applyProtection="1">
      <alignment horizontal="center" vertical="center"/>
    </xf>
    <xf numFmtId="20" fontId="11" fillId="8" borderId="36" xfId="0" applyNumberFormat="1" applyFont="1" applyFill="1" applyBorder="1" applyAlignment="1" applyProtection="1">
      <alignment horizontal="center" vertical="center"/>
    </xf>
    <xf numFmtId="14" fontId="11" fillId="8" borderId="36" xfId="0" applyNumberFormat="1" applyFont="1" applyFill="1" applyBorder="1" applyAlignment="1" applyProtection="1">
      <alignment horizontal="center" vertical="center"/>
    </xf>
    <xf numFmtId="0" fontId="11" fillId="8" borderId="15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horizontal="center" vertical="center"/>
      <protection locked="0"/>
    </xf>
    <xf numFmtId="0" fontId="13" fillId="8" borderId="20" xfId="0" applyFont="1" applyFill="1" applyBorder="1" applyAlignment="1" applyProtection="1">
      <alignment vertical="center" wrapText="1"/>
      <protection locked="0"/>
    </xf>
    <xf numFmtId="2" fontId="11" fillId="8" borderId="41" xfId="0" applyNumberFormat="1" applyFont="1" applyFill="1" applyBorder="1" applyAlignment="1" applyProtection="1">
      <alignment horizontal="center" vertical="center"/>
      <protection locked="0"/>
    </xf>
    <xf numFmtId="20" fontId="11" fillId="8" borderId="25" xfId="0" applyNumberFormat="1" applyFont="1" applyFill="1" applyBorder="1" applyAlignment="1" applyProtection="1">
      <alignment horizontal="center" vertical="center"/>
    </xf>
    <xf numFmtId="14" fontId="11" fillId="8" borderId="34" xfId="0" applyNumberFormat="1" applyFont="1" applyFill="1" applyBorder="1" applyAlignment="1" applyProtection="1">
      <alignment horizontal="center" vertical="center"/>
    </xf>
    <xf numFmtId="0" fontId="11" fillId="8" borderId="27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horizontal="center" vertical="center"/>
      <protection locked="0"/>
    </xf>
    <xf numFmtId="0" fontId="13" fillId="8" borderId="24" xfId="0" applyFont="1" applyFill="1" applyBorder="1" applyAlignment="1" applyProtection="1">
      <alignment vertical="center" wrapText="1"/>
      <protection locked="0"/>
    </xf>
    <xf numFmtId="2" fontId="11" fillId="8" borderId="25" xfId="0" applyNumberFormat="1" applyFont="1" applyFill="1" applyBorder="1" applyAlignment="1" applyProtection="1">
      <alignment horizontal="center" vertical="center"/>
      <protection locked="0"/>
    </xf>
    <xf numFmtId="2" fontId="11" fillId="0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11" fillId="0" borderId="10" xfId="0" applyFont="1" applyFill="1" applyBorder="1" applyAlignment="1" applyProtection="1">
      <alignment horizontal="left" vertical="top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16" fillId="0" borderId="0" xfId="2" applyFont="1" applyAlignment="1" applyProtection="1">
      <alignment vertical="center"/>
      <protection locked="0"/>
    </xf>
    <xf numFmtId="0" fontId="17" fillId="0" borderId="43" xfId="2" applyFont="1" applyBorder="1" applyAlignment="1">
      <alignment horizontal="center" vertical="center"/>
    </xf>
    <xf numFmtId="0" fontId="16" fillId="0" borderId="43" xfId="2" applyFont="1" applyBorder="1" applyAlignment="1">
      <alignment vertical="center"/>
    </xf>
    <xf numFmtId="0" fontId="16" fillId="0" borderId="43" xfId="2" applyFont="1" applyBorder="1" applyAlignment="1" applyProtection="1">
      <alignment vertical="center"/>
      <protection locked="0"/>
    </xf>
    <xf numFmtId="0" fontId="17" fillId="0" borderId="0" xfId="2" applyFont="1" applyAlignment="1">
      <alignment vertical="center"/>
    </xf>
    <xf numFmtId="0" fontId="16" fillId="0" borderId="0" xfId="2" applyFont="1" applyAlignment="1">
      <alignment vertical="center"/>
    </xf>
    <xf numFmtId="0" fontId="17" fillId="0" borderId="0" xfId="2" applyFont="1" applyAlignment="1">
      <alignment horizontal="left" vertical="center"/>
    </xf>
    <xf numFmtId="0" fontId="17" fillId="12" borderId="20" xfId="2" applyFont="1" applyFill="1" applyBorder="1" applyAlignment="1">
      <alignment horizontal="center" vertical="center"/>
    </xf>
    <xf numFmtId="0" fontId="17" fillId="12" borderId="20" xfId="2" applyFont="1" applyFill="1" applyBorder="1" applyAlignment="1" applyProtection="1">
      <alignment horizontal="center" vertical="center"/>
      <protection locked="0"/>
    </xf>
    <xf numFmtId="2" fontId="16" fillId="0" borderId="10" xfId="2" applyNumberFormat="1" applyFont="1" applyBorder="1" applyAlignment="1" applyProtection="1">
      <alignment horizontal="center" vertical="center"/>
      <protection locked="0"/>
    </xf>
    <xf numFmtId="2" fontId="16" fillId="0" borderId="8" xfId="2" applyNumberFormat="1" applyFont="1" applyBorder="1" applyAlignment="1" applyProtection="1">
      <alignment horizontal="center" vertical="center"/>
      <protection locked="0"/>
    </xf>
    <xf numFmtId="43" fontId="17" fillId="6" borderId="44" xfId="1" applyFont="1" applyFill="1" applyBorder="1" applyAlignment="1" applyProtection="1">
      <alignment horizontal="center" vertical="center"/>
      <protection locked="0"/>
    </xf>
    <xf numFmtId="43" fontId="17" fillId="6" borderId="45" xfId="1" applyFont="1" applyFill="1" applyBorder="1" applyAlignment="1" applyProtection="1">
      <alignment horizontal="center" vertical="center"/>
      <protection locked="0"/>
    </xf>
    <xf numFmtId="164" fontId="17" fillId="6" borderId="45" xfId="1" applyNumberFormat="1" applyFont="1" applyFill="1" applyBorder="1" applyAlignment="1" applyProtection="1">
      <alignment horizontal="center" vertical="center"/>
      <protection locked="0"/>
    </xf>
    <xf numFmtId="2" fontId="16" fillId="0" borderId="0" xfId="2" applyNumberFormat="1" applyFont="1" applyAlignment="1" applyProtection="1">
      <alignment horizontal="center" vertical="center"/>
      <protection locked="0"/>
    </xf>
    <xf numFmtId="2" fontId="17" fillId="0" borderId="0" xfId="2" applyNumberFormat="1" applyFont="1" applyAlignment="1" applyProtection="1">
      <alignment horizontal="center" vertical="center"/>
      <protection locked="0"/>
    </xf>
    <xf numFmtId="0" fontId="17" fillId="0" borderId="0" xfId="2" applyFont="1" applyAlignment="1" applyProtection="1">
      <alignment horizontal="center" vertical="center"/>
      <protection locked="0"/>
    </xf>
    <xf numFmtId="1" fontId="20" fillId="0" borderId="0" xfId="2" applyNumberFormat="1" applyFont="1" applyAlignment="1" applyProtection="1">
      <alignment horizontal="center" vertical="center"/>
      <protection locked="0"/>
    </xf>
    <xf numFmtId="2" fontId="20" fillId="0" borderId="0" xfId="2" applyNumberFormat="1" applyFont="1" applyAlignment="1" applyProtection="1">
      <alignment horizontal="center" vertical="center"/>
      <protection locked="0"/>
    </xf>
    <xf numFmtId="2" fontId="20" fillId="0" borderId="0" xfId="2" applyNumberFormat="1" applyFont="1" applyAlignment="1" applyProtection="1">
      <alignment horizontal="left" vertical="center"/>
      <protection locked="0"/>
    </xf>
    <xf numFmtId="0" fontId="16" fillId="0" borderId="0" xfId="2" applyFont="1" applyAlignment="1">
      <alignment horizontal="center"/>
    </xf>
    <xf numFmtId="0" fontId="17" fillId="13" borderId="10" xfId="2" applyFont="1" applyFill="1" applyBorder="1" applyAlignment="1" applyProtection="1">
      <alignment vertical="center" wrapText="1"/>
      <protection locked="0"/>
    </xf>
    <xf numFmtId="0" fontId="17" fillId="13" borderId="10" xfId="2" applyFont="1" applyFill="1" applyBorder="1" applyAlignment="1" applyProtection="1">
      <alignment horizontal="center" vertical="center" wrapText="1"/>
      <protection locked="0"/>
    </xf>
    <xf numFmtId="43" fontId="16" fillId="0" borderId="10" xfId="2" applyNumberFormat="1" applyFont="1" applyBorder="1" applyAlignment="1">
      <alignment horizontal="center" vertical="center"/>
    </xf>
    <xf numFmtId="9" fontId="16" fillId="0" borderId="10" xfId="3" applyFont="1" applyBorder="1" applyAlignment="1" applyProtection="1">
      <alignment horizontal="center" vertical="center"/>
    </xf>
    <xf numFmtId="0" fontId="16" fillId="8" borderId="10" xfId="2" applyFont="1" applyFill="1" applyBorder="1" applyAlignment="1" applyProtection="1">
      <alignment horizontal="left" vertical="top"/>
      <protection locked="0"/>
    </xf>
    <xf numFmtId="0" fontId="16" fillId="8" borderId="10" xfId="2" applyFont="1" applyFill="1" applyBorder="1" applyAlignment="1">
      <alignment horizontal="center" vertical="center"/>
    </xf>
    <xf numFmtId="9" fontId="16" fillId="8" borderId="10" xfId="3" applyFont="1" applyFill="1" applyBorder="1" applyAlignment="1" applyProtection="1">
      <alignment horizontal="center" vertical="center"/>
      <protection locked="0"/>
    </xf>
    <xf numFmtId="43" fontId="17" fillId="6" borderId="10" xfId="2" applyNumberFormat="1" applyFont="1" applyFill="1" applyBorder="1" applyAlignment="1" applyProtection="1">
      <alignment horizontal="center" vertical="center"/>
      <protection locked="0"/>
    </xf>
    <xf numFmtId="9" fontId="17" fillId="6" borderId="10" xfId="3" applyFont="1" applyFill="1" applyBorder="1" applyAlignment="1" applyProtection="1">
      <alignment horizontal="center" vertical="center"/>
      <protection locked="0"/>
    </xf>
    <xf numFmtId="0" fontId="16" fillId="0" borderId="10" xfId="2" applyFont="1" applyBorder="1" applyAlignment="1" applyProtection="1">
      <alignment horizontal="left" vertical="top"/>
      <protection locked="0"/>
    </xf>
    <xf numFmtId="9" fontId="16" fillId="0" borderId="10" xfId="3" applyFont="1" applyFill="1" applyBorder="1" applyAlignment="1" applyProtection="1">
      <alignment horizontal="center" vertical="center"/>
      <protection locked="0"/>
    </xf>
    <xf numFmtId="9" fontId="16" fillId="0" borderId="0" xfId="3" applyFont="1" applyFill="1" applyBorder="1" applyAlignment="1" applyProtection="1">
      <alignment horizontal="center" vertical="center"/>
      <protection locked="0"/>
    </xf>
    <xf numFmtId="43" fontId="16" fillId="0" borderId="0" xfId="1" applyFont="1" applyAlignment="1" applyProtection="1">
      <alignment vertical="center"/>
      <protection locked="0"/>
    </xf>
    <xf numFmtId="9" fontId="16" fillId="0" borderId="0" xfId="3" applyFont="1" applyAlignment="1" applyProtection="1">
      <alignment vertical="center"/>
      <protection locked="0"/>
    </xf>
    <xf numFmtId="1" fontId="20" fillId="0" borderId="0" xfId="2" applyNumberFormat="1" applyFont="1" applyFill="1" applyBorder="1" applyAlignment="1" applyProtection="1">
      <alignment horizontal="center" vertical="center"/>
      <protection locked="0"/>
    </xf>
    <xf numFmtId="2" fontId="20" fillId="0" borderId="0" xfId="2" applyNumberFormat="1" applyFont="1" applyFill="1" applyBorder="1" applyAlignment="1" applyProtection="1">
      <alignment horizontal="center" vertical="center"/>
      <protection locked="0"/>
    </xf>
    <xf numFmtId="2" fontId="16" fillId="0" borderId="0" xfId="2" applyNumberFormat="1" applyFont="1" applyFill="1" applyBorder="1" applyAlignment="1" applyProtection="1">
      <alignment horizontal="center" vertical="center"/>
      <protection locked="0"/>
    </xf>
    <xf numFmtId="0" fontId="17" fillId="13" borderId="20" xfId="2" applyFont="1" applyFill="1" applyBorder="1" applyAlignment="1" applyProtection="1">
      <alignment vertical="center" wrapText="1"/>
      <protection locked="0"/>
    </xf>
    <xf numFmtId="0" fontId="21" fillId="0" borderId="10" xfId="2" applyFont="1" applyBorder="1" applyAlignment="1" applyProtection="1">
      <alignment horizontal="center" vertical="center"/>
      <protection locked="0"/>
    </xf>
    <xf numFmtId="0" fontId="8" fillId="14" borderId="10" xfId="0" applyFont="1" applyFill="1" applyBorder="1" applyAlignment="1" applyProtection="1">
      <alignment horizontal="center" vertical="center" wrapText="1"/>
      <protection locked="0"/>
    </xf>
    <xf numFmtId="43" fontId="11" fillId="0" borderId="10" xfId="1" applyFont="1" applyBorder="1" applyAlignment="1" applyProtection="1">
      <alignment horizontal="center" vertical="center"/>
      <protection locked="0"/>
    </xf>
    <xf numFmtId="164" fontId="11" fillId="0" borderId="10" xfId="1" applyNumberFormat="1" applyFont="1" applyBorder="1" applyAlignment="1" applyProtection="1">
      <alignment horizontal="center" vertical="center"/>
      <protection locked="0"/>
    </xf>
    <xf numFmtId="0" fontId="8" fillId="14" borderId="10" xfId="0" applyFont="1" applyFill="1" applyBorder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43" fontId="13" fillId="0" borderId="10" xfId="0" applyNumberFormat="1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13" fillId="0" borderId="0" xfId="0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vertical="center"/>
      <protection locked="0"/>
    </xf>
    <xf numFmtId="0" fontId="8" fillId="0" borderId="0" xfId="0" applyFont="1" applyFill="1" applyBorder="1" applyAlignment="1" applyProtection="1">
      <alignment horizontal="center" vertical="center"/>
      <protection locked="0"/>
    </xf>
    <xf numFmtId="0" fontId="22" fillId="0" borderId="0" xfId="0" applyFont="1" applyFill="1" applyBorder="1" applyAlignment="1" applyProtection="1">
      <alignment horizontal="center" vertical="center"/>
      <protection locked="0"/>
    </xf>
    <xf numFmtId="43" fontId="11" fillId="0" borderId="20" xfId="1" applyFont="1" applyBorder="1" applyAlignment="1" applyProtection="1">
      <alignment horizontal="center" vertical="center"/>
      <protection locked="0"/>
    </xf>
    <xf numFmtId="164" fontId="11" fillId="0" borderId="20" xfId="1" applyNumberFormat="1" applyFont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horizontal="center" vertical="center" wrapText="1"/>
      <protection locked="0"/>
    </xf>
    <xf numFmtId="43" fontId="13" fillId="0" borderId="0" xfId="0" applyNumberFormat="1" applyFont="1" applyFill="1" applyBorder="1" applyAlignment="1" applyProtection="1">
      <alignment horizontal="center" vertical="center"/>
      <protection locked="0"/>
    </xf>
    <xf numFmtId="43" fontId="11" fillId="0" borderId="0" xfId="1" applyFont="1" applyFill="1" applyBorder="1" applyAlignment="1" applyProtection="1">
      <alignment horizontal="center" vertical="center"/>
      <protection locked="0"/>
    </xf>
    <xf numFmtId="164" fontId="11" fillId="0" borderId="0" xfId="1" applyNumberFormat="1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>
      <alignment horizontal="center" vertical="center"/>
    </xf>
    <xf numFmtId="0" fontId="11" fillId="13" borderId="10" xfId="0" applyFont="1" applyFill="1" applyBorder="1" applyAlignment="1" applyProtection="1">
      <alignment horizontal="center" vertical="center"/>
      <protection locked="0"/>
    </xf>
    <xf numFmtId="0" fontId="13" fillId="13" borderId="10" xfId="0" applyFont="1" applyFill="1" applyBorder="1" applyAlignment="1" applyProtection="1">
      <alignment horizontal="center" vertical="center"/>
      <protection locked="0"/>
    </xf>
    <xf numFmtId="0" fontId="13" fillId="13" borderId="10" xfId="0" applyFont="1" applyFill="1" applyBorder="1" applyAlignment="1" applyProtection="1">
      <alignment vertical="center"/>
      <protection locked="0"/>
    </xf>
    <xf numFmtId="0" fontId="11" fillId="13" borderId="10" xfId="0" applyFont="1" applyFill="1" applyBorder="1" applyAlignment="1" applyProtection="1">
      <alignment horizontal="left" vertical="top"/>
      <protection locked="0"/>
    </xf>
    <xf numFmtId="0" fontId="11" fillId="13" borderId="10" xfId="0" applyFont="1" applyFill="1" applyBorder="1" applyAlignment="1">
      <alignment horizontal="center" vertical="center"/>
    </xf>
    <xf numFmtId="0" fontId="16" fillId="0" borderId="0" xfId="2" applyFont="1" applyFill="1" applyBorder="1" applyAlignment="1" applyProtection="1">
      <alignment vertical="center" wrapText="1"/>
      <protection locked="0"/>
    </xf>
    <xf numFmtId="0" fontId="16" fillId="0" borderId="0" xfId="2" applyFont="1" applyFill="1" applyBorder="1" applyAlignment="1" applyProtection="1">
      <alignment horizontal="center" vertical="center" wrapText="1"/>
      <protection locked="0"/>
    </xf>
    <xf numFmtId="0" fontId="16" fillId="0" borderId="0" xfId="2" applyFont="1" applyFill="1" applyBorder="1" applyAlignment="1" applyProtection="1">
      <alignment vertical="center"/>
      <protection locked="0"/>
    </xf>
    <xf numFmtId="43" fontId="16" fillId="0" borderId="0" xfId="2" applyNumberFormat="1" applyFont="1" applyFill="1" applyBorder="1" applyAlignment="1" applyProtection="1">
      <alignment horizontal="center" vertical="center"/>
      <protection locked="0"/>
    </xf>
    <xf numFmtId="0" fontId="16" fillId="0" borderId="0" xfId="2" applyFont="1" applyFill="1" applyBorder="1" applyAlignment="1" applyProtection="1">
      <alignment horizontal="center" vertical="center"/>
      <protection locked="0"/>
    </xf>
    <xf numFmtId="43" fontId="16" fillId="0" borderId="10" xfId="2" applyNumberFormat="1" applyFont="1" applyBorder="1" applyAlignment="1" applyProtection="1">
      <alignment vertical="center"/>
      <protection locked="0"/>
    </xf>
    <xf numFmtId="0" fontId="17" fillId="13" borderId="10" xfId="2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6" fillId="0" borderId="0" xfId="2" applyFont="1" applyAlignment="1">
      <alignment horizontal="center"/>
    </xf>
    <xf numFmtId="0" fontId="17" fillId="0" borderId="8" xfId="2" applyFont="1" applyBorder="1" applyAlignment="1" applyProtection="1">
      <alignment horizontal="center" vertical="center" wrapText="1"/>
      <protection locked="0"/>
    </xf>
    <xf numFmtId="0" fontId="17" fillId="0" borderId="4" xfId="2" applyFont="1" applyBorder="1" applyAlignment="1" applyProtection="1">
      <alignment horizontal="center" vertical="center" wrapText="1"/>
      <protection locked="0"/>
    </xf>
    <xf numFmtId="0" fontId="17" fillId="0" borderId="11" xfId="2" applyFont="1" applyBorder="1" applyAlignment="1" applyProtection="1">
      <alignment horizontal="center" vertical="center" wrapText="1"/>
      <protection locked="0"/>
    </xf>
    <xf numFmtId="0" fontId="16" fillId="0" borderId="0" xfId="2" applyFont="1" applyFill="1" applyBorder="1" applyAlignment="1" applyProtection="1">
      <alignment horizontal="center" vertical="center" wrapText="1"/>
      <protection locked="0"/>
    </xf>
    <xf numFmtId="0" fontId="18" fillId="0" borderId="0" xfId="2" applyFont="1" applyAlignment="1">
      <alignment horizontal="center" vertical="center" wrapText="1"/>
    </xf>
    <xf numFmtId="0" fontId="18" fillId="0" borderId="0" xfId="2" applyFont="1" applyAlignment="1">
      <alignment horizontal="center" vertical="center"/>
    </xf>
    <xf numFmtId="0" fontId="17" fillId="0" borderId="0" xfId="2" applyFont="1" applyAlignment="1">
      <alignment horizontal="left" vertical="center"/>
    </xf>
    <xf numFmtId="0" fontId="19" fillId="11" borderId="16" xfId="2" applyFont="1" applyFill="1" applyBorder="1" applyAlignment="1" applyProtection="1">
      <alignment horizontal="center" vertical="center" wrapText="1"/>
      <protection locked="0"/>
    </xf>
    <xf numFmtId="0" fontId="19" fillId="11" borderId="0" xfId="2" applyFont="1" applyFill="1" applyAlignment="1" applyProtection="1">
      <alignment horizontal="center" vertical="center" wrapText="1"/>
      <protection locked="0"/>
    </xf>
    <xf numFmtId="0" fontId="16" fillId="0" borderId="8" xfId="2" applyFont="1" applyBorder="1" applyAlignment="1" applyProtection="1">
      <alignment horizontal="left" vertical="center" wrapText="1"/>
      <protection locked="0"/>
    </xf>
    <xf numFmtId="0" fontId="16" fillId="0" borderId="11" xfId="2" applyFont="1" applyBorder="1" applyAlignment="1" applyProtection="1">
      <alignment horizontal="left" vertical="center" wrapText="1"/>
      <protection locked="0"/>
    </xf>
    <xf numFmtId="0" fontId="17" fillId="13" borderId="10" xfId="2" applyFont="1" applyFill="1" applyBorder="1" applyAlignment="1" applyProtection="1">
      <alignment horizontal="center" vertical="center" wrapText="1"/>
      <protection locked="0"/>
    </xf>
    <xf numFmtId="0" fontId="16" fillId="0" borderId="10" xfId="2" applyFont="1" applyBorder="1" applyAlignment="1" applyProtection="1">
      <alignment horizontal="left" vertical="center" wrapText="1"/>
      <protection locked="0"/>
    </xf>
    <xf numFmtId="0" fontId="10" fillId="7" borderId="5" xfId="0" applyFont="1" applyFill="1" applyBorder="1" applyAlignment="1">
      <alignment horizontal="left" vertical="center"/>
    </xf>
    <xf numFmtId="0" fontId="10" fillId="7" borderId="7" xfId="0" applyFont="1" applyFill="1" applyBorder="1" applyAlignment="1">
      <alignment horizontal="left" vertical="center"/>
    </xf>
    <xf numFmtId="0" fontId="10" fillId="7" borderId="6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wrapText="1"/>
    </xf>
    <xf numFmtId="0" fontId="11" fillId="0" borderId="13" xfId="0" applyFont="1" applyBorder="1" applyAlignment="1">
      <alignment horizontal="left" wrapText="1"/>
    </xf>
    <xf numFmtId="0" fontId="11" fillId="0" borderId="15" xfId="0" applyFont="1" applyBorder="1" applyAlignment="1">
      <alignment horizontal="left" wrapText="1"/>
    </xf>
    <xf numFmtId="0" fontId="11" fillId="0" borderId="18" xfId="0" applyFont="1" applyBorder="1" applyAlignment="1">
      <alignment horizontal="left" vertical="top" wrapText="1"/>
    </xf>
    <xf numFmtId="0" fontId="11" fillId="0" borderId="14" xfId="0" applyFont="1" applyBorder="1" applyAlignment="1">
      <alignment horizontal="left" vertical="top" wrapText="1"/>
    </xf>
    <xf numFmtId="0" fontId="11" fillId="0" borderId="19" xfId="0" applyFont="1" applyBorder="1" applyAlignment="1">
      <alignment horizontal="left" vertical="top" wrapText="1"/>
    </xf>
    <xf numFmtId="0" fontId="11" fillId="0" borderId="9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0" borderId="18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19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top" wrapText="1"/>
    </xf>
    <xf numFmtId="0" fontId="11" fillId="0" borderId="13" xfId="0" applyFont="1" applyBorder="1" applyAlignment="1">
      <alignment horizontal="left" vertical="top" wrapText="1"/>
    </xf>
    <xf numFmtId="0" fontId="11" fillId="0" borderId="15" xfId="0" applyFont="1" applyBorder="1" applyAlignment="1">
      <alignment horizontal="left" vertical="top" wrapText="1"/>
    </xf>
    <xf numFmtId="0" fontId="13" fillId="8" borderId="18" xfId="0" applyFont="1" applyFill="1" applyBorder="1" applyAlignment="1">
      <alignment horizontal="left"/>
    </xf>
    <xf numFmtId="0" fontId="13" fillId="8" borderId="14" xfId="0" applyFont="1" applyFill="1" applyBorder="1" applyAlignment="1">
      <alignment horizontal="left"/>
    </xf>
    <xf numFmtId="0" fontId="13" fillId="8" borderId="19" xfId="0" applyFont="1" applyFill="1" applyBorder="1" applyAlignment="1">
      <alignment horizontal="left"/>
    </xf>
    <xf numFmtId="0" fontId="13" fillId="8" borderId="8" xfId="0" applyFont="1" applyFill="1" applyBorder="1" applyAlignment="1">
      <alignment horizontal="left"/>
    </xf>
    <xf numFmtId="0" fontId="13" fillId="8" borderId="4" xfId="0" applyFont="1" applyFill="1" applyBorder="1" applyAlignment="1">
      <alignment horizontal="left"/>
    </xf>
    <xf numFmtId="0" fontId="13" fillId="8" borderId="11" xfId="0" applyFont="1" applyFill="1" applyBorder="1" applyAlignment="1">
      <alignment horizontal="left"/>
    </xf>
    <xf numFmtId="0" fontId="8" fillId="9" borderId="9" xfId="0" applyFont="1" applyFill="1" applyBorder="1" applyAlignment="1">
      <alignment horizontal="left" vertical="center"/>
    </xf>
    <xf numFmtId="0" fontId="8" fillId="9" borderId="13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12" fillId="3" borderId="8" xfId="0" applyFont="1" applyFill="1" applyBorder="1" applyAlignment="1">
      <alignment horizontal="left" vertical="center"/>
    </xf>
    <xf numFmtId="0" fontId="12" fillId="3" borderId="4" xfId="0" applyFont="1" applyFill="1" applyBorder="1" applyAlignment="1">
      <alignment horizontal="left" vertical="center"/>
    </xf>
    <xf numFmtId="0" fontId="12" fillId="3" borderId="11" xfId="0" applyFont="1" applyFill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18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9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1" fillId="0" borderId="17" xfId="0" applyFont="1" applyBorder="1" applyAlignment="1">
      <alignment horizontal="left" vertical="top" wrapText="1"/>
    </xf>
    <xf numFmtId="0" fontId="13" fillId="0" borderId="4" xfId="0" applyFont="1" applyBorder="1" applyAlignment="1" applyProtection="1">
      <alignment horizontal="left" vertical="center"/>
    </xf>
    <xf numFmtId="0" fontId="13" fillId="0" borderId="11" xfId="0" applyFont="1" applyBorder="1" applyAlignment="1" applyProtection="1">
      <alignment horizontal="left" vertical="center"/>
    </xf>
    <xf numFmtId="0" fontId="9" fillId="0" borderId="5" xfId="0" applyFont="1" applyBorder="1" applyAlignment="1" applyProtection="1">
      <alignment horizontal="center" vertical="center"/>
    </xf>
    <xf numFmtId="0" fontId="9" fillId="0" borderId="7" xfId="0" applyFont="1" applyBorder="1" applyAlignment="1" applyProtection="1">
      <alignment horizontal="center" vertical="center"/>
    </xf>
    <xf numFmtId="0" fontId="9" fillId="0" borderId="6" xfId="0" applyFont="1" applyBorder="1" applyAlignment="1" applyProtection="1">
      <alignment horizontal="center" vertical="center"/>
    </xf>
    <xf numFmtId="0" fontId="1" fillId="8" borderId="10" xfId="0" applyFont="1" applyFill="1" applyBorder="1" applyAlignment="1" applyProtection="1">
      <alignment horizontal="left" vertical="center" wrapText="1"/>
      <protection locked="0"/>
    </xf>
  </cellXfs>
  <cellStyles count="4">
    <cellStyle name="Comma" xfId="1" builtinId="3"/>
    <cellStyle name="Normal" xfId="0" builtinId="0"/>
    <cellStyle name="Normal 2" xfId="2" xr:uid="{7A813B7C-5F3E-4718-9CC3-49E599953A95}"/>
    <cellStyle name="Percent 2" xfId="3" xr:uid="{95FF611B-04B7-4157-8931-2218C2C1C122}"/>
  </cellStyles>
  <dxfs count="49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403225</xdr:colOff>
      <xdr:row>0</xdr:row>
      <xdr:rowOff>96158</xdr:rowOff>
    </xdr:from>
    <xdr:to>
      <xdr:col>1</xdr:col>
      <xdr:colOff>828222</xdr:colOff>
      <xdr:row>1</xdr:row>
      <xdr:rowOff>1313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2FF5B56C-914C-47DF-B05A-5241CE3C0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3225" y="96158"/>
          <a:ext cx="894897" cy="4576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mmary%20Timesheet_H1-2021_Chonnanun_Yiamr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01_Jan Timesheet"/>
      <sheetName val="02_Feb Timesheet"/>
      <sheetName val="03_March Timesheet"/>
      <sheetName val="04_April Timesheet"/>
      <sheetName val="05_May Timesheet"/>
      <sheetName val="06_June Timesheet"/>
      <sheetName val="08_Aug"/>
      <sheetName val="09_Sep"/>
      <sheetName val="10_Oct"/>
      <sheetName val="11_Nov"/>
      <sheetName val="12_Dec"/>
      <sheetName val="Dropdown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2" t="str">
            <v>TIME-202111</v>
          </cell>
          <cell r="B2" t="str">
            <v>NIDA Market Analysis</v>
          </cell>
          <cell r="D2">
            <v>9001</v>
          </cell>
        </row>
        <row r="3">
          <cell r="A3" t="str">
            <v>TIME-202110</v>
          </cell>
          <cell r="B3" t="str">
            <v>SACICT ISO27001</v>
          </cell>
          <cell r="D3">
            <v>9002</v>
          </cell>
        </row>
        <row r="4">
          <cell r="A4" t="str">
            <v>TIME-202109</v>
          </cell>
          <cell r="B4" t="str">
            <v>TIME HR Digital Transformation</v>
          </cell>
          <cell r="D4">
            <v>9003</v>
          </cell>
        </row>
        <row r="5">
          <cell r="A5" t="str">
            <v>TIME-202108</v>
          </cell>
          <cell r="B5" t="str">
            <v>DPT EA and Digital Master Plan</v>
          </cell>
          <cell r="D5">
            <v>9004</v>
          </cell>
        </row>
        <row r="6">
          <cell r="A6" t="str">
            <v>TIME-202107</v>
          </cell>
          <cell r="B6" t="str">
            <v>NBTC Digital Platform Survey</v>
          </cell>
          <cell r="D6">
            <v>9005</v>
          </cell>
        </row>
        <row r="7">
          <cell r="A7" t="str">
            <v>TIME-202106</v>
          </cell>
          <cell r="B7" t="str">
            <v>Ombusmans Big Data</v>
          </cell>
          <cell r="D7">
            <v>9007</v>
          </cell>
        </row>
        <row r="8">
          <cell r="A8" t="str">
            <v>TIME-202105</v>
          </cell>
          <cell r="B8" t="str">
            <v>DoT Tourism DB</v>
          </cell>
          <cell r="D8">
            <v>9008</v>
          </cell>
        </row>
        <row r="9">
          <cell r="A9" t="str">
            <v>TIME-202104</v>
          </cell>
          <cell r="B9" t="str">
            <v>MoC Digital Master Plan</v>
          </cell>
          <cell r="D9">
            <v>9010</v>
          </cell>
        </row>
        <row r="10">
          <cell r="A10" t="str">
            <v>TIME-202103</v>
          </cell>
          <cell r="B10" t="str">
            <v>ONDE TU Digital Training</v>
          </cell>
          <cell r="D10">
            <v>9013</v>
          </cell>
        </row>
        <row r="11">
          <cell r="A11" t="str">
            <v>TIME-202102</v>
          </cell>
          <cell r="B11" t="str">
            <v>NBTC Cullen and Omdia Subscription 2021</v>
          </cell>
          <cell r="D11">
            <v>9014</v>
          </cell>
        </row>
        <row r="12">
          <cell r="A12" t="str">
            <v>TIME-202101</v>
          </cell>
          <cell r="B12" t="str">
            <v>NIA Valuation 2021</v>
          </cell>
          <cell r="D12">
            <v>9015</v>
          </cell>
        </row>
        <row r="13">
          <cell r="A13" t="str">
            <v>TIME-202099</v>
          </cell>
          <cell r="B13" t="str">
            <v>NIEC Radio Evaluation</v>
          </cell>
        </row>
        <row r="14">
          <cell r="A14" t="str">
            <v>TIME-202098</v>
          </cell>
          <cell r="B14" t="str">
            <v>OIC Strategic Management</v>
          </cell>
        </row>
        <row r="15">
          <cell r="A15" t="str">
            <v>TIME-202097</v>
          </cell>
          <cell r="B15" t="str">
            <v>OIC Digital Competency</v>
          </cell>
        </row>
        <row r="16">
          <cell r="A16" t="str">
            <v>TIME-202096</v>
          </cell>
          <cell r="B16" t="str">
            <v>OIC EA and PMC</v>
          </cell>
        </row>
        <row r="17">
          <cell r="A17" t="str">
            <v>TIME-202095</v>
          </cell>
          <cell r="B17" t="str">
            <v>Huawei Rethinking Digital Transformation</v>
          </cell>
          <cell r="D17"/>
        </row>
        <row r="18">
          <cell r="A18" t="str">
            <v>TIME-202094</v>
          </cell>
          <cell r="B18" t="str">
            <v>ETDA E-Commerce Survey</v>
          </cell>
          <cell r="D18"/>
        </row>
        <row r="19">
          <cell r="A19" t="str">
            <v>TIME-202093</v>
          </cell>
          <cell r="B19" t="str">
            <v>ETDA Master Plan</v>
          </cell>
          <cell r="D19"/>
        </row>
        <row r="20">
          <cell r="A20" t="str">
            <v>TIME-202092</v>
          </cell>
          <cell r="B20" t="str">
            <v>ETDA Transaction Database</v>
          </cell>
          <cell r="D20"/>
        </row>
        <row r="21">
          <cell r="A21" t="str">
            <v>TIME-202091</v>
          </cell>
          <cell r="B21" t="str">
            <v>ETDA Social and Economic Impact</v>
          </cell>
          <cell r="D21"/>
        </row>
        <row r="22">
          <cell r="A22" t="str">
            <v>TIME-202090</v>
          </cell>
          <cell r="B22" t="str">
            <v>ETDA E-Transaction Development Index</v>
          </cell>
          <cell r="D22"/>
        </row>
        <row r="23">
          <cell r="A23" t="str">
            <v>TIME-202089</v>
          </cell>
          <cell r="B23" t="str">
            <v>TCEB Innovation Ecosystem</v>
          </cell>
          <cell r="D23"/>
        </row>
        <row r="24">
          <cell r="A24" t="str">
            <v>TIME-202088</v>
          </cell>
          <cell r="B24" t="str">
            <v>TCEB Industry Focused Report</v>
          </cell>
          <cell r="D24"/>
        </row>
        <row r="25">
          <cell r="A25" t="str">
            <v>TIME-202087</v>
          </cell>
          <cell r="B25" t="str">
            <v>TCEB MICE Outlook and Trend Report</v>
          </cell>
          <cell r="D25"/>
        </row>
        <row r="26">
          <cell r="A26" t="str">
            <v>TIME-202086</v>
          </cell>
          <cell r="B26" t="str">
            <v>CAAT Big Data Analytic</v>
          </cell>
          <cell r="D26"/>
        </row>
        <row r="27">
          <cell r="A27" t="str">
            <v>TIME-202085</v>
          </cell>
          <cell r="B27" t="str">
            <v>GLO Lotto Survey</v>
          </cell>
        </row>
        <row r="28">
          <cell r="A28" t="str">
            <v>TIME-202084</v>
          </cell>
          <cell r="B28" t="str">
            <v>NBTC OTT Impacts on Mobile</v>
          </cell>
        </row>
        <row r="29">
          <cell r="A29" t="str">
            <v>TIME-202083</v>
          </cell>
          <cell r="B29" t="str">
            <v>STO Gov Data System Phase 1</v>
          </cell>
        </row>
        <row r="30">
          <cell r="A30" t="str">
            <v>TIME-202082</v>
          </cell>
          <cell r="B30" t="str">
            <v>MoTS Master Plan</v>
          </cell>
        </row>
        <row r="31">
          <cell r="A31" t="str">
            <v>TIME-202081</v>
          </cell>
          <cell r="B31" t="str">
            <v>Thaicom Pitching</v>
          </cell>
        </row>
        <row r="32">
          <cell r="A32" t="str">
            <v>TIME-202080</v>
          </cell>
          <cell r="B32" t="str">
            <v>CPAll Pitching</v>
          </cell>
        </row>
        <row r="33">
          <cell r="A33" t="str">
            <v>TIME-202079</v>
          </cell>
          <cell r="B33" t="str">
            <v>SPC Digital Mindset</v>
          </cell>
        </row>
        <row r="34">
          <cell r="A34" t="str">
            <v>TIME-202078</v>
          </cell>
          <cell r="B34" t="str">
            <v>CMG and CRG Omnichannel</v>
          </cell>
        </row>
        <row r="35">
          <cell r="A35" t="str">
            <v>TIME-202077</v>
          </cell>
          <cell r="B35" t="str">
            <v>ERC Opportunities</v>
          </cell>
        </row>
        <row r="36">
          <cell r="A36" t="str">
            <v>TIME-202076</v>
          </cell>
          <cell r="B36" t="str">
            <v>ERC Post COD Audit</v>
          </cell>
        </row>
        <row r="37">
          <cell r="A37" t="str">
            <v>TIME-202075</v>
          </cell>
          <cell r="B37" t="str">
            <v>TPBS Technology Master Plan</v>
          </cell>
        </row>
        <row r="38">
          <cell r="A38" t="str">
            <v>TIME-202074</v>
          </cell>
          <cell r="B38" t="str">
            <v>PlayingCard Marketing Strategy</v>
          </cell>
        </row>
        <row r="39">
          <cell r="A39" t="str">
            <v>TIME-202073</v>
          </cell>
          <cell r="B39" t="str">
            <v>TIME 5G Market Intelligence</v>
          </cell>
        </row>
        <row r="40">
          <cell r="A40" t="str">
            <v>TIME-202072</v>
          </cell>
          <cell r="B40" t="str">
            <v>CPF FreshMart Solition</v>
          </cell>
        </row>
        <row r="41">
          <cell r="A41" t="str">
            <v>TIME-202071</v>
          </cell>
          <cell r="B41" t="str">
            <v>Fujisu DX Consulting</v>
          </cell>
        </row>
        <row r="42">
          <cell r="A42" t="str">
            <v>TIME-202070</v>
          </cell>
          <cell r="B42" t="str">
            <v>NIA Innovation Organization Program</v>
          </cell>
        </row>
        <row r="43">
          <cell r="A43" t="str">
            <v>TIME-202069</v>
          </cell>
          <cell r="B43" t="str">
            <v>NSF PDPA</v>
          </cell>
        </row>
        <row r="44">
          <cell r="A44" t="str">
            <v>TIME-202068</v>
          </cell>
          <cell r="B44" t="str">
            <v>NBTC Fund Spectrum Valuation</v>
          </cell>
        </row>
        <row r="45">
          <cell r="A45" t="str">
            <v>TIME-202067</v>
          </cell>
          <cell r="B45" t="str">
            <v>TAT Ph2 Digital Trainings</v>
          </cell>
        </row>
        <row r="46">
          <cell r="A46" t="str">
            <v>TIME-202066</v>
          </cell>
          <cell r="B46" t="str">
            <v>ONDE Foresight</v>
          </cell>
        </row>
        <row r="47">
          <cell r="A47" t="str">
            <v>TIME-202065</v>
          </cell>
          <cell r="B47" t="str">
            <v>ONDE Thailand Digital Outlook Ph3</v>
          </cell>
        </row>
        <row r="48">
          <cell r="A48" t="str">
            <v>TIME-202064</v>
          </cell>
          <cell r="B48" t="str">
            <v>Huawei 5G Impact</v>
          </cell>
        </row>
        <row r="49">
          <cell r="A49" t="str">
            <v>TIME-202063</v>
          </cell>
          <cell r="B49" t="str">
            <v>Huawei 5G Thailand Data Center Insight</v>
          </cell>
        </row>
        <row r="50">
          <cell r="A50" t="str">
            <v>TIME-202062</v>
          </cell>
          <cell r="B50" t="str">
            <v>Huawei 5G Thailand Insight Ph2</v>
          </cell>
        </row>
        <row r="51">
          <cell r="A51" t="str">
            <v>TIME-202061</v>
          </cell>
          <cell r="B51" t="str">
            <v>NBTC Fund Immersive AR_VR</v>
          </cell>
        </row>
        <row r="52">
          <cell r="A52" t="str">
            <v>TIME-202060</v>
          </cell>
          <cell r="B52" t="str">
            <v>TPBS Digital DNA</v>
          </cell>
        </row>
        <row r="53">
          <cell r="A53" t="str">
            <v>TIME-202059</v>
          </cell>
          <cell r="B53" t="str">
            <v>SAM LRS</v>
          </cell>
        </row>
        <row r="54">
          <cell r="A54" t="str">
            <v>TIME-202058</v>
          </cell>
          <cell r="B54" t="str">
            <v>NBTC OTT Event</v>
          </cell>
        </row>
        <row r="55">
          <cell r="A55" t="str">
            <v>TIME-202057</v>
          </cell>
          <cell r="B55" t="str">
            <v>SKGF-TELEVISA</v>
          </cell>
        </row>
        <row r="56">
          <cell r="A56" t="str">
            <v>TIME-202056</v>
          </cell>
          <cell r="B56" t="str">
            <v>Siasun TIME Go-to-Market Strategy</v>
          </cell>
        </row>
        <row r="57">
          <cell r="A57" t="str">
            <v>TIME-202055</v>
          </cell>
          <cell r="B57" t="str">
            <v>BAAC Reorganization</v>
          </cell>
        </row>
        <row r="58">
          <cell r="A58" t="str">
            <v>TIME-202054</v>
          </cell>
          <cell r="B58" t="str">
            <v>SACICT Digital Master Plan</v>
          </cell>
        </row>
        <row r="59">
          <cell r="A59" t="str">
            <v>TIME-202053</v>
          </cell>
          <cell r="B59" t="str">
            <v>TEDFund Valuation</v>
          </cell>
        </row>
        <row r="60">
          <cell r="A60" t="str">
            <v>TIME-202052</v>
          </cell>
          <cell r="B60" t="str">
            <v>NBTC Fund 5G Satellite</v>
          </cell>
        </row>
        <row r="61">
          <cell r="A61" t="str">
            <v>TIME-202051</v>
          </cell>
          <cell r="B61" t="str">
            <v>OTCC Digital Master Plan</v>
          </cell>
        </row>
        <row r="62">
          <cell r="A62" t="str">
            <v>TIME-202050</v>
          </cell>
          <cell r="B62" t="str">
            <v>NBTC Spectrum Fee</v>
          </cell>
        </row>
        <row r="63">
          <cell r="A63" t="str">
            <v>TIME-202049</v>
          </cell>
          <cell r="B63" t="str">
            <v>Thaicom Pitching</v>
          </cell>
        </row>
        <row r="64">
          <cell r="A64" t="str">
            <v>TIME-202048</v>
          </cell>
          <cell r="B64" t="str">
            <v>S&amp;J Strategy</v>
          </cell>
        </row>
        <row r="65">
          <cell r="A65" t="str">
            <v>TIME-202047</v>
          </cell>
          <cell r="B65" t="str">
            <v>DEFund 2020</v>
          </cell>
        </row>
        <row r="66">
          <cell r="A66" t="str">
            <v>TIME-202046</v>
          </cell>
          <cell r="B66" t="str">
            <v>ETDA Action Plan</v>
          </cell>
        </row>
        <row r="67">
          <cell r="A67" t="str">
            <v>TIME-202045</v>
          </cell>
          <cell r="B67" t="str">
            <v>TIME 5G Hub Thailand</v>
          </cell>
        </row>
        <row r="68">
          <cell r="A68" t="str">
            <v>TIME-202044</v>
          </cell>
          <cell r="B68" t="str">
            <v>TIME People Network</v>
          </cell>
        </row>
        <row r="69">
          <cell r="A69" t="str">
            <v>TIME-202043</v>
          </cell>
          <cell r="B69" t="str">
            <v>DGA Foreign Platform</v>
          </cell>
        </row>
        <row r="70">
          <cell r="A70" t="str">
            <v>TIME-202042</v>
          </cell>
          <cell r="B70" t="str">
            <v>TPBS Digital Competencies</v>
          </cell>
        </row>
        <row r="71">
          <cell r="A71" t="str">
            <v>TIME-202041</v>
          </cell>
          <cell r="B71" t="str">
            <v>TIME Thai Consult Registration Q2/20</v>
          </cell>
        </row>
        <row r="72">
          <cell r="A72" t="str">
            <v>TIME-202040</v>
          </cell>
          <cell r="B72" t="str">
            <v>TIME Consulting Culture</v>
          </cell>
        </row>
        <row r="73">
          <cell r="A73" t="str">
            <v>TIME-202039</v>
          </cell>
          <cell r="B73" t="str">
            <v>TIME CI/CD Guideline</v>
          </cell>
        </row>
        <row r="74">
          <cell r="A74" t="str">
            <v>TIME-202038</v>
          </cell>
          <cell r="B74" t="str">
            <v>GPSC Customer Engagement</v>
          </cell>
        </row>
        <row r="75">
          <cell r="A75" t="str">
            <v>TIME-202037</v>
          </cell>
          <cell r="B75" t="str">
            <v>NBTC Telecom Market Intelligence</v>
          </cell>
        </row>
        <row r="76">
          <cell r="A76" t="str">
            <v>TIME-202036</v>
          </cell>
          <cell r="B76" t="str">
            <v>MoTS Indicator Survey</v>
          </cell>
        </row>
        <row r="77">
          <cell r="A77" t="str">
            <v>TIME-202035</v>
          </cell>
          <cell r="B77" t="str">
            <v>Huawei 5G Thailand Insight</v>
          </cell>
        </row>
        <row r="78">
          <cell r="A78" t="str">
            <v>TIME-202034</v>
          </cell>
          <cell r="B78" t="str">
            <v>NBTCAudit Combine63</v>
          </cell>
        </row>
        <row r="79">
          <cell r="A79" t="str">
            <v>TIME-202033</v>
          </cell>
          <cell r="B79" t="str">
            <v>NBTCAudit HRD</v>
          </cell>
        </row>
        <row r="80">
          <cell r="A80" t="str">
            <v>TIME-202032</v>
          </cell>
          <cell r="B80" t="str">
            <v>NBTCAudit Digital TV</v>
          </cell>
        </row>
        <row r="81">
          <cell r="A81" t="str">
            <v>TIME-202031</v>
          </cell>
          <cell r="B81" t="str">
            <v>NBTCAudit 700MHz</v>
          </cell>
        </row>
        <row r="82">
          <cell r="A82" t="str">
            <v>TIME-202030</v>
          </cell>
          <cell r="B82" t="str">
            <v>NBTCAudit TV63</v>
          </cell>
        </row>
        <row r="83">
          <cell r="A83" t="str">
            <v>TIME-202029</v>
          </cell>
          <cell r="B83" t="str">
            <v>NBTCAudit Duct</v>
          </cell>
        </row>
        <row r="84">
          <cell r="A84" t="str">
            <v>TIME-202028</v>
          </cell>
          <cell r="B84" t="str">
            <v>NBTCAudit 5G</v>
          </cell>
        </row>
        <row r="85">
          <cell r="A85" t="str">
            <v>TIME-202027</v>
          </cell>
          <cell r="B85" t="str">
            <v>NBTCAudit Audit Model</v>
          </cell>
        </row>
        <row r="86">
          <cell r="A86" t="str">
            <v>TIME-202026</v>
          </cell>
          <cell r="B86" t="str">
            <v>NBTCAudit Telecom 63</v>
          </cell>
        </row>
        <row r="87">
          <cell r="A87" t="str">
            <v>TIME-202025</v>
          </cell>
          <cell r="B87" t="str">
            <v>NBTC Competitiveness and Regulatory Reform</v>
          </cell>
        </row>
        <row r="88">
          <cell r="A88" t="str">
            <v>TIME-202024</v>
          </cell>
          <cell r="B88" t="str">
            <v>NBTC OTT Subscription 2020</v>
          </cell>
        </row>
        <row r="89">
          <cell r="A89" t="str">
            <v>TIME-202023</v>
          </cell>
          <cell r="B89" t="str">
            <v>TU Digital Plan and Policy Seminar</v>
          </cell>
        </row>
        <row r="90">
          <cell r="A90" t="str">
            <v>TIME-202022</v>
          </cell>
          <cell r="B90" t="str">
            <v>ONDE MIL2020</v>
          </cell>
        </row>
        <row r="91">
          <cell r="A91" t="str">
            <v>TIME-202021</v>
          </cell>
          <cell r="B91" t="str">
            <v>NBTC MC Audit</v>
          </cell>
        </row>
        <row r="92">
          <cell r="A92" t="str">
            <v>TIME-202020</v>
          </cell>
          <cell r="B92" t="str">
            <v>DGA Service Platform Master Plan</v>
          </cell>
        </row>
        <row r="93">
          <cell r="A93" t="str">
            <v>TIME-202019</v>
          </cell>
          <cell r="B93" t="str">
            <v>TAT Digital Assessment and Workshop</v>
          </cell>
        </row>
        <row r="94">
          <cell r="A94" t="str">
            <v>TIME-202018</v>
          </cell>
          <cell r="B94" t="str">
            <v>TIME Team Event 2020</v>
          </cell>
        </row>
        <row r="95">
          <cell r="A95" t="str">
            <v>TIME-202017</v>
          </cell>
          <cell r="B95" t="str">
            <v>TIME KM Phase 1</v>
          </cell>
        </row>
        <row r="96">
          <cell r="A96" t="str">
            <v>TIME-202016</v>
          </cell>
          <cell r="B96" t="str">
            <v>MBK Digital Strategy</v>
          </cell>
        </row>
        <row r="97">
          <cell r="A97" t="str">
            <v>TIME-202015</v>
          </cell>
          <cell r="B97" t="str">
            <v>Electrolux Digital Mindset and Change Mgmt</v>
          </cell>
        </row>
        <row r="98">
          <cell r="A98" t="str">
            <v>TIME-202014</v>
          </cell>
          <cell r="B98" t="str">
            <v>Krungsri Digital Mindset Townhall</v>
          </cell>
        </row>
        <row r="99">
          <cell r="A99" t="str">
            <v>TIME-202013</v>
          </cell>
          <cell r="B99" t="str">
            <v>Mol Cyber Security</v>
          </cell>
        </row>
        <row r="100">
          <cell r="A100" t="str">
            <v>TIME-202012</v>
          </cell>
          <cell r="B100" t="str">
            <v>MDES Digital Manager</v>
          </cell>
        </row>
        <row r="101">
          <cell r="A101" t="str">
            <v>TIME-202011</v>
          </cell>
          <cell r="B101" t="str">
            <v>NBTC OTT Impact</v>
          </cell>
        </row>
        <row r="102">
          <cell r="A102" t="str">
            <v>TIME-202010</v>
          </cell>
          <cell r="B102" t="str">
            <v>AFP Digital Mindset</v>
          </cell>
        </row>
        <row r="103">
          <cell r="A103" t="str">
            <v>TIME-202009</v>
          </cell>
          <cell r="B103" t="str">
            <v>TIME Digital Assessment</v>
          </cell>
        </row>
        <row r="104">
          <cell r="A104" t="str">
            <v>TIME-202008</v>
          </cell>
          <cell r="B104" t="str">
            <v>EXAT Digital Master Plan</v>
          </cell>
        </row>
        <row r="105">
          <cell r="A105" t="str">
            <v>TIME-202007</v>
          </cell>
          <cell r="B105" t="str">
            <v>NBTC Co-production 2020</v>
          </cell>
        </row>
        <row r="106">
          <cell r="A106" t="str">
            <v>TIME-202006</v>
          </cell>
          <cell r="B106" t="str">
            <v>NBTC Audit Study Project</v>
          </cell>
        </row>
        <row r="107">
          <cell r="A107" t="str">
            <v>TIME-202005</v>
          </cell>
          <cell r="B107" t="str">
            <v>MDES Executive Training</v>
          </cell>
        </row>
        <row r="108">
          <cell r="A108" t="str">
            <v>TIME-202004</v>
          </cell>
          <cell r="B108" t="str">
            <v>NIA Valuation 2020</v>
          </cell>
        </row>
        <row r="109">
          <cell r="A109" t="str">
            <v>TIME-202003</v>
          </cell>
          <cell r="B109" t="str">
            <v>TSRI empowerment</v>
          </cell>
        </row>
        <row r="110">
          <cell r="A110" t="str">
            <v>TIME-202002</v>
          </cell>
          <cell r="B110" t="str">
            <v>Krungsri VP and SME Transformation</v>
          </cell>
        </row>
        <row r="111">
          <cell r="A111" t="str">
            <v>TIME-202001</v>
          </cell>
          <cell r="B111" t="str">
            <v>CPAll Next Generation Leader 2020</v>
          </cell>
        </row>
        <row r="112">
          <cell r="A112" t="str">
            <v>TIME-201968</v>
          </cell>
          <cell r="B112" t="str">
            <v>KTB Digital Transformation</v>
          </cell>
        </row>
        <row r="113">
          <cell r="A113" t="str">
            <v>TIME-201961</v>
          </cell>
          <cell r="B113" t="str">
            <v>NBTC Pure LRIC Model</v>
          </cell>
        </row>
        <row r="114">
          <cell r="A114" t="str">
            <v>TIME-201960</v>
          </cell>
          <cell r="B114" t="str">
            <v>NBTC AS Re-model</v>
          </cell>
        </row>
        <row r="115">
          <cell r="A115" t="str">
            <v>TIME-201959</v>
          </cell>
          <cell r="B115" t="str">
            <v>DGA Digital Transformation Program</v>
          </cell>
        </row>
        <row r="116">
          <cell r="A116" t="str">
            <v>TIME-201957</v>
          </cell>
          <cell r="B116" t="str">
            <v>NBTC Fund 2020 Projects</v>
          </cell>
        </row>
        <row r="117">
          <cell r="A117" t="str">
            <v>TIME-201954</v>
          </cell>
          <cell r="B117" t="str">
            <v>ONDE Thailand Digital Outlook Ph2</v>
          </cell>
        </row>
        <row r="118">
          <cell r="A118" t="str">
            <v>TIME-201953</v>
          </cell>
          <cell r="B118" t="str">
            <v>OIC IT Master Plan</v>
          </cell>
        </row>
        <row r="119">
          <cell r="A119" t="str">
            <v>TIME-201951</v>
          </cell>
          <cell r="B119" t="str">
            <v>ONDE 5G Policy</v>
          </cell>
        </row>
        <row r="120">
          <cell r="A120" t="str">
            <v>TIME-201950</v>
          </cell>
          <cell r="B120" t="str">
            <v>Marvel Avengers</v>
          </cell>
        </row>
        <row r="121">
          <cell r="A121" t="str">
            <v>TIME-201949</v>
          </cell>
          <cell r="B121" t="str">
            <v>Marvel Consumer</v>
          </cell>
        </row>
        <row r="122">
          <cell r="A122" t="str">
            <v>TIME-201948</v>
          </cell>
          <cell r="B122" t="str">
            <v>Marvel Telecom</v>
          </cell>
        </row>
        <row r="123">
          <cell r="A123" t="str">
            <v>TIME-201946</v>
          </cell>
          <cell r="B123" t="str">
            <v>Marvel TV</v>
          </cell>
        </row>
        <row r="124">
          <cell r="A124" t="str">
            <v>TIME-201942</v>
          </cell>
          <cell r="B124" t="str">
            <v>NBTC Duct Pricing</v>
          </cell>
        </row>
        <row r="125">
          <cell r="A125" t="str">
            <v>TIME-201940</v>
          </cell>
          <cell r="B125" t="str">
            <v>Mobifone Strategy</v>
          </cell>
        </row>
        <row r="126">
          <cell r="A126" t="str">
            <v>TIME-201936</v>
          </cell>
          <cell r="B126" t="str">
            <v>TMA Business Efficiency</v>
          </cell>
        </row>
        <row r="127">
          <cell r="A127" t="str">
            <v>TIME-201930</v>
          </cell>
          <cell r="B127" t="str">
            <v>TE Telkomsel 2300MHz</v>
          </cell>
        </row>
        <row r="128">
          <cell r="A128" t="str">
            <v>TIME-201929</v>
          </cell>
          <cell r="B128" t="str">
            <v>TE Optus Auction 2019</v>
          </cell>
        </row>
        <row r="129">
          <cell r="A129" t="str">
            <v>TIME-201928</v>
          </cell>
          <cell r="B129" t="str">
            <v>TE Singtel Auction 2019</v>
          </cell>
        </row>
        <row r="130">
          <cell r="A130" t="str">
            <v>TIME-201924</v>
          </cell>
          <cell r="B130" t="str">
            <v>TE AWN 5G Auction</v>
          </cell>
        </row>
        <row r="131">
          <cell r="A131" t="str">
            <v>TIME-201916</v>
          </cell>
          <cell r="B131" t="str">
            <v>ThaiOil Digital Transformation</v>
          </cell>
        </row>
        <row r="132">
          <cell r="A132" t="str">
            <v>TIME-201907</v>
          </cell>
          <cell r="B132" t="str">
            <v>NBTC Broadcast IC</v>
          </cell>
        </row>
        <row r="133">
          <cell r="A133" t="str">
            <v>TIME-201901</v>
          </cell>
          <cell r="B133" t="str">
            <v>NBTC OTT Subscription 2019</v>
          </cell>
        </row>
        <row r="134">
          <cell r="A134" t="str">
            <v>TIME-201886</v>
          </cell>
          <cell r="B134" t="str">
            <v>DITP E-Commerce</v>
          </cell>
        </row>
        <row r="135">
          <cell r="A135" t="str">
            <v>TIME-201884</v>
          </cell>
          <cell r="B135" t="str">
            <v>NBTC DTT Spectrum Design</v>
          </cell>
        </row>
        <row r="136">
          <cell r="A136" t="str">
            <v>TIME-201882</v>
          </cell>
          <cell r="B136" t="str">
            <v>TCEB Intelligence Center</v>
          </cell>
        </row>
        <row r="137">
          <cell r="A137" t="str">
            <v>TIME-201881</v>
          </cell>
          <cell r="B137" t="str">
            <v>TMA MICE Innovation</v>
          </cell>
        </row>
        <row r="138">
          <cell r="A138" t="str">
            <v>TIME-201875</v>
          </cell>
          <cell r="B138" t="str">
            <v>NBTC Radio Broadcasting</v>
          </cell>
        </row>
        <row r="139">
          <cell r="A139" t="str">
            <v>TIME-201865</v>
          </cell>
          <cell r="B139" t="str">
            <v>AEC TOT Parner Selected</v>
          </cell>
        </row>
        <row r="140">
          <cell r="A140" t="str">
            <v>TIME-201855</v>
          </cell>
          <cell r="B140" t="str">
            <v>NBTC Digital TV Policy</v>
          </cell>
        </row>
        <row r="141">
          <cell r="A141" t="str">
            <v>TIME-201854</v>
          </cell>
          <cell r="B141" t="str">
            <v>ONDE Digital Infra Master Plan</v>
          </cell>
        </row>
        <row r="142">
          <cell r="A142" t="str">
            <v>TIME-201837</v>
          </cell>
          <cell r="B142" t="str">
            <v>NBTC Wholesale Access and IC</v>
          </cell>
        </row>
        <row r="143">
          <cell r="A143" t="str">
            <v>TIME-201831</v>
          </cell>
          <cell r="B143" t="str">
            <v>Market Definition</v>
          </cell>
        </row>
        <row r="144">
          <cell r="A144" t="str">
            <v>TIME-201819</v>
          </cell>
          <cell r="B144" t="str">
            <v>Ovum Kids</v>
          </cell>
        </row>
        <row r="145">
          <cell r="A145" t="str">
            <v>TIME-201801</v>
          </cell>
          <cell r="B145" t="str">
            <v>STOU USO Digital Literacy</v>
          </cell>
        </row>
        <row r="146">
          <cell r="A146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7D38F-D960-466F-A2D0-A0B9CAAB4674}">
  <sheetPr>
    <pageSetUpPr fitToPage="1"/>
  </sheetPr>
  <dimension ref="B1:P27"/>
  <sheetViews>
    <sheetView showGridLines="0" zoomScale="55" zoomScaleNormal="55" workbookViewId="0">
      <selection activeCell="G14" sqref="G14"/>
    </sheetView>
  </sheetViews>
  <sheetFormatPr defaultColWidth="11.453125" defaultRowHeight="17.5" x14ac:dyDescent="0.25"/>
  <cols>
    <col min="1" max="1" width="6.7265625" style="113" customWidth="1"/>
    <col min="2" max="7" width="23.26953125" style="113" customWidth="1"/>
    <col min="8" max="10" width="23.453125" style="113" customWidth="1"/>
    <col min="11" max="11" width="17.6328125" style="113" customWidth="1"/>
    <col min="12" max="16384" width="11.453125" style="113"/>
  </cols>
  <sheetData>
    <row r="1" spans="2:16" ht="43.5" customHeight="1" x14ac:dyDescent="0.25">
      <c r="B1" s="190" t="s">
        <v>122</v>
      </c>
      <c r="C1" s="190"/>
      <c r="D1" s="190"/>
      <c r="E1" s="190"/>
      <c r="F1" s="190"/>
      <c r="G1" s="190"/>
      <c r="H1" s="190"/>
      <c r="I1" s="190"/>
      <c r="J1" s="190"/>
    </row>
    <row r="2" spans="2:16" ht="27" customHeight="1" x14ac:dyDescent="0.25">
      <c r="B2" s="191" t="s">
        <v>141</v>
      </c>
      <c r="C2" s="191"/>
      <c r="D2" s="191"/>
      <c r="E2" s="191"/>
      <c r="F2" s="191"/>
      <c r="G2" s="191"/>
      <c r="H2" s="191"/>
      <c r="I2" s="191"/>
      <c r="J2" s="191"/>
    </row>
    <row r="3" spans="2:16" ht="13.5" customHeight="1" thickBot="1" x14ac:dyDescent="0.3">
      <c r="B3" s="114"/>
      <c r="C3" s="114"/>
      <c r="D3" s="114"/>
      <c r="E3" s="114"/>
      <c r="F3" s="114"/>
      <c r="G3" s="115"/>
      <c r="H3" s="116"/>
      <c r="I3" s="116"/>
      <c r="J3" s="116"/>
    </row>
    <row r="4" spans="2:16" ht="33" customHeight="1" x14ac:dyDescent="0.25">
      <c r="D4" s="117" t="s">
        <v>0</v>
      </c>
      <c r="E4" s="118" t="s">
        <v>50</v>
      </c>
      <c r="G4" s="117" t="s">
        <v>8</v>
      </c>
      <c r="H4" s="118" t="s">
        <v>51</v>
      </c>
    </row>
    <row r="5" spans="2:16" ht="27.75" customHeight="1" x14ac:dyDescent="0.25">
      <c r="D5" s="119" t="s">
        <v>7</v>
      </c>
      <c r="E5" s="118" t="s">
        <v>52</v>
      </c>
      <c r="G5" s="117" t="s">
        <v>123</v>
      </c>
      <c r="H5" s="118" t="s">
        <v>124</v>
      </c>
    </row>
    <row r="6" spans="2:16" ht="19.5" customHeight="1" x14ac:dyDescent="0.25">
      <c r="B6" s="117"/>
      <c r="C6" s="119"/>
      <c r="E6" s="192"/>
      <c r="F6" s="192"/>
      <c r="G6" s="192"/>
    </row>
    <row r="7" spans="2:16" ht="36.75" customHeight="1" x14ac:dyDescent="0.25">
      <c r="B7" s="193" t="s">
        <v>125</v>
      </c>
      <c r="C7" s="194"/>
      <c r="D7" s="194"/>
      <c r="E7" s="194"/>
      <c r="F7" s="194"/>
      <c r="G7" s="194"/>
      <c r="H7" s="194"/>
      <c r="I7" s="194"/>
      <c r="J7" s="194"/>
    </row>
    <row r="8" spans="2:16" ht="35.25" customHeight="1" thickBot="1" x14ac:dyDescent="0.3">
      <c r="B8" s="120" t="s">
        <v>135</v>
      </c>
      <c r="C8" s="120" t="s">
        <v>136</v>
      </c>
      <c r="D8" s="120" t="s">
        <v>137</v>
      </c>
      <c r="E8" s="120" t="s">
        <v>138</v>
      </c>
      <c r="F8" s="120" t="s">
        <v>139</v>
      </c>
      <c r="G8" s="120" t="s">
        <v>140</v>
      </c>
      <c r="H8" s="121" t="s">
        <v>126</v>
      </c>
      <c r="I8" s="121" t="s">
        <v>127</v>
      </c>
      <c r="J8" s="121" t="s">
        <v>128</v>
      </c>
    </row>
    <row r="9" spans="2:16" ht="29.15" customHeight="1" thickBot="1" x14ac:dyDescent="0.4">
      <c r="B9" s="122">
        <f>'01_Jan'!I8</f>
        <v>163</v>
      </c>
      <c r="C9" s="122">
        <f>'02_Feb'!I8</f>
        <v>153</v>
      </c>
      <c r="D9" s="122">
        <f>'03_Mar'!I8</f>
        <v>183.60000000000002</v>
      </c>
      <c r="E9" s="122">
        <f>'04_April'!I8</f>
        <v>139</v>
      </c>
      <c r="F9" s="122">
        <f>'05_May'!I8</f>
        <v>152</v>
      </c>
      <c r="G9" s="123">
        <f>'06_June'!I8</f>
        <v>180.3</v>
      </c>
      <c r="H9" s="124">
        <f>SUM(B9:G9)</f>
        <v>970.90000000000009</v>
      </c>
      <c r="I9" s="125">
        <f>H9/6</f>
        <v>161.81666666666669</v>
      </c>
      <c r="J9" s="126">
        <f>I9/8</f>
        <v>20.227083333333336</v>
      </c>
      <c r="L9" s="185"/>
      <c r="M9" s="185"/>
      <c r="N9" s="185"/>
      <c r="O9" s="185"/>
      <c r="P9" s="185"/>
    </row>
    <row r="10" spans="2:16" ht="29.25" customHeight="1" x14ac:dyDescent="0.35">
      <c r="B10" s="127"/>
      <c r="C10" s="127"/>
      <c r="D10" s="127"/>
      <c r="E10" s="127"/>
      <c r="F10" s="127"/>
      <c r="G10" s="127"/>
      <c r="H10" s="128"/>
      <c r="I10" s="129"/>
      <c r="J10" s="118"/>
      <c r="L10" s="185"/>
      <c r="M10" s="185"/>
      <c r="N10" s="185"/>
      <c r="O10" s="185"/>
      <c r="P10" s="185"/>
    </row>
    <row r="11" spans="2:16" ht="27" customHeight="1" x14ac:dyDescent="0.35">
      <c r="B11" s="130">
        <v>9001</v>
      </c>
      <c r="C11" s="131" t="s">
        <v>129</v>
      </c>
      <c r="D11" s="127"/>
      <c r="E11" s="127"/>
      <c r="F11" s="127"/>
      <c r="G11" s="127"/>
      <c r="I11" s="132" t="s">
        <v>130</v>
      </c>
      <c r="J11" s="129"/>
      <c r="K11" s="118"/>
      <c r="L11" s="133"/>
      <c r="M11" s="133"/>
      <c r="N11" s="133"/>
      <c r="O11" s="133"/>
      <c r="P11" s="133"/>
    </row>
    <row r="12" spans="2:16" ht="40.5" customHeight="1" x14ac:dyDescent="0.35">
      <c r="B12" s="151" t="s">
        <v>131</v>
      </c>
      <c r="C12" s="197" t="s">
        <v>132</v>
      </c>
      <c r="D12" s="197"/>
      <c r="E12" s="135" t="s">
        <v>126</v>
      </c>
      <c r="F12" s="135" t="s">
        <v>133</v>
      </c>
      <c r="G12" s="183" t="s">
        <v>145</v>
      </c>
      <c r="I12" s="134" t="s">
        <v>46</v>
      </c>
      <c r="J12" s="135" t="s">
        <v>126</v>
      </c>
      <c r="K12" s="135" t="s">
        <v>133</v>
      </c>
      <c r="L12" s="185"/>
      <c r="M12" s="185"/>
      <c r="N12" s="185"/>
      <c r="O12" s="185"/>
      <c r="P12" s="185"/>
    </row>
    <row r="13" spans="2:16" ht="27" customHeight="1" x14ac:dyDescent="0.25">
      <c r="B13" s="152" t="s">
        <v>67</v>
      </c>
      <c r="C13" s="196" t="str">
        <f>VLOOKUP(B13,[1]DropdownList!$A$2:$B$145,2,FALSE)</f>
        <v>NBTC Pure LRIC Model</v>
      </c>
      <c r="D13" s="198"/>
      <c r="E13" s="136">
        <f>'01_Jan'!J129+'02_Feb'!J122+'03_Mar'!J137+'04_April'!J136+'05_May'!J128+'06_June'!J132</f>
        <v>229</v>
      </c>
      <c r="F13" s="137">
        <f>E13/$H$9</f>
        <v>0.23586363168194457</v>
      </c>
      <c r="G13" s="182">
        <f>E13/8</f>
        <v>28.625</v>
      </c>
      <c r="I13" s="138">
        <v>9001</v>
      </c>
      <c r="J13" s="139">
        <f>'01_Jan'!N11+'02_Feb'!N11+'03_Mar'!N11+'04_April'!N11+'05_May'!N11+'06_June'!N11</f>
        <v>970.90000000000009</v>
      </c>
      <c r="K13" s="140">
        <f>J13/$H$9</f>
        <v>1</v>
      </c>
    </row>
    <row r="14" spans="2:16" ht="27" customHeight="1" x14ac:dyDescent="0.25">
      <c r="B14" s="152" t="s">
        <v>69</v>
      </c>
      <c r="C14" s="195" t="str">
        <f>VLOOKUP(B14,[1]DropdownList!$A$2:$B$145,2,FALSE)</f>
        <v>NIDA Market Analysis</v>
      </c>
      <c r="D14" s="196"/>
      <c r="E14" s="136">
        <f>'01_Jan'!J130+'02_Feb'!J123+'03_Mar'!J138+'04_April'!J137+'05_May'!J129+'06_June'!J133</f>
        <v>404.90000000000003</v>
      </c>
      <c r="F14" s="137">
        <f>E14/$H$9</f>
        <v>0.41703574003501903</v>
      </c>
      <c r="G14" s="182">
        <f>E14/8</f>
        <v>50.612500000000004</v>
      </c>
      <c r="I14" s="143">
        <v>9002</v>
      </c>
      <c r="J14" s="139"/>
      <c r="K14" s="140"/>
    </row>
    <row r="15" spans="2:16" ht="27" customHeight="1" x14ac:dyDescent="0.25">
      <c r="B15" s="152" t="s">
        <v>114</v>
      </c>
      <c r="C15" s="195" t="str">
        <f>VLOOKUP(B15,[1]DropdownList!$A$2:$B$145,2,FALSE)</f>
        <v>NBTC Fund Spectrum Valuation</v>
      </c>
      <c r="D15" s="196"/>
      <c r="E15" s="136">
        <f>'01_Jan'!J131+'02_Feb'!J124+'03_Mar'!J139+'04_April'!J138+'05_May'!J130+'06_June'!J134</f>
        <v>337</v>
      </c>
      <c r="F15" s="137">
        <f>E15/$H$9</f>
        <v>0.34710062828303634</v>
      </c>
      <c r="G15" s="182">
        <f t="shared" ref="G15" si="0">E15/8</f>
        <v>42.125</v>
      </c>
      <c r="I15" s="138">
        <v>9003</v>
      </c>
      <c r="J15" s="139"/>
      <c r="K15" s="140"/>
    </row>
    <row r="16" spans="2:16" ht="27" customHeight="1" x14ac:dyDescent="0.25">
      <c r="B16" s="186" t="s">
        <v>134</v>
      </c>
      <c r="C16" s="187"/>
      <c r="D16" s="188"/>
      <c r="E16" s="141">
        <f>SUM(E13:E15)</f>
        <v>970.90000000000009</v>
      </c>
      <c r="F16" s="142">
        <f>E16/$H$9</f>
        <v>1</v>
      </c>
      <c r="G16" s="182"/>
      <c r="I16" s="138">
        <v>9004</v>
      </c>
      <c r="J16" s="139"/>
      <c r="K16" s="140"/>
    </row>
    <row r="17" spans="2:11" ht="27" customHeight="1" x14ac:dyDescent="0.25">
      <c r="I17" s="143">
        <v>9005</v>
      </c>
      <c r="J17" s="139"/>
      <c r="K17" s="144"/>
    </row>
    <row r="18" spans="2:11" ht="27" customHeight="1" x14ac:dyDescent="0.25">
      <c r="B18" s="148"/>
      <c r="C18" s="149"/>
      <c r="D18" s="150"/>
      <c r="E18" s="150"/>
      <c r="F18" s="150"/>
      <c r="I18" s="138">
        <v>9007</v>
      </c>
      <c r="J18" s="139"/>
      <c r="K18" s="140"/>
    </row>
    <row r="19" spans="2:11" ht="27" customHeight="1" x14ac:dyDescent="0.25">
      <c r="B19" s="177"/>
      <c r="C19" s="189"/>
      <c r="D19" s="189"/>
      <c r="E19" s="178"/>
      <c r="F19" s="178"/>
      <c r="I19" s="143">
        <v>9008</v>
      </c>
      <c r="J19" s="139"/>
      <c r="K19" s="144"/>
    </row>
    <row r="20" spans="2:11" ht="27" customHeight="1" x14ac:dyDescent="0.25">
      <c r="B20" s="179"/>
      <c r="C20" s="179"/>
      <c r="D20" s="179"/>
      <c r="E20" s="179"/>
      <c r="F20" s="179"/>
      <c r="I20" s="146"/>
      <c r="J20" s="147"/>
    </row>
    <row r="21" spans="2:11" ht="27" customHeight="1" x14ac:dyDescent="0.25">
      <c r="B21" s="178"/>
      <c r="C21" s="178"/>
      <c r="D21" s="178"/>
      <c r="E21" s="180"/>
      <c r="F21" s="145"/>
    </row>
    <row r="22" spans="2:11" ht="27" customHeight="1" x14ac:dyDescent="0.25">
      <c r="B22" s="181"/>
      <c r="C22" s="178"/>
      <c r="D22" s="178"/>
      <c r="E22" s="181"/>
      <c r="F22" s="145"/>
    </row>
    <row r="23" spans="2:11" ht="27" customHeight="1" x14ac:dyDescent="0.25">
      <c r="B23" s="177"/>
      <c r="C23" s="178"/>
      <c r="D23" s="178"/>
      <c r="E23" s="178"/>
      <c r="F23" s="178"/>
    </row>
    <row r="24" spans="2:11" ht="27" customHeight="1" x14ac:dyDescent="0.25">
      <c r="B24" s="179"/>
      <c r="C24" s="179"/>
      <c r="D24" s="179"/>
      <c r="E24" s="179"/>
      <c r="F24" s="179"/>
    </row>
    <row r="25" spans="2:11" ht="27" customHeight="1" x14ac:dyDescent="0.25">
      <c r="B25" s="178"/>
      <c r="C25" s="178"/>
      <c r="D25" s="178"/>
      <c r="E25" s="180"/>
      <c r="F25" s="145"/>
    </row>
    <row r="26" spans="2:11" ht="27" customHeight="1" x14ac:dyDescent="0.25">
      <c r="B26" s="179"/>
      <c r="C26" s="179"/>
      <c r="D26" s="179"/>
      <c r="E26" s="179"/>
      <c r="F26" s="179"/>
    </row>
    <row r="27" spans="2:11" ht="27" customHeight="1" x14ac:dyDescent="0.25"/>
  </sheetData>
  <mergeCells count="13">
    <mergeCell ref="L9:P9"/>
    <mergeCell ref="L10:P10"/>
    <mergeCell ref="B16:D16"/>
    <mergeCell ref="C19:D19"/>
    <mergeCell ref="B1:J1"/>
    <mergeCell ref="B2:J2"/>
    <mergeCell ref="E6:G6"/>
    <mergeCell ref="B7:J7"/>
    <mergeCell ref="C14:D14"/>
    <mergeCell ref="C15:D15"/>
    <mergeCell ref="C12:D12"/>
    <mergeCell ref="L12:P12"/>
    <mergeCell ref="C13:D13"/>
  </mergeCells>
  <phoneticPr fontId="6" type="noConversion"/>
  <dataValidations count="1">
    <dataValidation type="list" allowBlank="1" showInputMessage="1" showErrorMessage="1" sqref="B22" xr:uid="{85CFBF4E-2459-405B-9350-AEEFCB37D31D}">
      <formula1>Project_Number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0" zoomScale="85" zoomScaleNormal="85" workbookViewId="0">
      <selection activeCell="B37" sqref="B37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99" t="s">
        <v>24</v>
      </c>
      <c r="C2" s="200"/>
      <c r="D2" s="200"/>
      <c r="E2" s="200"/>
      <c r="F2" s="200"/>
      <c r="G2" s="201"/>
      <c r="H2" s="2"/>
      <c r="I2" s="2"/>
    </row>
    <row r="3" spans="2:9" x14ac:dyDescent="0.35">
      <c r="B3" s="7" t="s">
        <v>25</v>
      </c>
      <c r="C3" s="217" t="s">
        <v>50</v>
      </c>
      <c r="D3" s="218"/>
      <c r="E3" s="218"/>
      <c r="F3" s="218"/>
      <c r="G3" s="219"/>
      <c r="H3" s="3"/>
      <c r="I3" s="3"/>
    </row>
    <row r="4" spans="2:9" x14ac:dyDescent="0.35">
      <c r="B4" s="6" t="s">
        <v>26</v>
      </c>
      <c r="C4" s="220" t="s">
        <v>51</v>
      </c>
      <c r="D4" s="221"/>
      <c r="E4" s="221"/>
      <c r="F4" s="221"/>
      <c r="G4" s="222"/>
      <c r="H4" s="3"/>
      <c r="I4" s="3"/>
    </row>
    <row r="5" spans="2:9" x14ac:dyDescent="0.35">
      <c r="B5" s="6" t="s">
        <v>27</v>
      </c>
      <c r="C5" s="220" t="s">
        <v>52</v>
      </c>
      <c r="D5" s="221"/>
      <c r="E5" s="221"/>
      <c r="F5" s="221"/>
      <c r="G5" s="222"/>
      <c r="H5" s="3"/>
      <c r="I5" s="3"/>
    </row>
    <row r="7" spans="2:9" ht="32.25" customHeight="1" x14ac:dyDescent="0.35">
      <c r="B7" s="231" t="s">
        <v>31</v>
      </c>
      <c r="C7" s="232"/>
      <c r="D7" s="232"/>
      <c r="E7" s="232"/>
      <c r="F7" s="232"/>
      <c r="G7" s="233"/>
      <c r="H7" s="3"/>
      <c r="I7" s="3"/>
    </row>
    <row r="8" spans="2:9" x14ac:dyDescent="0.35">
      <c r="B8" s="202" t="s">
        <v>28</v>
      </c>
      <c r="C8" s="203"/>
      <c r="D8" s="203"/>
      <c r="E8" s="203"/>
      <c r="F8" s="203"/>
      <c r="G8" s="204"/>
      <c r="H8" s="3"/>
      <c r="I8" s="3"/>
    </row>
    <row r="9" spans="2:9" x14ac:dyDescent="0.35">
      <c r="B9" s="228" t="s">
        <v>29</v>
      </c>
      <c r="C9" s="229"/>
      <c r="D9" s="229"/>
      <c r="E9" s="229"/>
      <c r="F9" s="229"/>
      <c r="G9" s="230"/>
      <c r="H9" s="3"/>
      <c r="I9" s="3"/>
    </row>
    <row r="10" spans="2:9" x14ac:dyDescent="0.35">
      <c r="B10" s="211" t="s">
        <v>30</v>
      </c>
      <c r="C10" s="212"/>
      <c r="D10" s="212"/>
      <c r="E10" s="212"/>
      <c r="F10" s="212"/>
      <c r="G10" s="213"/>
      <c r="H10" s="3"/>
      <c r="I10" s="3"/>
    </row>
    <row r="12" spans="2:9" x14ac:dyDescent="0.35">
      <c r="B12" s="58" t="s">
        <v>46</v>
      </c>
      <c r="C12" s="223" t="s">
        <v>16</v>
      </c>
      <c r="D12" s="224"/>
      <c r="E12" s="224"/>
      <c r="F12" s="224"/>
      <c r="G12" s="224"/>
      <c r="H12" s="4"/>
      <c r="I12" s="4"/>
    </row>
    <row r="13" spans="2:9" ht="19.5" customHeight="1" x14ac:dyDescent="0.35">
      <c r="B13" s="60">
        <v>9001</v>
      </c>
      <c r="C13" s="208" t="s">
        <v>36</v>
      </c>
      <c r="D13" s="209"/>
      <c r="E13" s="209"/>
      <c r="F13" s="209"/>
      <c r="G13" s="210"/>
      <c r="H13" s="4"/>
      <c r="I13" s="4"/>
    </row>
    <row r="14" spans="2:9" ht="19.5" customHeight="1" x14ac:dyDescent="0.35">
      <c r="B14" s="7" t="s">
        <v>23</v>
      </c>
      <c r="C14" s="211"/>
      <c r="D14" s="212"/>
      <c r="E14" s="212"/>
      <c r="F14" s="212"/>
      <c r="G14" s="213"/>
      <c r="H14" s="4"/>
      <c r="I14" s="4"/>
    </row>
    <row r="15" spans="2:9" ht="18.75" customHeight="1" x14ac:dyDescent="0.35">
      <c r="B15" s="60">
        <v>9002</v>
      </c>
      <c r="C15" s="225" t="s">
        <v>45</v>
      </c>
      <c r="D15" s="226"/>
      <c r="E15" s="226"/>
      <c r="F15" s="226"/>
      <c r="G15" s="227"/>
      <c r="H15" s="4"/>
      <c r="I15" s="4"/>
    </row>
    <row r="16" spans="2:9" ht="18.75" customHeight="1" x14ac:dyDescent="0.35">
      <c r="B16" s="61"/>
      <c r="C16" s="234" t="s">
        <v>43</v>
      </c>
      <c r="D16" s="235"/>
      <c r="E16" s="235"/>
      <c r="F16" s="235"/>
      <c r="G16" s="236"/>
      <c r="H16" s="4"/>
      <c r="I16" s="4"/>
    </row>
    <row r="17" spans="2:9" ht="18.75" customHeight="1" x14ac:dyDescent="0.35">
      <c r="B17" s="7" t="s">
        <v>15</v>
      </c>
      <c r="C17" s="237" t="s">
        <v>44</v>
      </c>
      <c r="D17" s="238"/>
      <c r="E17" s="238"/>
      <c r="F17" s="238"/>
      <c r="G17" s="239"/>
      <c r="H17" s="4"/>
      <c r="I17" s="4"/>
    </row>
    <row r="18" spans="2:9" ht="19.5" customHeight="1" x14ac:dyDescent="0.35">
      <c r="B18" s="62">
        <v>9003</v>
      </c>
      <c r="C18" s="214" t="s">
        <v>37</v>
      </c>
      <c r="D18" s="215"/>
      <c r="E18" s="215"/>
      <c r="F18" s="215"/>
      <c r="G18" s="216"/>
      <c r="H18" s="4"/>
      <c r="I18" s="4"/>
    </row>
    <row r="19" spans="2:9" x14ac:dyDescent="0.35">
      <c r="B19" s="63" t="s">
        <v>17</v>
      </c>
      <c r="C19" s="205"/>
      <c r="D19" s="206"/>
      <c r="E19" s="206"/>
      <c r="F19" s="206"/>
      <c r="G19" s="207"/>
      <c r="H19" s="4"/>
      <c r="I19" s="4"/>
    </row>
    <row r="20" spans="2:9" ht="19.5" customHeight="1" x14ac:dyDescent="0.35">
      <c r="B20" s="62">
        <v>9004</v>
      </c>
      <c r="C20" s="214" t="s">
        <v>42</v>
      </c>
      <c r="D20" s="215"/>
      <c r="E20" s="215"/>
      <c r="F20" s="215"/>
      <c r="G20" s="216"/>
      <c r="H20" s="4"/>
      <c r="I20" s="4"/>
    </row>
    <row r="21" spans="2:9" ht="19.5" customHeight="1" x14ac:dyDescent="0.35">
      <c r="B21" s="63" t="s">
        <v>17</v>
      </c>
      <c r="C21" s="205"/>
      <c r="D21" s="206"/>
      <c r="E21" s="206"/>
      <c r="F21" s="206"/>
      <c r="G21" s="207"/>
      <c r="H21" s="4"/>
      <c r="I21" s="4"/>
    </row>
    <row r="22" spans="2:9" ht="19.5" customHeight="1" x14ac:dyDescent="0.35">
      <c r="B22" s="60">
        <v>9005</v>
      </c>
      <c r="C22" s="208" t="s">
        <v>41</v>
      </c>
      <c r="D22" s="209"/>
      <c r="E22" s="209"/>
      <c r="F22" s="209"/>
      <c r="G22" s="210"/>
    </row>
    <row r="23" spans="2:9" ht="19.5" customHeight="1" x14ac:dyDescent="0.35">
      <c r="B23" s="7" t="s">
        <v>32</v>
      </c>
      <c r="C23" s="211"/>
      <c r="D23" s="212"/>
      <c r="E23" s="212"/>
      <c r="F23" s="212"/>
      <c r="G23" s="213"/>
    </row>
    <row r="24" spans="2:9" ht="19.5" customHeight="1" x14ac:dyDescent="0.35">
      <c r="B24" s="60">
        <v>9006</v>
      </c>
      <c r="C24" s="214" t="s">
        <v>40</v>
      </c>
      <c r="D24" s="215"/>
      <c r="E24" s="215"/>
      <c r="F24" s="215"/>
      <c r="G24" s="216"/>
    </row>
    <row r="25" spans="2:9" x14ac:dyDescent="0.35">
      <c r="B25" s="7" t="s">
        <v>22</v>
      </c>
      <c r="C25" s="205"/>
      <c r="D25" s="206"/>
      <c r="E25" s="206"/>
      <c r="F25" s="206"/>
      <c r="G25" s="207"/>
    </row>
    <row r="26" spans="2:9" ht="19.5" customHeight="1" x14ac:dyDescent="0.35">
      <c r="B26" s="60">
        <v>9007</v>
      </c>
      <c r="C26" s="208" t="s">
        <v>39</v>
      </c>
      <c r="D26" s="209"/>
      <c r="E26" s="209"/>
      <c r="F26" s="209"/>
      <c r="G26" s="210"/>
    </row>
    <row r="27" spans="2:9" ht="19.5" customHeight="1" x14ac:dyDescent="0.35">
      <c r="B27" s="7" t="s">
        <v>9</v>
      </c>
      <c r="C27" s="211"/>
      <c r="D27" s="212"/>
      <c r="E27" s="212"/>
      <c r="F27" s="212"/>
      <c r="G27" s="213"/>
    </row>
    <row r="28" spans="2:9" ht="19.5" customHeight="1" x14ac:dyDescent="0.35">
      <c r="B28" s="60">
        <v>9008</v>
      </c>
      <c r="C28" s="208" t="s">
        <v>38</v>
      </c>
      <c r="D28" s="209"/>
      <c r="E28" s="209"/>
      <c r="F28" s="209"/>
      <c r="G28" s="210"/>
    </row>
    <row r="29" spans="2:9" ht="19.5" customHeight="1" x14ac:dyDescent="0.35">
      <c r="B29" s="7" t="s">
        <v>10</v>
      </c>
      <c r="C29" s="211"/>
      <c r="D29" s="212"/>
      <c r="E29" s="212"/>
      <c r="F29" s="212"/>
      <c r="G29" s="213"/>
    </row>
    <row r="30" spans="2:9" ht="15" customHeight="1" x14ac:dyDescent="0.35">
      <c r="B30" s="60">
        <v>9009</v>
      </c>
      <c r="C30" s="214" t="s">
        <v>47</v>
      </c>
      <c r="D30" s="215"/>
      <c r="E30" s="215"/>
      <c r="F30" s="215"/>
      <c r="G30" s="216"/>
    </row>
    <row r="31" spans="2:9" x14ac:dyDescent="0.35">
      <c r="B31" s="61"/>
      <c r="C31" s="240" t="s">
        <v>48</v>
      </c>
      <c r="D31" s="241"/>
      <c r="E31" s="241"/>
      <c r="F31" s="241"/>
      <c r="G31" s="242"/>
    </row>
    <row r="32" spans="2:9" ht="19.5" customHeight="1" x14ac:dyDescent="0.35">
      <c r="B32" s="7" t="s">
        <v>21</v>
      </c>
      <c r="C32" s="205" t="s">
        <v>49</v>
      </c>
      <c r="D32" s="206"/>
      <c r="E32" s="206"/>
      <c r="F32" s="206"/>
      <c r="G32" s="207"/>
    </row>
    <row r="33" spans="2:7" ht="19.5" customHeight="1" x14ac:dyDescent="0.35">
      <c r="B33" s="60">
        <v>9010</v>
      </c>
      <c r="C33" s="208" t="s">
        <v>18</v>
      </c>
      <c r="D33" s="209"/>
      <c r="E33" s="209"/>
      <c r="F33" s="209"/>
      <c r="G33" s="210"/>
    </row>
    <row r="34" spans="2:7" ht="19.5" customHeight="1" x14ac:dyDescent="0.35">
      <c r="B34" s="7" t="s">
        <v>11</v>
      </c>
      <c r="C34" s="211"/>
      <c r="D34" s="212"/>
      <c r="E34" s="212"/>
      <c r="F34" s="212"/>
      <c r="G34" s="213"/>
    </row>
    <row r="35" spans="2:7" ht="19.5" customHeight="1" x14ac:dyDescent="0.35">
      <c r="B35" s="60">
        <v>9013</v>
      </c>
      <c r="C35" s="208" t="s">
        <v>19</v>
      </c>
      <c r="D35" s="209"/>
      <c r="E35" s="209"/>
      <c r="F35" s="209"/>
      <c r="G35" s="210"/>
    </row>
    <row r="36" spans="2:7" ht="19.5" customHeight="1" x14ac:dyDescent="0.35">
      <c r="B36" s="7" t="s">
        <v>12</v>
      </c>
      <c r="C36" s="211"/>
      <c r="D36" s="212"/>
      <c r="E36" s="212"/>
      <c r="F36" s="212"/>
      <c r="G36" s="213"/>
    </row>
    <row r="37" spans="2:7" ht="19.5" customHeight="1" x14ac:dyDescent="0.35">
      <c r="B37" s="60">
        <v>9014</v>
      </c>
      <c r="C37" s="208" t="s">
        <v>13</v>
      </c>
      <c r="D37" s="209"/>
      <c r="E37" s="209"/>
      <c r="F37" s="209"/>
      <c r="G37" s="210"/>
    </row>
    <row r="38" spans="2:7" ht="19.5" customHeight="1" x14ac:dyDescent="0.35">
      <c r="B38" s="64" t="s">
        <v>13</v>
      </c>
      <c r="C38" s="237"/>
      <c r="D38" s="238"/>
      <c r="E38" s="238"/>
      <c r="F38" s="238"/>
      <c r="G38" s="239"/>
    </row>
    <row r="39" spans="2:7" ht="19.5" customHeight="1" x14ac:dyDescent="0.35">
      <c r="B39" s="60">
        <v>9015</v>
      </c>
      <c r="C39" s="208" t="s">
        <v>20</v>
      </c>
      <c r="D39" s="209"/>
      <c r="E39" s="209"/>
      <c r="F39" s="209"/>
      <c r="G39" s="210"/>
    </row>
    <row r="40" spans="2:7" ht="19.5" customHeight="1" x14ac:dyDescent="0.35">
      <c r="B40" s="64" t="s">
        <v>14</v>
      </c>
      <c r="C40" s="211"/>
      <c r="D40" s="212"/>
      <c r="E40" s="212"/>
      <c r="F40" s="212"/>
      <c r="G40" s="213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6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N275"/>
  <sheetViews>
    <sheetView showGridLines="0" topLeftCell="D112" zoomScale="70" zoomScaleNormal="70" workbookViewId="0">
      <selection activeCell="N11" sqref="N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4" ht="51.75" customHeight="1" thickBot="1" x14ac:dyDescent="0.3">
      <c r="D1" s="245" t="s">
        <v>5</v>
      </c>
      <c r="E1" s="246"/>
      <c r="F1" s="246"/>
      <c r="G1" s="246"/>
      <c r="H1" s="246"/>
      <c r="I1" s="246"/>
      <c r="J1" s="247"/>
    </row>
    <row r="2" spans="1:14" ht="13.5" customHeight="1" x14ac:dyDescent="0.25">
      <c r="D2" s="9"/>
      <c r="E2" s="9"/>
      <c r="F2" s="9"/>
      <c r="G2" s="9"/>
      <c r="H2" s="9"/>
      <c r="I2" s="9"/>
      <c r="J2" s="10"/>
    </row>
    <row r="3" spans="1:14" ht="20.25" customHeight="1" x14ac:dyDescent="0.25">
      <c r="D3" s="11" t="s">
        <v>0</v>
      </c>
      <c r="E3" s="12"/>
      <c r="F3" s="13" t="str">
        <f>'Information-General Settings'!C3</f>
        <v>Chonnanun</v>
      </c>
      <c r="G3" s="14"/>
      <c r="I3" s="15"/>
      <c r="J3" s="15"/>
    </row>
    <row r="4" spans="1:14" ht="20.25" customHeight="1" x14ac:dyDescent="0.25">
      <c r="D4" s="243" t="s">
        <v>8</v>
      </c>
      <c r="E4" s="244"/>
      <c r="F4" s="13" t="str">
        <f>'Information-General Settings'!C4</f>
        <v>Yiamram</v>
      </c>
      <c r="G4" s="14"/>
      <c r="I4" s="15"/>
      <c r="J4" s="15"/>
    </row>
    <row r="5" spans="1:14" ht="20.25" customHeight="1" x14ac:dyDescent="0.25">
      <c r="D5" s="11" t="s">
        <v>7</v>
      </c>
      <c r="E5" s="16"/>
      <c r="F5" s="13" t="str">
        <f>'Information-General Settings'!C5</f>
        <v>TIME120</v>
      </c>
      <c r="G5" s="14"/>
      <c r="I5" s="15"/>
      <c r="J5" s="15"/>
    </row>
    <row r="6" spans="1:14" ht="20.25" customHeight="1" x14ac:dyDescent="0.25">
      <c r="E6" s="15"/>
      <c r="F6" s="15"/>
      <c r="G6" s="15"/>
      <c r="H6" s="17"/>
      <c r="I6" s="18"/>
      <c r="J6" s="19"/>
    </row>
    <row r="7" spans="1:14" ht="29" x14ac:dyDescent="0.25">
      <c r="G7" s="20"/>
      <c r="H7" s="17"/>
      <c r="I7" s="21" t="s">
        <v>34</v>
      </c>
      <c r="J7" s="22" t="s">
        <v>35</v>
      </c>
    </row>
    <row r="8" spans="1:14" ht="43.5" customHeight="1" x14ac:dyDescent="0.25">
      <c r="D8" s="23"/>
      <c r="G8" s="18"/>
      <c r="H8" s="14"/>
      <c r="I8" s="24">
        <f>SUM(J10:J126)</f>
        <v>163</v>
      </c>
      <c r="J8" s="25">
        <f>I8/8</f>
        <v>20.375</v>
      </c>
    </row>
    <row r="9" spans="1:14" ht="20.25" customHeight="1" thickBot="1" x14ac:dyDescent="0.3">
      <c r="E9" s="15"/>
      <c r="F9" s="15"/>
      <c r="G9" s="15"/>
      <c r="H9" s="17"/>
      <c r="I9" s="18"/>
      <c r="J9" s="19"/>
    </row>
    <row r="10" spans="1:14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L10" s="172"/>
      <c r="M10" s="173" t="s">
        <v>89</v>
      </c>
      <c r="N10" s="174" t="s">
        <v>90</v>
      </c>
    </row>
    <row r="11" spans="1:14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  <c r="L11" s="110">
        <v>9001</v>
      </c>
      <c r="M11" s="171">
        <f>COUNTIF($G$10:$G$126,L11)</f>
        <v>16</v>
      </c>
      <c r="N11" s="66">
        <f>SUMIF($G$10:$G$126,L11,$J$10:$J$126)</f>
        <v>163</v>
      </c>
    </row>
    <row r="12" spans="1:14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  <c r="L12" s="175">
        <v>9002</v>
      </c>
      <c r="M12" s="176">
        <f t="shared" ref="M12:M17" si="2">COUNTIF($G$10:$G$126,L12)</f>
        <v>0</v>
      </c>
      <c r="N12" s="172">
        <f t="shared" ref="N12:N17" si="3">SUMIF($G$10:$G$126,L12,$J$10:$J$126)</f>
        <v>0</v>
      </c>
    </row>
    <row r="13" spans="1:14" ht="22.5" customHeight="1" x14ac:dyDescent="0.25">
      <c r="A13" s="31"/>
      <c r="C13" s="39"/>
      <c r="D13" s="33" t="str">
        <f t="shared" ref="D13:D15" si="4">D12</f>
        <v>Fri</v>
      </c>
      <c r="E13" s="34">
        <f t="shared" ref="E13:E15" si="5">E12</f>
        <v>44197</v>
      </c>
      <c r="F13" s="35"/>
      <c r="G13" s="36"/>
      <c r="H13" s="37"/>
      <c r="I13" s="36"/>
      <c r="J13" s="38"/>
      <c r="L13" s="110">
        <v>9003</v>
      </c>
      <c r="M13" s="171">
        <f t="shared" si="2"/>
        <v>0</v>
      </c>
      <c r="N13" s="66">
        <f t="shared" si="3"/>
        <v>0</v>
      </c>
    </row>
    <row r="14" spans="1:14" ht="22.5" customHeight="1" x14ac:dyDescent="0.25">
      <c r="A14" s="31"/>
      <c r="C14" s="39"/>
      <c r="D14" s="33" t="str">
        <f t="shared" si="4"/>
        <v>Fri</v>
      </c>
      <c r="E14" s="34">
        <f t="shared" si="5"/>
        <v>44197</v>
      </c>
      <c r="F14" s="35"/>
      <c r="G14" s="36"/>
      <c r="H14" s="37"/>
      <c r="I14" s="36"/>
      <c r="J14" s="38"/>
      <c r="L14" s="175">
        <v>9004</v>
      </c>
      <c r="M14" s="176">
        <f t="shared" si="2"/>
        <v>0</v>
      </c>
      <c r="N14" s="172">
        <f t="shared" si="3"/>
        <v>0</v>
      </c>
    </row>
    <row r="15" spans="1:14" ht="22.5" customHeight="1" x14ac:dyDescent="0.25">
      <c r="A15" s="31"/>
      <c r="C15" s="39"/>
      <c r="D15" s="33" t="str">
        <f t="shared" si="4"/>
        <v>Fri</v>
      </c>
      <c r="E15" s="34">
        <f t="shared" si="5"/>
        <v>44197</v>
      </c>
      <c r="F15" s="35"/>
      <c r="G15" s="36"/>
      <c r="H15" s="37"/>
      <c r="I15" s="36"/>
      <c r="J15" s="38"/>
      <c r="L15" s="110">
        <v>9005</v>
      </c>
      <c r="M15" s="171">
        <f t="shared" si="2"/>
        <v>0</v>
      </c>
      <c r="N15" s="66">
        <f t="shared" si="3"/>
        <v>0</v>
      </c>
    </row>
    <row r="16" spans="1:14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  <c r="L16" s="175">
        <v>9007</v>
      </c>
      <c r="M16" s="176">
        <f t="shared" si="2"/>
        <v>0</v>
      </c>
      <c r="N16" s="172">
        <f t="shared" si="3"/>
        <v>0</v>
      </c>
    </row>
    <row r="17" spans="1:14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6">+E16+1</f>
        <v>44199</v>
      </c>
      <c r="F17" s="35"/>
      <c r="G17" s="36"/>
      <c r="H17" s="37"/>
      <c r="I17" s="36"/>
      <c r="J17" s="38"/>
      <c r="L17" s="110">
        <v>9008</v>
      </c>
      <c r="M17" s="171">
        <f t="shared" si="2"/>
        <v>0</v>
      </c>
      <c r="N17" s="66">
        <f t="shared" si="3"/>
        <v>0</v>
      </c>
    </row>
    <row r="18" spans="1:14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7">IF(B18=1,"Mo",IF(B18=2,"Tue",IF(B18=3,"Wed",IF(B18=4,"Thu",IF(B18=5,"Fri",IF(B18=6,"Sat",IF(B18=7,"Sun","")))))))</f>
        <v>Mo</v>
      </c>
      <c r="E18" s="34">
        <f t="shared" si="6"/>
        <v>44200</v>
      </c>
      <c r="F18" s="35" t="s">
        <v>67</v>
      </c>
      <c r="G18" s="36">
        <v>9001</v>
      </c>
      <c r="H18" s="43" t="s">
        <v>54</v>
      </c>
      <c r="I18" s="36" t="s">
        <v>53</v>
      </c>
      <c r="J18" s="38">
        <v>11</v>
      </c>
      <c r="L18" s="162"/>
      <c r="M18" s="162"/>
      <c r="N18" s="162"/>
    </row>
    <row r="19" spans="1:14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4" ht="22.5" customHeight="1" x14ac:dyDescent="0.25">
      <c r="A20" s="31"/>
      <c r="C20" s="40"/>
      <c r="D20" s="33" t="str">
        <f t="shared" ref="D20:D22" si="8">D19</f>
        <v>Mo</v>
      </c>
      <c r="E20" s="34">
        <f t="shared" ref="E20:E22" si="9">E19</f>
        <v>44200</v>
      </c>
      <c r="F20" s="35"/>
      <c r="G20" s="36"/>
      <c r="H20" s="37"/>
      <c r="I20" s="36"/>
      <c r="J20" s="38"/>
    </row>
    <row r="21" spans="1:14" ht="22.5" customHeight="1" x14ac:dyDescent="0.25">
      <c r="A21" s="31"/>
      <c r="C21" s="40"/>
      <c r="D21" s="33" t="str">
        <f t="shared" si="8"/>
        <v>Mo</v>
      </c>
      <c r="E21" s="34">
        <f t="shared" si="9"/>
        <v>44200</v>
      </c>
      <c r="F21" s="35"/>
      <c r="G21" s="36"/>
      <c r="H21" s="37"/>
      <c r="I21" s="36"/>
      <c r="J21" s="38"/>
    </row>
    <row r="22" spans="1:14" ht="22.5" customHeight="1" x14ac:dyDescent="0.25">
      <c r="A22" s="31"/>
      <c r="C22" s="40"/>
      <c r="D22" s="33" t="str">
        <f t="shared" si="8"/>
        <v>Mo</v>
      </c>
      <c r="E22" s="34">
        <f t="shared" si="9"/>
        <v>44200</v>
      </c>
      <c r="F22" s="35"/>
      <c r="G22" s="36"/>
      <c r="H22" s="37"/>
      <c r="I22" s="36"/>
      <c r="J22" s="38"/>
    </row>
    <row r="23" spans="1:14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7"/>
        <v>Tue</v>
      </c>
      <c r="E23" s="45">
        <f>+E18+1</f>
        <v>44201</v>
      </c>
      <c r="F23" s="46" t="s">
        <v>67</v>
      </c>
      <c r="G23" s="47">
        <v>9001</v>
      </c>
      <c r="H23" s="48" t="s">
        <v>55</v>
      </c>
      <c r="I23" s="47" t="s">
        <v>53</v>
      </c>
      <c r="J23" s="49">
        <v>11</v>
      </c>
    </row>
    <row r="24" spans="1:14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4" ht="22.5" customHeight="1" x14ac:dyDescent="0.25">
      <c r="A25" s="31"/>
      <c r="C25" s="40"/>
      <c r="D25" s="44" t="str">
        <f t="shared" ref="D25:D27" si="10">D24</f>
        <v>Tue</v>
      </c>
      <c r="E25" s="45">
        <f t="shared" ref="E25:E27" si="11">E24</f>
        <v>44201</v>
      </c>
      <c r="F25" s="46"/>
      <c r="G25" s="47"/>
      <c r="H25" s="48"/>
      <c r="I25" s="47"/>
      <c r="J25" s="49"/>
    </row>
    <row r="26" spans="1:14" ht="22.5" customHeight="1" x14ac:dyDescent="0.25">
      <c r="A26" s="31"/>
      <c r="C26" s="40"/>
      <c r="D26" s="44" t="str">
        <f t="shared" si="10"/>
        <v>Tue</v>
      </c>
      <c r="E26" s="45">
        <f t="shared" si="11"/>
        <v>44201</v>
      </c>
      <c r="F26" s="46"/>
      <c r="G26" s="47"/>
      <c r="H26" s="48"/>
      <c r="I26" s="47"/>
      <c r="J26" s="49"/>
    </row>
    <row r="27" spans="1:14" ht="22.5" customHeight="1" x14ac:dyDescent="0.25">
      <c r="A27" s="31"/>
      <c r="C27" s="40"/>
      <c r="D27" s="44" t="str">
        <f t="shared" si="10"/>
        <v>Tue</v>
      </c>
      <c r="E27" s="45">
        <f t="shared" si="11"/>
        <v>44201</v>
      </c>
      <c r="F27" s="46"/>
      <c r="G27" s="47"/>
      <c r="H27" s="48"/>
      <c r="I27" s="47"/>
      <c r="J27" s="49"/>
    </row>
    <row r="28" spans="1:14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7"/>
        <v>Wed</v>
      </c>
      <c r="E28" s="34">
        <f>+E23+1</f>
        <v>44202</v>
      </c>
      <c r="F28" s="35" t="s">
        <v>67</v>
      </c>
      <c r="G28" s="36">
        <v>9001</v>
      </c>
      <c r="H28" s="108" t="s">
        <v>56</v>
      </c>
      <c r="I28" s="36" t="s">
        <v>53</v>
      </c>
      <c r="J28" s="38">
        <v>11</v>
      </c>
    </row>
    <row r="29" spans="1:14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4" ht="22.5" customHeight="1" x14ac:dyDescent="0.25">
      <c r="A30" s="31"/>
      <c r="C30" s="40"/>
      <c r="D30" s="33" t="str">
        <f t="shared" ref="D30:D32" si="12">D29</f>
        <v>Wed</v>
      </c>
      <c r="E30" s="34">
        <f t="shared" ref="E30:E32" si="13">E29</f>
        <v>44202</v>
      </c>
      <c r="F30" s="35"/>
      <c r="G30" s="36"/>
      <c r="H30" s="50"/>
      <c r="I30" s="36"/>
      <c r="J30" s="38"/>
    </row>
    <row r="31" spans="1:14" ht="22.5" customHeight="1" x14ac:dyDescent="0.25">
      <c r="A31" s="31"/>
      <c r="C31" s="40"/>
      <c r="D31" s="33" t="str">
        <f t="shared" si="12"/>
        <v>Wed</v>
      </c>
      <c r="E31" s="34">
        <f t="shared" si="13"/>
        <v>44202</v>
      </c>
      <c r="F31" s="35"/>
      <c r="G31" s="36"/>
      <c r="H31" s="50"/>
      <c r="I31" s="36"/>
      <c r="J31" s="38"/>
    </row>
    <row r="32" spans="1:14" ht="22.5" customHeight="1" x14ac:dyDescent="0.25">
      <c r="A32" s="31"/>
      <c r="C32" s="40"/>
      <c r="D32" s="33" t="str">
        <f t="shared" si="12"/>
        <v>Wed</v>
      </c>
      <c r="E32" s="34">
        <f t="shared" si="13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7"/>
        <v>Thu</v>
      </c>
      <c r="E33" s="45">
        <f>+E28+1</f>
        <v>44203</v>
      </c>
      <c r="F33" s="46" t="s">
        <v>67</v>
      </c>
      <c r="G33" s="47">
        <v>9001</v>
      </c>
      <c r="H33" s="48" t="s">
        <v>57</v>
      </c>
      <c r="I33" s="47" t="s">
        <v>53</v>
      </c>
      <c r="J33" s="49">
        <v>10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4">D34</f>
        <v>Thu</v>
      </c>
      <c r="E35" s="45">
        <f t="shared" ref="E35:E37" si="15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4"/>
        <v>Thu</v>
      </c>
      <c r="E36" s="45">
        <f t="shared" si="15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4"/>
        <v>Thu</v>
      </c>
      <c r="E37" s="45">
        <f t="shared" si="15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67</v>
      </c>
      <c r="G38" s="36">
        <v>9001</v>
      </c>
      <c r="H38" s="43" t="s">
        <v>58</v>
      </c>
      <c r="I38" s="36" t="s">
        <v>59</v>
      </c>
      <c r="J38" s="38">
        <v>14</v>
      </c>
    </row>
    <row r="39" spans="1:10" ht="22.5" customHeight="1" x14ac:dyDescent="0.25">
      <c r="A39" s="31"/>
      <c r="C39" s="40"/>
      <c r="D39" s="33" t="str">
        <f t="shared" ref="D39:E42" si="16">D38</f>
        <v>Fri</v>
      </c>
      <c r="E39" s="34">
        <f t="shared" si="16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6"/>
        <v>Fri</v>
      </c>
      <c r="E40" s="34">
        <f t="shared" si="16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6"/>
        <v>Fri</v>
      </c>
      <c r="E41" s="34">
        <f t="shared" si="16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6"/>
        <v>Fri</v>
      </c>
      <c r="E42" s="34">
        <f t="shared" si="16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6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7"/>
        <v>Mo</v>
      </c>
      <c r="E45" s="34">
        <f t="shared" si="6"/>
        <v>44207</v>
      </c>
      <c r="F45" s="35" t="s">
        <v>67</v>
      </c>
      <c r="G45" s="36">
        <v>9001</v>
      </c>
      <c r="H45" s="43" t="s">
        <v>57</v>
      </c>
      <c r="I45" s="36" t="s">
        <v>53</v>
      </c>
      <c r="J45" s="38">
        <v>11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7">D46</f>
        <v>Mo</v>
      </c>
      <c r="E47" s="34">
        <f t="shared" ref="E47:E49" si="18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7"/>
        <v>Mo</v>
      </c>
      <c r="E48" s="34">
        <f t="shared" si="18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7"/>
        <v>Mo</v>
      </c>
      <c r="E49" s="34">
        <f t="shared" si="18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7"/>
        <v>Tue</v>
      </c>
      <c r="E50" s="45">
        <f>+E45+1</f>
        <v>44208</v>
      </c>
      <c r="F50" s="46" t="s">
        <v>67</v>
      </c>
      <c r="G50" s="47">
        <v>9001</v>
      </c>
      <c r="H50" s="43" t="s">
        <v>55</v>
      </c>
      <c r="I50" s="47" t="s">
        <v>53</v>
      </c>
      <c r="J50" s="49">
        <v>8</v>
      </c>
    </row>
    <row r="51" spans="1:10" ht="22.5" customHeight="1" x14ac:dyDescent="0.25">
      <c r="A51" s="31"/>
      <c r="C51" s="40"/>
      <c r="D51" s="44" t="str">
        <f t="shared" ref="D51:E54" si="19">D50</f>
        <v>Tue</v>
      </c>
      <c r="E51" s="45">
        <f t="shared" si="19"/>
        <v>44208</v>
      </c>
      <c r="F51" s="46" t="s">
        <v>69</v>
      </c>
      <c r="G51" s="47">
        <v>9001</v>
      </c>
      <c r="H51" s="109" t="s">
        <v>68</v>
      </c>
      <c r="I51" s="47" t="s">
        <v>53</v>
      </c>
      <c r="J51" s="49">
        <v>3</v>
      </c>
    </row>
    <row r="52" spans="1:10" ht="22.5" customHeight="1" x14ac:dyDescent="0.25">
      <c r="A52" s="31"/>
      <c r="C52" s="40"/>
      <c r="D52" s="44" t="str">
        <f t="shared" si="19"/>
        <v>Tue</v>
      </c>
      <c r="E52" s="45">
        <f t="shared" si="19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9"/>
        <v>Tue</v>
      </c>
      <c r="E53" s="45">
        <f t="shared" si="19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9"/>
        <v>Tue</v>
      </c>
      <c r="E54" s="45">
        <f t="shared" si="19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7"/>
        <v>Wed</v>
      </c>
      <c r="E55" s="34">
        <f>+E50+1</f>
        <v>44209</v>
      </c>
      <c r="F55" s="35" t="s">
        <v>69</v>
      </c>
      <c r="G55" s="36">
        <v>9001</v>
      </c>
      <c r="H55" s="43" t="s">
        <v>68</v>
      </c>
      <c r="I55" s="36" t="s">
        <v>53</v>
      </c>
      <c r="J55" s="38">
        <v>5</v>
      </c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 t="s">
        <v>67</v>
      </c>
      <c r="G56" s="36">
        <v>9001</v>
      </c>
      <c r="H56" s="43" t="s">
        <v>61</v>
      </c>
      <c r="I56" s="36" t="s">
        <v>53</v>
      </c>
      <c r="J56" s="38">
        <v>5</v>
      </c>
    </row>
    <row r="57" spans="1:10" ht="22.5" customHeight="1" x14ac:dyDescent="0.25">
      <c r="A57" s="31"/>
      <c r="C57" s="40"/>
      <c r="D57" s="33" t="str">
        <f t="shared" ref="D57:D59" si="20">D56</f>
        <v>Wed</v>
      </c>
      <c r="E57" s="34">
        <f t="shared" ref="E57:E59" si="21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20"/>
        <v>Wed</v>
      </c>
      <c r="E58" s="34">
        <f t="shared" si="21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20"/>
        <v>Wed</v>
      </c>
      <c r="E59" s="34">
        <f t="shared" si="21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7"/>
        <v>Thu</v>
      </c>
      <c r="E60" s="45">
        <f>+E55+1</f>
        <v>44210</v>
      </c>
      <c r="F60" s="46" t="s">
        <v>67</v>
      </c>
      <c r="G60" s="47">
        <v>9001</v>
      </c>
      <c r="H60" s="48" t="s">
        <v>61</v>
      </c>
      <c r="I60" s="47" t="s">
        <v>60</v>
      </c>
      <c r="J60" s="49">
        <v>8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2">D61</f>
        <v>Thu</v>
      </c>
      <c r="E62" s="45">
        <f t="shared" ref="E62:E64" si="23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2"/>
        <v>Thu</v>
      </c>
      <c r="E63" s="45">
        <f t="shared" si="23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2"/>
        <v>Thu</v>
      </c>
      <c r="E64" s="45">
        <f t="shared" si="23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7"/>
        <v>Fri</v>
      </c>
      <c r="E65" s="34">
        <f>+E60+1</f>
        <v>44211</v>
      </c>
      <c r="F65" s="35" t="s">
        <v>67</v>
      </c>
      <c r="G65" s="36">
        <v>9001</v>
      </c>
      <c r="H65" s="43" t="s">
        <v>62</v>
      </c>
      <c r="I65" s="36" t="s">
        <v>53</v>
      </c>
      <c r="J65" s="38">
        <v>11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4">D66</f>
        <v>Fri</v>
      </c>
      <c r="E67" s="34">
        <f t="shared" ref="E67:E69" si="25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4"/>
        <v>Fri</v>
      </c>
      <c r="E68" s="34">
        <f t="shared" si="25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4"/>
        <v>Fri</v>
      </c>
      <c r="E69" s="34">
        <f t="shared" si="25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7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7"/>
        <v>Sun</v>
      </c>
      <c r="E71" s="34">
        <f t="shared" si="6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7"/>
        <v>Mo</v>
      </c>
      <c r="E72" s="34">
        <f t="shared" si="6"/>
        <v>44214</v>
      </c>
      <c r="F72" s="35" t="s">
        <v>67</v>
      </c>
      <c r="G72" s="36">
        <v>9001</v>
      </c>
      <c r="H72" s="43" t="s">
        <v>63</v>
      </c>
      <c r="I72" s="36" t="s">
        <v>53</v>
      </c>
      <c r="J72" s="38">
        <v>15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6">D73</f>
        <v>Mo</v>
      </c>
      <c r="E74" s="34">
        <f t="shared" ref="E74:E76" si="27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6"/>
        <v>Mo</v>
      </c>
      <c r="E75" s="34">
        <f t="shared" si="27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6"/>
        <v>Mo</v>
      </c>
      <c r="E76" s="34">
        <f t="shared" si="27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7"/>
        <v>Tue</v>
      </c>
      <c r="E77" s="45">
        <f>+E72+1</f>
        <v>44215</v>
      </c>
      <c r="F77" s="46" t="s">
        <v>67</v>
      </c>
      <c r="G77" s="47">
        <v>9001</v>
      </c>
      <c r="H77" s="48" t="s">
        <v>64</v>
      </c>
      <c r="I77" s="47" t="s">
        <v>60</v>
      </c>
      <c r="J77" s="49">
        <v>24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8">D79</f>
        <v>Tue</v>
      </c>
      <c r="E80" s="45">
        <f t="shared" ref="E80:E81" si="29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8"/>
        <v>Tue</v>
      </c>
      <c r="E81" s="45">
        <f t="shared" si="29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7"/>
        <v>Wed</v>
      </c>
      <c r="E82" s="34">
        <f>+E77+1</f>
        <v>44216</v>
      </c>
      <c r="F82" s="35" t="s">
        <v>67</v>
      </c>
      <c r="G82" s="36">
        <v>9001</v>
      </c>
      <c r="H82" s="43" t="s">
        <v>61</v>
      </c>
      <c r="I82" s="36" t="s">
        <v>53</v>
      </c>
      <c r="J82" s="38">
        <v>8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30">D83</f>
        <v>Wed</v>
      </c>
      <c r="E84" s="34">
        <f t="shared" ref="E84:E86" si="31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30"/>
        <v>Wed</v>
      </c>
      <c r="E85" s="34">
        <f t="shared" si="31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30"/>
        <v>Wed</v>
      </c>
      <c r="E86" s="34">
        <f t="shared" si="31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7"/>
        <v>Thu</v>
      </c>
      <c r="E87" s="45">
        <f>+E82+1</f>
        <v>44217</v>
      </c>
      <c r="F87" s="46" t="s">
        <v>67</v>
      </c>
      <c r="G87" s="47">
        <v>9001</v>
      </c>
      <c r="H87" s="48" t="s">
        <v>65</v>
      </c>
      <c r="I87" s="47" t="s">
        <v>53</v>
      </c>
      <c r="J87" s="49">
        <v>8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2">D88</f>
        <v>Thu</v>
      </c>
      <c r="E89" s="45">
        <f t="shared" ref="E89:E91" si="33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2"/>
        <v>Thu</v>
      </c>
      <c r="E90" s="45">
        <f t="shared" si="33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2"/>
        <v>Thu</v>
      </c>
      <c r="E91" s="45">
        <f t="shared" si="33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7"/>
        <v>Fri</v>
      </c>
      <c r="E92" s="34">
        <f>+E87+1</f>
        <v>44218</v>
      </c>
      <c r="F92" s="35"/>
      <c r="G92" s="36">
        <v>9010</v>
      </c>
      <c r="H92" s="43" t="s">
        <v>66</v>
      </c>
      <c r="I92" s="36"/>
      <c r="J92" s="38">
        <v>0</v>
      </c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4">D93</f>
        <v>Fri</v>
      </c>
      <c r="E94" s="34">
        <f t="shared" ref="E94:E97" si="35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4"/>
        <v>Fri</v>
      </c>
      <c r="E95" s="34">
        <f t="shared" si="35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4"/>
        <v>Fri</v>
      </c>
      <c r="E96" s="34">
        <f t="shared" si="35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4"/>
        <v>Fri</v>
      </c>
      <c r="E97" s="34">
        <f t="shared" si="35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7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7"/>
        <v>Sun</v>
      </c>
      <c r="E99" s="34">
        <f t="shared" si="6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7"/>
        <v>Mo</v>
      </c>
      <c r="E100" s="34">
        <f t="shared" si="6"/>
        <v>44221</v>
      </c>
      <c r="F100" s="35"/>
      <c r="G100" s="36">
        <v>9010</v>
      </c>
      <c r="H100" s="43" t="s">
        <v>66</v>
      </c>
      <c r="I100" s="36"/>
      <c r="J100" s="38">
        <v>0</v>
      </c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6">D101</f>
        <v>Mo</v>
      </c>
      <c r="E102" s="34">
        <f t="shared" ref="E102:E104" si="37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6"/>
        <v>Mo</v>
      </c>
      <c r="E103" s="34">
        <f t="shared" si="37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6"/>
        <v>Mo</v>
      </c>
      <c r="E104" s="34">
        <f t="shared" si="37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7"/>
        <v>Tue</v>
      </c>
      <c r="E105" s="45">
        <f>+E100+1</f>
        <v>44222</v>
      </c>
      <c r="F105" s="46"/>
      <c r="G105" s="47">
        <v>9010</v>
      </c>
      <c r="H105" s="48" t="s">
        <v>66</v>
      </c>
      <c r="I105" s="47"/>
      <c r="J105" s="49">
        <v>0</v>
      </c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8">D106</f>
        <v>Tue</v>
      </c>
      <c r="E107" s="45">
        <f t="shared" ref="E107:E109" si="39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8"/>
        <v>Tue</v>
      </c>
      <c r="E108" s="45">
        <f t="shared" si="39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8"/>
        <v>Tue</v>
      </c>
      <c r="E109" s="45">
        <f t="shared" si="39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7"/>
        <v>Wed</v>
      </c>
      <c r="E110" s="34">
        <f>+E105+1</f>
        <v>44223</v>
      </c>
      <c r="F110" s="35"/>
      <c r="G110" s="36">
        <v>9010</v>
      </c>
      <c r="H110" s="43" t="s">
        <v>66</v>
      </c>
      <c r="I110" s="36"/>
      <c r="J110" s="38">
        <v>0</v>
      </c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40">D111</f>
        <v>Wed</v>
      </c>
      <c r="E112" s="34">
        <f t="shared" ref="E112:E114" si="41">E111</f>
        <v>44223</v>
      </c>
      <c r="F112" s="35"/>
      <c r="G112" s="36"/>
      <c r="H112" s="43"/>
      <c r="I112" s="36"/>
      <c r="J112" s="38"/>
    </row>
    <row r="113" spans="1:11" ht="22.5" customHeight="1" x14ac:dyDescent="0.25">
      <c r="A113" s="31"/>
      <c r="C113" s="40"/>
      <c r="D113" s="33" t="str">
        <f t="shared" si="40"/>
        <v>Wed</v>
      </c>
      <c r="E113" s="34">
        <f t="shared" si="41"/>
        <v>44223</v>
      </c>
      <c r="F113" s="35"/>
      <c r="G113" s="36"/>
      <c r="H113" s="43"/>
      <c r="I113" s="36"/>
      <c r="J113" s="38"/>
    </row>
    <row r="114" spans="1:11" ht="22.5" customHeight="1" x14ac:dyDescent="0.25">
      <c r="A114" s="31"/>
      <c r="C114" s="40"/>
      <c r="D114" s="33" t="str">
        <f t="shared" si="40"/>
        <v>Wed</v>
      </c>
      <c r="E114" s="34">
        <f t="shared" si="41"/>
        <v>44223</v>
      </c>
      <c r="F114" s="35"/>
      <c r="G114" s="36"/>
      <c r="H114" s="43"/>
      <c r="I114" s="36"/>
      <c r="J114" s="38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7"/>
        <v>Thu</v>
      </c>
      <c r="E115" s="45">
        <f>+E110+1</f>
        <v>44224</v>
      </c>
      <c r="F115" s="46"/>
      <c r="G115" s="47">
        <v>9010</v>
      </c>
      <c r="H115" s="109" t="s">
        <v>66</v>
      </c>
      <c r="I115" s="47"/>
      <c r="J115" s="49">
        <v>0</v>
      </c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1" ht="22.5" customHeight="1" x14ac:dyDescent="0.25">
      <c r="A117" s="31"/>
      <c r="C117" s="40"/>
      <c r="D117" s="44" t="str">
        <f t="shared" ref="D117:D119" si="42">D116</f>
        <v>Thu</v>
      </c>
      <c r="E117" s="45">
        <f t="shared" ref="E117:E119" si="43">E116</f>
        <v>44224</v>
      </c>
      <c r="F117" s="46"/>
      <c r="G117" s="47"/>
      <c r="H117" s="51"/>
      <c r="I117" s="47"/>
      <c r="J117" s="49"/>
    </row>
    <row r="118" spans="1:11" ht="22.5" customHeight="1" x14ac:dyDescent="0.25">
      <c r="A118" s="31"/>
      <c r="C118" s="40"/>
      <c r="D118" s="44" t="str">
        <f t="shared" si="42"/>
        <v>Thu</v>
      </c>
      <c r="E118" s="45">
        <f t="shared" si="43"/>
        <v>44224</v>
      </c>
      <c r="F118" s="46"/>
      <c r="G118" s="47"/>
      <c r="H118" s="51"/>
      <c r="I118" s="47"/>
      <c r="J118" s="49"/>
    </row>
    <row r="119" spans="1:11" ht="22.5" customHeight="1" x14ac:dyDescent="0.25">
      <c r="A119" s="31"/>
      <c r="C119" s="40"/>
      <c r="D119" s="44" t="str">
        <f t="shared" si="42"/>
        <v>Thu</v>
      </c>
      <c r="E119" s="45">
        <f t="shared" si="43"/>
        <v>44224</v>
      </c>
      <c r="F119" s="46"/>
      <c r="G119" s="47"/>
      <c r="H119" s="51"/>
      <c r="I119" s="47"/>
      <c r="J119" s="49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>
        <v>9010</v>
      </c>
      <c r="H120" s="43" t="s">
        <v>66</v>
      </c>
      <c r="I120" s="36"/>
      <c r="J120" s="38">
        <v>0</v>
      </c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1" ht="22.5" customHeight="1" x14ac:dyDescent="0.25">
      <c r="A122" s="31"/>
      <c r="C122" s="40"/>
      <c r="D122" s="33" t="str">
        <f t="shared" ref="D122:D124" si="44">D121</f>
        <v>Fri</v>
      </c>
      <c r="E122" s="34">
        <f t="shared" ref="E122:E124" si="45">E121</f>
        <v>44225</v>
      </c>
      <c r="F122" s="35"/>
      <c r="G122" s="36"/>
      <c r="H122" s="43"/>
      <c r="I122" s="36"/>
      <c r="J122" s="38"/>
    </row>
    <row r="123" spans="1:11" ht="22.5" customHeight="1" x14ac:dyDescent="0.25">
      <c r="A123" s="31"/>
      <c r="C123" s="40"/>
      <c r="D123" s="33" t="str">
        <f t="shared" si="44"/>
        <v>Fri</v>
      </c>
      <c r="E123" s="34">
        <f t="shared" si="45"/>
        <v>44225</v>
      </c>
      <c r="F123" s="35"/>
      <c r="G123" s="36"/>
      <c r="H123" s="43"/>
      <c r="I123" s="36"/>
      <c r="J123" s="38"/>
    </row>
    <row r="124" spans="1:11" ht="22.5" customHeight="1" x14ac:dyDescent="0.25">
      <c r="A124" s="31"/>
      <c r="C124" s="40"/>
      <c r="D124" s="33" t="str">
        <f t="shared" si="44"/>
        <v>Fri</v>
      </c>
      <c r="E124" s="34">
        <f t="shared" si="45"/>
        <v>44225</v>
      </c>
      <c r="F124" s="35"/>
      <c r="G124" s="36"/>
      <c r="H124" s="43"/>
      <c r="I124" s="36"/>
      <c r="J124" s="38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7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1" ht="30" customHeight="1" x14ac:dyDescent="0.25"/>
    <row r="128" spans="1:11" ht="30" customHeight="1" x14ac:dyDescent="0.25">
      <c r="F128" s="156" t="s">
        <v>46</v>
      </c>
      <c r="G128" s="156" t="s">
        <v>131</v>
      </c>
      <c r="H128" s="156" t="s">
        <v>132</v>
      </c>
      <c r="I128" s="157"/>
      <c r="J128" s="153" t="s">
        <v>2</v>
      </c>
      <c r="K128" s="153" t="s">
        <v>142</v>
      </c>
    </row>
    <row r="129" spans="6:12" ht="30" customHeight="1" x14ac:dyDescent="0.25">
      <c r="F129" s="36">
        <v>9001</v>
      </c>
      <c r="G129" s="36" t="s">
        <v>67</v>
      </c>
      <c r="H129" s="36" t="str">
        <f>VLOOKUP(G129,[1]DropdownList!$A$2:$B$145,2,FALSE)</f>
        <v>NBTC Pure LRIC Model</v>
      </c>
      <c r="I129" s="157"/>
      <c r="J129" s="154">
        <f>SUMIFS($J$11:$J$126,$F$11:$F$126,G129,$G$11:$G$126,F129)</f>
        <v>155</v>
      </c>
      <c r="K129" s="155">
        <f>J129/8</f>
        <v>19.375</v>
      </c>
    </row>
    <row r="130" spans="6:12" ht="30" customHeight="1" x14ac:dyDescent="0.25">
      <c r="F130" s="36">
        <v>9001</v>
      </c>
      <c r="G130" s="47" t="s">
        <v>69</v>
      </c>
      <c r="H130" s="36" t="str">
        <f>VLOOKUP(G130,[1]DropdownList!$A$2:$B$145,2,FALSE)</f>
        <v>NIDA Market Analysis</v>
      </c>
      <c r="J130" s="154">
        <f>SUMIFS($J$11:$J$126,$F$11:$F$126,G130,$G$11:$G$126,F130)</f>
        <v>8</v>
      </c>
      <c r="K130" s="155">
        <f>J130/8</f>
        <v>1</v>
      </c>
    </row>
    <row r="131" spans="6:12" ht="30" customHeight="1" x14ac:dyDescent="0.25">
      <c r="F131" s="36">
        <v>9001</v>
      </c>
      <c r="G131" s="36" t="s">
        <v>114</v>
      </c>
      <c r="H131" s="36" t="str">
        <f>VLOOKUP(G131,[1]DropdownList!$A$2:$B$145,2,FALSE)</f>
        <v>NBTC Fund Spectrum Valuation</v>
      </c>
      <c r="J131" s="165">
        <f>SUMIFS($J$11:$J$126,$F$11:$F$126,G131,$G$11:$G$126,F131)</f>
        <v>0</v>
      </c>
      <c r="K131" s="166">
        <f>J131/8</f>
        <v>0</v>
      </c>
    </row>
    <row r="132" spans="6:12" ht="30" customHeight="1" x14ac:dyDescent="0.25">
      <c r="I132" s="158" t="s">
        <v>134</v>
      </c>
      <c r="J132" s="159">
        <f>SUM(J129:J131)</f>
        <v>163</v>
      </c>
      <c r="K132" s="159">
        <f>J132/8</f>
        <v>20.375</v>
      </c>
      <c r="L132" s="162"/>
    </row>
    <row r="133" spans="6:12" ht="30" customHeight="1" x14ac:dyDescent="0.25">
      <c r="F133" s="164" t="s">
        <v>46</v>
      </c>
      <c r="G133" s="164" t="s">
        <v>131</v>
      </c>
      <c r="H133" s="164" t="s">
        <v>132</v>
      </c>
      <c r="I133" s="160"/>
      <c r="J133" s="162"/>
      <c r="K133" s="162"/>
      <c r="L133" s="162"/>
    </row>
    <row r="134" spans="6:12" ht="30" customHeight="1" x14ac:dyDescent="0.25">
      <c r="I134" s="161"/>
      <c r="J134" s="168"/>
      <c r="K134" s="168"/>
      <c r="L134" s="162"/>
    </row>
    <row r="135" spans="6:12" ht="30" customHeight="1" x14ac:dyDescent="0.25">
      <c r="I135" s="162"/>
      <c r="J135" s="162"/>
      <c r="K135" s="162"/>
      <c r="L135" s="162"/>
    </row>
    <row r="136" spans="6:12" ht="30" customHeight="1" x14ac:dyDescent="0.25">
      <c r="I136" s="160"/>
      <c r="J136" s="167"/>
      <c r="K136" s="167"/>
      <c r="L136" s="162"/>
    </row>
    <row r="137" spans="6:12" ht="30" customHeight="1" x14ac:dyDescent="0.25">
      <c r="I137" s="160"/>
      <c r="J137" s="162"/>
      <c r="K137" s="162"/>
      <c r="L137" s="162"/>
    </row>
    <row r="138" spans="6:12" ht="30" customHeight="1" x14ac:dyDescent="0.25">
      <c r="F138" s="157"/>
      <c r="G138" s="157"/>
      <c r="H138" s="157"/>
      <c r="I138" s="161"/>
      <c r="J138" s="168"/>
      <c r="K138" s="168"/>
      <c r="L138" s="162"/>
    </row>
    <row r="139" spans="6:12" ht="30" customHeight="1" x14ac:dyDescent="0.25">
      <c r="I139" s="162"/>
      <c r="J139" s="162"/>
      <c r="K139" s="162"/>
      <c r="L139" s="162"/>
    </row>
    <row r="140" spans="6:12" ht="30" customHeight="1" x14ac:dyDescent="0.25"/>
    <row r="141" spans="6:12" ht="30" customHeight="1" x14ac:dyDescent="0.25"/>
    <row r="142" spans="6:12" ht="30" customHeight="1" x14ac:dyDescent="0.25"/>
    <row r="143" spans="6:12" ht="30" customHeight="1" x14ac:dyDescent="0.25"/>
    <row r="144" spans="6:12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494" priority="47" stopIfTrue="1">
      <formula>IF($A11=1,B11,)</formula>
    </cfRule>
    <cfRule type="expression" dxfId="493" priority="48" stopIfTrue="1">
      <formula>IF($A11="",B11,)</formula>
    </cfRule>
  </conditionalFormatting>
  <conditionalFormatting sqref="E11:E15">
    <cfRule type="expression" dxfId="492" priority="49" stopIfTrue="1">
      <formula>IF($A11="",B11,"")</formula>
    </cfRule>
  </conditionalFormatting>
  <conditionalFormatting sqref="E16:E124">
    <cfRule type="expression" dxfId="491" priority="50" stopIfTrue="1">
      <formula>IF($A16&lt;&gt;1,B16,"")</formula>
    </cfRule>
  </conditionalFormatting>
  <conditionalFormatting sqref="D11:D124">
    <cfRule type="expression" dxfId="490" priority="51" stopIfTrue="1">
      <formula>IF($A11="",B11,)</formula>
    </cfRule>
  </conditionalFormatting>
  <conditionalFormatting sqref="G11:G16 G82:G119 G18:G76">
    <cfRule type="expression" dxfId="489" priority="52" stopIfTrue="1">
      <formula>#REF!="Freelancer"</formula>
    </cfRule>
    <cfRule type="expression" dxfId="488" priority="53" stopIfTrue="1">
      <formula>#REF!="DTC Int. Staff"</formula>
    </cfRule>
  </conditionalFormatting>
  <conditionalFormatting sqref="G115:G119 G87:G104 G18:G22 G33:G49 G60:G76">
    <cfRule type="expression" dxfId="487" priority="45" stopIfTrue="1">
      <formula>$F$5="Freelancer"</formula>
    </cfRule>
    <cfRule type="expression" dxfId="486" priority="46" stopIfTrue="1">
      <formula>$F$5="DTC Int. Staff"</formula>
    </cfRule>
  </conditionalFormatting>
  <conditionalFormatting sqref="G16">
    <cfRule type="expression" dxfId="485" priority="43" stopIfTrue="1">
      <formula>#REF!="Freelancer"</formula>
    </cfRule>
    <cfRule type="expression" dxfId="484" priority="44" stopIfTrue="1">
      <formula>#REF!="DTC Int. Staff"</formula>
    </cfRule>
  </conditionalFormatting>
  <conditionalFormatting sqref="G16">
    <cfRule type="expression" dxfId="483" priority="41" stopIfTrue="1">
      <formula>$F$5="Freelancer"</formula>
    </cfRule>
    <cfRule type="expression" dxfId="482" priority="42" stopIfTrue="1">
      <formula>$F$5="DTC Int. Staff"</formula>
    </cfRule>
  </conditionalFormatting>
  <conditionalFormatting sqref="G17">
    <cfRule type="expression" dxfId="481" priority="39" stopIfTrue="1">
      <formula>#REF!="Freelancer"</formula>
    </cfRule>
    <cfRule type="expression" dxfId="480" priority="40" stopIfTrue="1">
      <formula>#REF!="DTC Int. Staff"</formula>
    </cfRule>
  </conditionalFormatting>
  <conditionalFormatting sqref="G17">
    <cfRule type="expression" dxfId="479" priority="37" stopIfTrue="1">
      <formula>$F$5="Freelancer"</formula>
    </cfRule>
    <cfRule type="expression" dxfId="478" priority="38" stopIfTrue="1">
      <formula>$F$5="DTC Int. Staff"</formula>
    </cfRule>
  </conditionalFormatting>
  <conditionalFormatting sqref="C126">
    <cfRule type="expression" dxfId="477" priority="34" stopIfTrue="1">
      <formula>IF($A126=1,B126,)</formula>
    </cfRule>
    <cfRule type="expression" dxfId="476" priority="35" stopIfTrue="1">
      <formula>IF($A126="",B126,)</formula>
    </cfRule>
  </conditionalFormatting>
  <conditionalFormatting sqref="D126">
    <cfRule type="expression" dxfId="475" priority="36" stopIfTrue="1">
      <formula>IF($A126="",B126,)</formula>
    </cfRule>
  </conditionalFormatting>
  <conditionalFormatting sqref="C125">
    <cfRule type="expression" dxfId="474" priority="31" stopIfTrue="1">
      <formula>IF($A125=1,B125,)</formula>
    </cfRule>
    <cfRule type="expression" dxfId="473" priority="32" stopIfTrue="1">
      <formula>IF($A125="",B125,)</formula>
    </cfRule>
  </conditionalFormatting>
  <conditionalFormatting sqref="D125">
    <cfRule type="expression" dxfId="472" priority="33" stopIfTrue="1">
      <formula>IF($A125="",B125,)</formula>
    </cfRule>
  </conditionalFormatting>
  <conditionalFormatting sqref="E125">
    <cfRule type="expression" dxfId="471" priority="30" stopIfTrue="1">
      <formula>IF($A125&lt;&gt;1,B125,"")</formula>
    </cfRule>
  </conditionalFormatting>
  <conditionalFormatting sqref="E126">
    <cfRule type="expression" dxfId="470" priority="29" stopIfTrue="1">
      <formula>IF($A126&lt;&gt;1,B126,"")</formula>
    </cfRule>
  </conditionalFormatting>
  <conditionalFormatting sqref="G55:G59">
    <cfRule type="expression" dxfId="469" priority="27" stopIfTrue="1">
      <formula>$F$5="Freelancer"</formula>
    </cfRule>
    <cfRule type="expression" dxfId="468" priority="28" stopIfTrue="1">
      <formula>$F$5="DTC Int. Staff"</formula>
    </cfRule>
  </conditionalFormatting>
  <conditionalFormatting sqref="G77:G81">
    <cfRule type="expression" dxfId="467" priority="25" stopIfTrue="1">
      <formula>#REF!="Freelancer"</formula>
    </cfRule>
    <cfRule type="expression" dxfId="466" priority="26" stopIfTrue="1">
      <formula>#REF!="DTC Int. Staff"</formula>
    </cfRule>
  </conditionalFormatting>
  <conditionalFormatting sqref="G77:G81">
    <cfRule type="expression" dxfId="465" priority="23" stopIfTrue="1">
      <formula>$F$5="Freelancer"</formula>
    </cfRule>
    <cfRule type="expression" dxfId="464" priority="24" stopIfTrue="1">
      <formula>$F$5="DTC Int. Staff"</formula>
    </cfRule>
  </conditionalFormatting>
  <conditionalFormatting sqref="F129">
    <cfRule type="expression" dxfId="463" priority="17" stopIfTrue="1">
      <formula>#REF!="Freelancer"</formula>
    </cfRule>
    <cfRule type="expression" dxfId="462" priority="18" stopIfTrue="1">
      <formula>#REF!="DTC Int. Staff"</formula>
    </cfRule>
  </conditionalFormatting>
  <conditionalFormatting sqref="F129">
    <cfRule type="expression" dxfId="461" priority="15" stopIfTrue="1">
      <formula>#REF!="Freelancer"</formula>
    </cfRule>
    <cfRule type="expression" dxfId="460" priority="16" stopIfTrue="1">
      <formula>#REF!="DTC Int. Staff"</formula>
    </cfRule>
  </conditionalFormatting>
  <conditionalFormatting sqref="F129">
    <cfRule type="expression" dxfId="459" priority="13" stopIfTrue="1">
      <formula>$F$5="Freelancer"</formula>
    </cfRule>
    <cfRule type="expression" dxfId="458" priority="14" stopIfTrue="1">
      <formula>$F$5="DTC Int. Staff"</formula>
    </cfRule>
  </conditionalFormatting>
  <conditionalFormatting sqref="F131">
    <cfRule type="expression" dxfId="457" priority="1" stopIfTrue="1">
      <formula>$F$5="Freelancer"</formula>
    </cfRule>
    <cfRule type="expression" dxfId="456" priority="2" stopIfTrue="1">
      <formula>$F$5="DTC Int. Staff"</formula>
    </cfRule>
  </conditionalFormatting>
  <conditionalFormatting sqref="F130">
    <cfRule type="expression" dxfId="455" priority="11" stopIfTrue="1">
      <formula>#REF!="Freelancer"</formula>
    </cfRule>
    <cfRule type="expression" dxfId="454" priority="12" stopIfTrue="1">
      <formula>#REF!="DTC Int. Staff"</formula>
    </cfRule>
  </conditionalFormatting>
  <conditionalFormatting sqref="F130">
    <cfRule type="expression" dxfId="453" priority="9" stopIfTrue="1">
      <formula>#REF!="Freelancer"</formula>
    </cfRule>
    <cfRule type="expression" dxfId="452" priority="10" stopIfTrue="1">
      <formula>#REF!="DTC Int. Staff"</formula>
    </cfRule>
  </conditionalFormatting>
  <conditionalFormatting sqref="F130">
    <cfRule type="expression" dxfId="451" priority="7" stopIfTrue="1">
      <formula>$F$5="Freelancer"</formula>
    </cfRule>
    <cfRule type="expression" dxfId="450" priority="8" stopIfTrue="1">
      <formula>$F$5="DTC Int. Staff"</formula>
    </cfRule>
  </conditionalFormatting>
  <conditionalFormatting sqref="F131">
    <cfRule type="expression" dxfId="449" priority="5" stopIfTrue="1">
      <formula>#REF!="Freelancer"</formula>
    </cfRule>
    <cfRule type="expression" dxfId="448" priority="6" stopIfTrue="1">
      <formula>#REF!="DTC Int. Staff"</formula>
    </cfRule>
  </conditionalFormatting>
  <conditionalFormatting sqref="F131">
    <cfRule type="expression" dxfId="447" priority="3" stopIfTrue="1">
      <formula>#REF!="Freelancer"</formula>
    </cfRule>
    <cfRule type="expression" dxfId="446" priority="4" stopIfTrue="1">
      <formula>#REF!="DTC Int. Staff"</formula>
    </cfRule>
  </conditionalFormatting>
  <dataValidations count="1">
    <dataValidation type="list" allowBlank="1" showInputMessage="1" showErrorMessage="1" sqref="F129:F131" xr:uid="{71A7FCE2-42CC-46C0-BE1D-55F50402DEAE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N268"/>
  <sheetViews>
    <sheetView showGridLines="0" topLeftCell="D106" zoomScale="70" zoomScaleNormal="70" workbookViewId="0">
      <selection activeCell="N11" sqref="N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4" ht="51.75" customHeight="1" thickBot="1" x14ac:dyDescent="0.3">
      <c r="D1" s="245" t="s">
        <v>5</v>
      </c>
      <c r="E1" s="246"/>
      <c r="F1" s="246"/>
      <c r="G1" s="246"/>
      <c r="H1" s="246"/>
      <c r="I1" s="246"/>
      <c r="J1" s="247"/>
    </row>
    <row r="2" spans="1:14" ht="13.5" customHeight="1" x14ac:dyDescent="0.25">
      <c r="D2" s="9"/>
      <c r="E2" s="9"/>
      <c r="F2" s="9"/>
      <c r="G2" s="9"/>
      <c r="H2" s="9"/>
      <c r="I2" s="9"/>
      <c r="J2" s="10"/>
    </row>
    <row r="3" spans="1:14" ht="20.25" customHeight="1" x14ac:dyDescent="0.25">
      <c r="D3" s="11" t="s">
        <v>0</v>
      </c>
      <c r="E3" s="12"/>
      <c r="F3" s="13" t="str">
        <f>'Information-General Settings'!C3</f>
        <v>Chonnanun</v>
      </c>
      <c r="G3" s="14"/>
      <c r="I3" s="15"/>
      <c r="J3" s="15"/>
    </row>
    <row r="4" spans="1:14" ht="20.25" customHeight="1" x14ac:dyDescent="0.25">
      <c r="D4" s="243" t="s">
        <v>8</v>
      </c>
      <c r="E4" s="244"/>
      <c r="F4" s="13" t="str">
        <f>'Information-General Settings'!C4</f>
        <v>Yiamram</v>
      </c>
      <c r="G4" s="14"/>
      <c r="I4" s="15"/>
      <c r="J4" s="15"/>
    </row>
    <row r="5" spans="1:14" ht="20.25" customHeight="1" x14ac:dyDescent="0.25">
      <c r="D5" s="11" t="s">
        <v>7</v>
      </c>
      <c r="E5" s="16"/>
      <c r="F5" s="13" t="str">
        <f>'Information-General Settings'!C5</f>
        <v>TIME120</v>
      </c>
      <c r="G5" s="14"/>
      <c r="I5" s="15"/>
      <c r="J5" s="15"/>
    </row>
    <row r="6" spans="1:14" ht="20.25" customHeight="1" x14ac:dyDescent="0.25">
      <c r="E6" s="15"/>
      <c r="F6" s="15"/>
      <c r="G6" s="15"/>
      <c r="H6" s="17"/>
      <c r="I6" s="18"/>
      <c r="J6" s="19"/>
    </row>
    <row r="7" spans="1:14" ht="29" x14ac:dyDescent="0.25">
      <c r="G7" s="20"/>
      <c r="H7" s="17"/>
      <c r="I7" s="21" t="s">
        <v>34</v>
      </c>
      <c r="J7" s="22" t="s">
        <v>35</v>
      </c>
    </row>
    <row r="8" spans="1:14" ht="43.5" customHeight="1" x14ac:dyDescent="0.25">
      <c r="D8" s="23"/>
      <c r="G8" s="18"/>
      <c r="H8" s="14"/>
      <c r="I8" s="24">
        <f>SUM(J10:J119)</f>
        <v>153</v>
      </c>
      <c r="J8" s="25">
        <f>I8/8</f>
        <v>19.125</v>
      </c>
    </row>
    <row r="9" spans="1:14" ht="20.25" customHeight="1" thickBot="1" x14ac:dyDescent="0.3">
      <c r="E9" s="15"/>
      <c r="F9" s="15"/>
      <c r="G9" s="15"/>
      <c r="H9" s="17"/>
      <c r="I9" s="18"/>
      <c r="J9" s="19"/>
    </row>
    <row r="10" spans="1:14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L10" s="172"/>
      <c r="M10" s="173" t="s">
        <v>89</v>
      </c>
      <c r="N10" s="174" t="s">
        <v>90</v>
      </c>
    </row>
    <row r="11" spans="1:14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69</v>
      </c>
      <c r="G11" s="36">
        <v>9001</v>
      </c>
      <c r="H11" s="43" t="s">
        <v>70</v>
      </c>
      <c r="I11" s="36" t="s">
        <v>53</v>
      </c>
      <c r="J11" s="38">
        <v>8</v>
      </c>
      <c r="L11" s="110">
        <v>9001</v>
      </c>
      <c r="M11" s="171">
        <f>COUNTIF($G$10:$G$119,L11)</f>
        <v>24</v>
      </c>
      <c r="N11" s="66">
        <f>SUMIF($G$10:$G$119,L11,$J$10:$J$119)</f>
        <v>153</v>
      </c>
    </row>
    <row r="12" spans="1:14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  <c r="L12" s="175">
        <v>9002</v>
      </c>
      <c r="M12" s="176">
        <f>COUNTIF($G$10:$G$126,L12)</f>
        <v>0</v>
      </c>
      <c r="N12" s="172">
        <f t="shared" ref="N12:N17" si="1">SUMIF($G$10:$G$126,L12,$J$10:$J$126)</f>
        <v>0</v>
      </c>
    </row>
    <row r="13" spans="1:14" ht="22.5" customHeight="1" x14ac:dyDescent="0.25">
      <c r="A13" s="31"/>
      <c r="C13" s="39"/>
      <c r="D13" s="33" t="str">
        <f t="shared" ref="D13:E15" si="2">D12</f>
        <v>Mo</v>
      </c>
      <c r="E13" s="34">
        <f t="shared" si="2"/>
        <v>44228</v>
      </c>
      <c r="F13" s="35"/>
      <c r="G13" s="36"/>
      <c r="H13" s="37"/>
      <c r="I13" s="36"/>
      <c r="J13" s="38"/>
      <c r="L13" s="110">
        <v>9003</v>
      </c>
      <c r="M13" s="171">
        <f t="shared" ref="M13:M17" si="3">COUNTIF($G$10:$G$126,L13)</f>
        <v>0</v>
      </c>
      <c r="N13" s="66">
        <f t="shared" si="1"/>
        <v>0</v>
      </c>
    </row>
    <row r="14" spans="1:14" ht="22.5" customHeight="1" x14ac:dyDescent="0.25">
      <c r="A14" s="31"/>
      <c r="C14" s="39"/>
      <c r="D14" s="33" t="str">
        <f t="shared" si="2"/>
        <v>Mo</v>
      </c>
      <c r="E14" s="34">
        <f t="shared" si="2"/>
        <v>44228</v>
      </c>
      <c r="F14" s="35"/>
      <c r="G14" s="36"/>
      <c r="H14" s="37"/>
      <c r="I14" s="36"/>
      <c r="J14" s="38"/>
      <c r="L14" s="175">
        <v>9004</v>
      </c>
      <c r="M14" s="176">
        <f t="shared" si="3"/>
        <v>0</v>
      </c>
      <c r="N14" s="172">
        <f t="shared" si="1"/>
        <v>0</v>
      </c>
    </row>
    <row r="15" spans="1:14" ht="22.5" customHeight="1" x14ac:dyDescent="0.25">
      <c r="A15" s="31"/>
      <c r="C15" s="39"/>
      <c r="D15" s="33" t="str">
        <f t="shared" si="2"/>
        <v>Mo</v>
      </c>
      <c r="E15" s="34">
        <f t="shared" si="2"/>
        <v>44228</v>
      </c>
      <c r="F15" s="35"/>
      <c r="G15" s="36"/>
      <c r="H15" s="37"/>
      <c r="I15" s="36"/>
      <c r="J15" s="38"/>
      <c r="L15" s="110">
        <v>9005</v>
      </c>
      <c r="M15" s="171">
        <f t="shared" si="3"/>
        <v>0</v>
      </c>
      <c r="N15" s="66">
        <f t="shared" si="1"/>
        <v>0</v>
      </c>
    </row>
    <row r="16" spans="1:14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 t="s">
        <v>69</v>
      </c>
      <c r="G16" s="47">
        <v>9001</v>
      </c>
      <c r="H16" s="48" t="s">
        <v>71</v>
      </c>
      <c r="I16" s="47" t="s">
        <v>53</v>
      </c>
      <c r="J16" s="49">
        <v>4</v>
      </c>
      <c r="L16" s="175">
        <v>9007</v>
      </c>
      <c r="M16" s="176">
        <f t="shared" si="3"/>
        <v>0</v>
      </c>
      <c r="N16" s="172">
        <f t="shared" si="1"/>
        <v>0</v>
      </c>
    </row>
    <row r="17" spans="1:14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 t="s">
        <v>67</v>
      </c>
      <c r="G17" s="47">
        <v>9001</v>
      </c>
      <c r="H17" s="48" t="s">
        <v>72</v>
      </c>
      <c r="I17" s="47" t="s">
        <v>53</v>
      </c>
      <c r="J17" s="49">
        <v>4</v>
      </c>
      <c r="L17" s="110">
        <v>9008</v>
      </c>
      <c r="M17" s="171">
        <f t="shared" si="3"/>
        <v>0</v>
      </c>
      <c r="N17" s="66">
        <f t="shared" si="1"/>
        <v>0</v>
      </c>
    </row>
    <row r="18" spans="1:14" ht="22.5" customHeight="1" x14ac:dyDescent="0.25">
      <c r="A18" s="31"/>
      <c r="C18" s="40"/>
      <c r="D18" s="44" t="str">
        <f t="shared" ref="D18:D20" si="4">D17</f>
        <v>Tue</v>
      </c>
      <c r="E18" s="45">
        <f t="shared" ref="E18:E20" si="5">E17</f>
        <v>44229</v>
      </c>
      <c r="F18" s="46"/>
      <c r="G18" s="47"/>
      <c r="H18" s="48"/>
      <c r="I18" s="47"/>
      <c r="J18" s="49"/>
    </row>
    <row r="19" spans="1:14" ht="22.5" customHeight="1" x14ac:dyDescent="0.25">
      <c r="A19" s="31"/>
      <c r="C19" s="40"/>
      <c r="D19" s="44" t="str">
        <f t="shared" si="4"/>
        <v>Tue</v>
      </c>
      <c r="E19" s="45">
        <f t="shared" si="5"/>
        <v>44229</v>
      </c>
      <c r="F19" s="46"/>
      <c r="G19" s="47"/>
      <c r="H19" s="48"/>
      <c r="I19" s="47"/>
      <c r="J19" s="49"/>
    </row>
    <row r="20" spans="1:14" ht="22.5" customHeight="1" x14ac:dyDescent="0.25">
      <c r="A20" s="31"/>
      <c r="C20" s="40"/>
      <c r="D20" s="44" t="str">
        <f t="shared" si="4"/>
        <v>Tue</v>
      </c>
      <c r="E20" s="45">
        <f t="shared" si="5"/>
        <v>44229</v>
      </c>
      <c r="F20" s="46"/>
      <c r="G20" s="47"/>
      <c r="H20" s="48"/>
      <c r="I20" s="47"/>
      <c r="J20" s="49"/>
    </row>
    <row r="21" spans="1:14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 t="s">
        <v>69</v>
      </c>
      <c r="G21" s="36">
        <v>9001</v>
      </c>
      <c r="H21" s="43" t="s">
        <v>73</v>
      </c>
      <c r="I21" s="36" t="s">
        <v>53</v>
      </c>
      <c r="J21" s="38">
        <v>6</v>
      </c>
    </row>
    <row r="22" spans="1:14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 t="s">
        <v>67</v>
      </c>
      <c r="G22" s="36">
        <v>9001</v>
      </c>
      <c r="H22" s="43" t="s">
        <v>72</v>
      </c>
      <c r="I22" s="36" t="s">
        <v>53</v>
      </c>
      <c r="J22" s="38">
        <v>2</v>
      </c>
    </row>
    <row r="23" spans="1:14" ht="22.5" customHeight="1" x14ac:dyDescent="0.25">
      <c r="A23" s="31"/>
      <c r="C23" s="40"/>
      <c r="D23" s="33" t="str">
        <f t="shared" ref="D23:D25" si="6">D22</f>
        <v>Wed</v>
      </c>
      <c r="E23" s="34">
        <f t="shared" ref="E23:E25" si="7">E22</f>
        <v>44230</v>
      </c>
      <c r="F23" s="35"/>
      <c r="G23" s="36"/>
      <c r="H23" s="37"/>
      <c r="I23" s="36"/>
      <c r="J23" s="38"/>
    </row>
    <row r="24" spans="1:14" ht="22.5" customHeight="1" x14ac:dyDescent="0.25">
      <c r="A24" s="31"/>
      <c r="C24" s="40"/>
      <c r="D24" s="33" t="str">
        <f t="shared" si="6"/>
        <v>Wed</v>
      </c>
      <c r="E24" s="34">
        <f t="shared" si="7"/>
        <v>44230</v>
      </c>
      <c r="F24" s="35"/>
      <c r="G24" s="36"/>
      <c r="H24" s="37"/>
      <c r="I24" s="36"/>
      <c r="J24" s="38"/>
    </row>
    <row r="25" spans="1:14" ht="22.5" customHeight="1" x14ac:dyDescent="0.25">
      <c r="A25" s="31"/>
      <c r="C25" s="40"/>
      <c r="D25" s="33" t="str">
        <f t="shared" si="6"/>
        <v>Wed</v>
      </c>
      <c r="E25" s="34">
        <f t="shared" si="7"/>
        <v>44230</v>
      </c>
      <c r="F25" s="35"/>
      <c r="G25" s="36"/>
      <c r="H25" s="37"/>
      <c r="I25" s="36"/>
      <c r="J25" s="38"/>
    </row>
    <row r="26" spans="1:14" ht="22.5" customHeight="1" x14ac:dyDescent="0.25">
      <c r="A26" s="31">
        <f t="shared" si="0"/>
        <v>1</v>
      </c>
      <c r="B26" s="8">
        <f t="shared" ref="B26:B119" si="8">WEEKDAY(E26,2)</f>
        <v>4</v>
      </c>
      <c r="C26" s="40"/>
      <c r="D26" s="44" t="str">
        <f t="shared" ref="D26:D119" si="9">IF(B26=1,"Mo",IF(B26=2,"Tue",IF(B26=3,"Wed",IF(B26=4,"Thu",IF(B26=5,"Fri",IF(B26=6,"Sat",IF(B26=7,"Sun","")))))))</f>
        <v>Thu</v>
      </c>
      <c r="E26" s="45">
        <f t="shared" ref="E26" si="10">+E21+1</f>
        <v>44231</v>
      </c>
      <c r="F26" s="46" t="s">
        <v>69</v>
      </c>
      <c r="G26" s="47">
        <v>9001</v>
      </c>
      <c r="H26" s="48" t="s">
        <v>75</v>
      </c>
      <c r="I26" s="47" t="s">
        <v>53</v>
      </c>
      <c r="J26" s="49">
        <v>6</v>
      </c>
    </row>
    <row r="27" spans="1:14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 t="s">
        <v>67</v>
      </c>
      <c r="G27" s="47">
        <v>9001</v>
      </c>
      <c r="H27" s="67" t="s">
        <v>74</v>
      </c>
      <c r="I27" s="47" t="s">
        <v>53</v>
      </c>
      <c r="J27" s="49">
        <v>2</v>
      </c>
    </row>
    <row r="28" spans="1:14" ht="22.5" customHeight="1" x14ac:dyDescent="0.25">
      <c r="A28" s="31"/>
      <c r="C28" s="40"/>
      <c r="D28" s="44" t="str">
        <f t="shared" ref="D28:E30" si="11">D27</f>
        <v>Thu</v>
      </c>
      <c r="E28" s="45">
        <f t="shared" si="11"/>
        <v>44231</v>
      </c>
      <c r="F28" s="46"/>
      <c r="G28" s="47"/>
      <c r="H28" s="71"/>
      <c r="I28" s="47"/>
      <c r="J28" s="49"/>
    </row>
    <row r="29" spans="1:14" ht="22.5" customHeight="1" x14ac:dyDescent="0.25">
      <c r="A29" s="31"/>
      <c r="C29" s="40"/>
      <c r="D29" s="44" t="str">
        <f t="shared" si="11"/>
        <v>Thu</v>
      </c>
      <c r="E29" s="45">
        <f t="shared" si="11"/>
        <v>44231</v>
      </c>
      <c r="F29" s="46"/>
      <c r="G29" s="47"/>
      <c r="H29" s="71"/>
      <c r="I29" s="47"/>
      <c r="J29" s="49"/>
    </row>
    <row r="30" spans="1:14" ht="22.5" customHeight="1" x14ac:dyDescent="0.25">
      <c r="A30" s="31"/>
      <c r="C30" s="40"/>
      <c r="D30" s="44" t="str">
        <f t="shared" si="11"/>
        <v>Thu</v>
      </c>
      <c r="E30" s="45">
        <f t="shared" si="11"/>
        <v>44231</v>
      </c>
      <c r="F30" s="46"/>
      <c r="G30" s="47"/>
      <c r="H30" s="71"/>
      <c r="I30" s="47"/>
      <c r="J30" s="49"/>
    </row>
    <row r="31" spans="1:14" ht="22.5" customHeight="1" x14ac:dyDescent="0.25">
      <c r="A31" s="31">
        <f t="shared" si="0"/>
        <v>1</v>
      </c>
      <c r="B31" s="8">
        <f t="shared" si="8"/>
        <v>5</v>
      </c>
      <c r="C31" s="40"/>
      <c r="D31" s="33" t="str">
        <f t="shared" si="9"/>
        <v>Fri</v>
      </c>
      <c r="E31" s="34">
        <f>+E26+1</f>
        <v>44232</v>
      </c>
      <c r="F31" s="65" t="s">
        <v>67</v>
      </c>
      <c r="G31" s="66">
        <v>9001</v>
      </c>
      <c r="H31" s="67" t="s">
        <v>76</v>
      </c>
      <c r="I31" s="66" t="s">
        <v>53</v>
      </c>
      <c r="J31" s="107">
        <v>8</v>
      </c>
    </row>
    <row r="32" spans="1:14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2">D32</f>
        <v>Fri</v>
      </c>
      <c r="E33" s="34">
        <f t="shared" si="12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2"/>
        <v>Fri</v>
      </c>
      <c r="E34" s="34">
        <f t="shared" si="12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2"/>
        <v>Fri</v>
      </c>
      <c r="E35" s="34">
        <f t="shared" si="12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8"/>
        <v>6</v>
      </c>
      <c r="C36" s="40"/>
      <c r="D36" s="33" t="str">
        <f t="shared" si="9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8"/>
        <v>7</v>
      </c>
      <c r="C37" s="40"/>
      <c r="D37" s="44" t="str">
        <f t="shared" si="9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8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 t="s">
        <v>67</v>
      </c>
      <c r="G38" s="36">
        <v>9001</v>
      </c>
      <c r="H38" s="43" t="s">
        <v>77</v>
      </c>
      <c r="I38" s="36" t="s">
        <v>53</v>
      </c>
      <c r="J38" s="38">
        <v>8</v>
      </c>
    </row>
    <row r="39" spans="1:10" ht="22.5" customHeight="1" x14ac:dyDescent="0.25">
      <c r="A39" s="31"/>
      <c r="C39" s="40"/>
      <c r="D39" s="33" t="str">
        <f t="shared" ref="D39:E42" si="13">D38</f>
        <v>Mo</v>
      </c>
      <c r="E39" s="34">
        <f t="shared" si="13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3"/>
        <v>Mo</v>
      </c>
      <c r="E40" s="34">
        <f t="shared" si="13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3"/>
        <v>Mo</v>
      </c>
      <c r="E41" s="34">
        <f t="shared" si="13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3"/>
        <v>Mo</v>
      </c>
      <c r="E42" s="34">
        <f t="shared" si="13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8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 t="s">
        <v>67</v>
      </c>
      <c r="G43" s="47">
        <v>9001</v>
      </c>
      <c r="H43" s="48" t="s">
        <v>77</v>
      </c>
      <c r="I43" s="47" t="s">
        <v>53</v>
      </c>
      <c r="J43" s="49">
        <v>8</v>
      </c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4">D44</f>
        <v>Tue</v>
      </c>
      <c r="E45" s="45">
        <f t="shared" ref="E45:E47" si="15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4"/>
        <v>Tue</v>
      </c>
      <c r="E46" s="45">
        <f t="shared" si="15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4"/>
        <v>Tue</v>
      </c>
      <c r="E47" s="45">
        <f t="shared" si="15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8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 t="s">
        <v>69</v>
      </c>
      <c r="G48" s="36">
        <v>9001</v>
      </c>
      <c r="H48" s="43" t="s">
        <v>78</v>
      </c>
      <c r="I48" s="36" t="s">
        <v>53</v>
      </c>
      <c r="J48" s="38">
        <v>3</v>
      </c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>
        <v>9013</v>
      </c>
      <c r="H49" s="43" t="s">
        <v>79</v>
      </c>
      <c r="I49" s="36"/>
      <c r="J49" s="38"/>
    </row>
    <row r="50" spans="1:10" ht="22.5" customHeight="1" x14ac:dyDescent="0.25">
      <c r="A50" s="31"/>
      <c r="C50" s="40"/>
      <c r="D50" s="33" t="str">
        <f t="shared" ref="D50:D52" si="16">D49</f>
        <v>Wed</v>
      </c>
      <c r="E50" s="34">
        <f t="shared" ref="E50:E52" si="17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6"/>
        <v>Wed</v>
      </c>
      <c r="E51" s="34">
        <f t="shared" si="17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6"/>
        <v>Wed</v>
      </c>
      <c r="E52" s="34">
        <f t="shared" si="17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8"/>
        <v>4</v>
      </c>
      <c r="C53" s="40"/>
      <c r="D53" s="44" t="str">
        <f t="shared" si="9"/>
        <v>Thu</v>
      </c>
      <c r="E53" s="45">
        <f>+E48+1</f>
        <v>44238</v>
      </c>
      <c r="F53" s="46" t="s">
        <v>69</v>
      </c>
      <c r="G53" s="47">
        <v>9001</v>
      </c>
      <c r="H53" s="48" t="s">
        <v>78</v>
      </c>
      <c r="I53" s="47" t="s">
        <v>53</v>
      </c>
      <c r="J53" s="49">
        <v>8</v>
      </c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8">D54</f>
        <v>Thu</v>
      </c>
      <c r="E55" s="45">
        <f t="shared" si="18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8"/>
        <v>Thu</v>
      </c>
      <c r="E56" s="45">
        <f t="shared" si="18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8"/>
        <v>Thu</v>
      </c>
      <c r="E57" s="45">
        <f t="shared" si="18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8"/>
        <v>5</v>
      </c>
      <c r="C58" s="40"/>
      <c r="D58" s="33" t="str">
        <f t="shared" si="9"/>
        <v>Fri</v>
      </c>
      <c r="E58" s="34">
        <f>+E53+1</f>
        <v>44239</v>
      </c>
      <c r="F58" s="65" t="s">
        <v>69</v>
      </c>
      <c r="G58" s="66">
        <v>9001</v>
      </c>
      <c r="H58" s="67" t="s">
        <v>78</v>
      </c>
      <c r="I58" s="66" t="s">
        <v>53</v>
      </c>
      <c r="J58" s="107">
        <v>8</v>
      </c>
    </row>
    <row r="59" spans="1:10" ht="22.5" customHeight="1" x14ac:dyDescent="0.25">
      <c r="A59" s="31"/>
      <c r="C59" s="40"/>
      <c r="D59" s="33" t="str">
        <f t="shared" ref="D59:E62" si="19">D58</f>
        <v>Fri</v>
      </c>
      <c r="E59" s="34">
        <f t="shared" si="19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9"/>
        <v>Fri</v>
      </c>
      <c r="E60" s="34">
        <f t="shared" si="19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9"/>
        <v>Fri</v>
      </c>
      <c r="E61" s="34">
        <f t="shared" si="19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9"/>
        <v>Fri</v>
      </c>
      <c r="E62" s="34">
        <f t="shared" si="19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8"/>
        <v>6</v>
      </c>
      <c r="C63" s="40"/>
      <c r="D63" s="33" t="str">
        <f t="shared" si="9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8"/>
        <v>7</v>
      </c>
      <c r="C64" s="40"/>
      <c r="D64" s="44" t="str">
        <f t="shared" si="9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8"/>
        <v>1</v>
      </c>
      <c r="C65" s="40"/>
      <c r="D65" s="33" t="str">
        <f t="shared" si="9"/>
        <v>Mo</v>
      </c>
      <c r="E65" s="34">
        <f>+E64+1</f>
        <v>44242</v>
      </c>
      <c r="F65" s="35" t="s">
        <v>69</v>
      </c>
      <c r="G65" s="36">
        <v>9001</v>
      </c>
      <c r="H65" s="43" t="s">
        <v>80</v>
      </c>
      <c r="I65" s="36" t="s">
        <v>60</v>
      </c>
      <c r="J65" s="38">
        <v>8</v>
      </c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20">D66</f>
        <v>Mo</v>
      </c>
      <c r="E67" s="34">
        <f t="shared" si="20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0"/>
        <v>Mo</v>
      </c>
      <c r="E68" s="34">
        <f t="shared" si="20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0"/>
        <v>Mo</v>
      </c>
      <c r="E69" s="34">
        <f t="shared" si="20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8"/>
        <v>2</v>
      </c>
      <c r="C70" s="40"/>
      <c r="D70" s="44" t="str">
        <f t="shared" si="9"/>
        <v>Tue</v>
      </c>
      <c r="E70" s="45">
        <f>+E65+1</f>
        <v>44243</v>
      </c>
      <c r="F70" s="46" t="s">
        <v>69</v>
      </c>
      <c r="G70" s="47">
        <v>9001</v>
      </c>
      <c r="H70" s="48" t="s">
        <v>82</v>
      </c>
      <c r="I70" s="47" t="s">
        <v>53</v>
      </c>
      <c r="J70" s="49">
        <v>8</v>
      </c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21">D71</f>
        <v>Tue</v>
      </c>
      <c r="E72" s="45">
        <f t="shared" ref="E72:E74" si="22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21"/>
        <v>Tue</v>
      </c>
      <c r="E73" s="45">
        <f t="shared" si="22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21"/>
        <v>Tue</v>
      </c>
      <c r="E74" s="45">
        <f t="shared" si="22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8"/>
        <v>3</v>
      </c>
      <c r="C75" s="40"/>
      <c r="D75" s="33" t="str">
        <f t="shared" si="9"/>
        <v>Wed</v>
      </c>
      <c r="E75" s="34">
        <f>+E70+1</f>
        <v>44244</v>
      </c>
      <c r="F75" s="35" t="s">
        <v>69</v>
      </c>
      <c r="G75" s="36">
        <v>9001</v>
      </c>
      <c r="H75" s="67" t="s">
        <v>81</v>
      </c>
      <c r="I75" s="66" t="s">
        <v>53</v>
      </c>
      <c r="J75" s="107">
        <v>8</v>
      </c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3">D76</f>
        <v>Wed</v>
      </c>
      <c r="E77" s="34">
        <f t="shared" ref="E77:E79" si="24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3"/>
        <v>Wed</v>
      </c>
      <c r="E78" s="34">
        <f t="shared" si="24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3"/>
        <v>Wed</v>
      </c>
      <c r="E79" s="34">
        <f t="shared" si="24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8"/>
        <v>4</v>
      </c>
      <c r="C80" s="40"/>
      <c r="D80" s="44" t="str">
        <f t="shared" si="9"/>
        <v>Thu</v>
      </c>
      <c r="E80" s="45">
        <f>+E75+1</f>
        <v>44245</v>
      </c>
      <c r="F80" s="46" t="s">
        <v>69</v>
      </c>
      <c r="G80" s="47">
        <v>9001</v>
      </c>
      <c r="H80" s="48" t="s">
        <v>83</v>
      </c>
      <c r="I80" s="47" t="s">
        <v>84</v>
      </c>
      <c r="J80" s="49">
        <v>8</v>
      </c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5">D81</f>
        <v>Thu</v>
      </c>
      <c r="E82" s="45">
        <f t="shared" si="25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5"/>
        <v>Thu</v>
      </c>
      <c r="E83" s="45">
        <f t="shared" si="25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5"/>
        <v>Thu</v>
      </c>
      <c r="E84" s="45">
        <f t="shared" si="25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8"/>
        <v>5</v>
      </c>
      <c r="C85" s="40"/>
      <c r="D85" s="33" t="str">
        <f t="shared" si="9"/>
        <v>Fri</v>
      </c>
      <c r="E85" s="34">
        <f>+E80+1</f>
        <v>44246</v>
      </c>
      <c r="F85" s="65" t="s">
        <v>69</v>
      </c>
      <c r="G85" s="66">
        <v>9001</v>
      </c>
      <c r="H85" s="67" t="s">
        <v>83</v>
      </c>
      <c r="I85" s="66" t="s">
        <v>84</v>
      </c>
      <c r="J85" s="107">
        <v>8</v>
      </c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6">D87</f>
        <v>Fri</v>
      </c>
      <c r="E88" s="34">
        <f t="shared" si="26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6"/>
        <v>Fri</v>
      </c>
      <c r="E89" s="34">
        <f t="shared" si="26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8"/>
        <v>6</v>
      </c>
      <c r="C90" s="40"/>
      <c r="D90" s="33" t="str">
        <f t="shared" si="9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8"/>
        <v>7</v>
      </c>
      <c r="C91" s="40"/>
      <c r="D91" s="33" t="str">
        <f t="shared" si="9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8"/>
        <v>1</v>
      </c>
      <c r="C92" s="40"/>
      <c r="D92" s="33" t="str">
        <f t="shared" si="9"/>
        <v>Mo</v>
      </c>
      <c r="E92" s="34">
        <f>+E91+1</f>
        <v>44249</v>
      </c>
      <c r="F92" s="35" t="s">
        <v>69</v>
      </c>
      <c r="G92" s="36">
        <v>9001</v>
      </c>
      <c r="H92" s="43" t="s">
        <v>85</v>
      </c>
      <c r="I92" s="36" t="s">
        <v>53</v>
      </c>
      <c r="J92" s="38">
        <v>6</v>
      </c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 t="s">
        <v>69</v>
      </c>
      <c r="G93" s="36">
        <v>9001</v>
      </c>
      <c r="H93" s="43" t="s">
        <v>86</v>
      </c>
      <c r="I93" s="36" t="s">
        <v>53</v>
      </c>
      <c r="J93" s="38">
        <v>2</v>
      </c>
    </row>
    <row r="94" spans="1:10" ht="22.5" customHeight="1" x14ac:dyDescent="0.25">
      <c r="A94" s="31"/>
      <c r="C94" s="40"/>
      <c r="D94" s="33" t="str">
        <f t="shared" ref="D94:E97" si="27">D93</f>
        <v>Mo</v>
      </c>
      <c r="E94" s="34">
        <f t="shared" si="27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7"/>
        <v>Mo</v>
      </c>
      <c r="E95" s="34">
        <f t="shared" si="27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7"/>
        <v>Mo</v>
      </c>
      <c r="E96" s="34">
        <f t="shared" si="27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7"/>
        <v>Mo</v>
      </c>
      <c r="E97" s="34">
        <f t="shared" si="27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8"/>
        <v>2</v>
      </c>
      <c r="C98" s="40"/>
      <c r="D98" s="44" t="str">
        <f t="shared" si="9"/>
        <v>Tue</v>
      </c>
      <c r="E98" s="45">
        <f>+E92+1</f>
        <v>44250</v>
      </c>
      <c r="F98" s="46" t="s">
        <v>69</v>
      </c>
      <c r="G98" s="47">
        <v>9001</v>
      </c>
      <c r="H98" s="48" t="s">
        <v>86</v>
      </c>
      <c r="I98" s="47" t="s">
        <v>53</v>
      </c>
      <c r="J98" s="49">
        <v>4</v>
      </c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 t="s">
        <v>67</v>
      </c>
      <c r="G99" s="47">
        <v>9001</v>
      </c>
      <c r="H99" s="48" t="s">
        <v>87</v>
      </c>
      <c r="I99" s="47" t="s">
        <v>53</v>
      </c>
      <c r="J99" s="49">
        <v>4</v>
      </c>
    </row>
    <row r="100" spans="1:10" ht="22.5" customHeight="1" x14ac:dyDescent="0.25">
      <c r="A100" s="31"/>
      <c r="C100" s="40"/>
      <c r="D100" s="44" t="str">
        <f t="shared" ref="D100:D102" si="28">D99</f>
        <v>Tue</v>
      </c>
      <c r="E100" s="45">
        <f t="shared" ref="E100:E102" si="29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8"/>
        <v>Tue</v>
      </c>
      <c r="E101" s="45">
        <f t="shared" si="29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8"/>
        <v>Tue</v>
      </c>
      <c r="E102" s="45">
        <f t="shared" si="29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8"/>
        <v>3</v>
      </c>
      <c r="C103" s="40"/>
      <c r="D103" s="33" t="str">
        <f t="shared" si="9"/>
        <v>Wed</v>
      </c>
      <c r="E103" s="34">
        <f>+E98+1</f>
        <v>44251</v>
      </c>
      <c r="F103" s="35" t="s">
        <v>67</v>
      </c>
      <c r="G103" s="36">
        <v>9001</v>
      </c>
      <c r="H103" s="43" t="s">
        <v>88</v>
      </c>
      <c r="I103" s="36" t="s">
        <v>53</v>
      </c>
      <c r="J103" s="38">
        <v>9</v>
      </c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30">D104</f>
        <v>Wed</v>
      </c>
      <c r="E105" s="34">
        <f t="shared" ref="E105:E107" si="31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30"/>
        <v>Wed</v>
      </c>
      <c r="E106" s="34">
        <f t="shared" si="31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30"/>
        <v>Wed</v>
      </c>
      <c r="E107" s="34">
        <f t="shared" si="31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8"/>
        <v>4</v>
      </c>
      <c r="C108" s="40"/>
      <c r="D108" s="44" t="str">
        <f t="shared" si="9"/>
        <v>Thu</v>
      </c>
      <c r="E108" s="45">
        <f t="shared" ref="E108" si="32">+E103+1</f>
        <v>44252</v>
      </c>
      <c r="F108" s="46" t="s">
        <v>67</v>
      </c>
      <c r="G108" s="47">
        <v>9001</v>
      </c>
      <c r="H108" s="48" t="s">
        <v>88</v>
      </c>
      <c r="I108" s="47" t="s">
        <v>53</v>
      </c>
      <c r="J108" s="49">
        <v>13</v>
      </c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3">D109</f>
        <v>Thu</v>
      </c>
      <c r="E110" s="45">
        <f t="shared" si="33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3"/>
        <v>Thu</v>
      </c>
      <c r="E111" s="45">
        <f t="shared" si="33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3"/>
        <v>Thu</v>
      </c>
      <c r="E112" s="45">
        <f t="shared" si="33"/>
        <v>44252</v>
      </c>
      <c r="F112" s="46"/>
      <c r="G112" s="47"/>
      <c r="H112" s="48"/>
      <c r="I112" s="47"/>
      <c r="J112" s="49"/>
    </row>
    <row r="113" spans="1:11" ht="22.5" customHeight="1" x14ac:dyDescent="0.25">
      <c r="A113" s="31">
        <f t="shared" si="0"/>
        <v>1</v>
      </c>
      <c r="B113" s="8">
        <f t="shared" si="8"/>
        <v>5</v>
      </c>
      <c r="C113" s="40"/>
      <c r="D113" s="33" t="str">
        <f t="shared" si="9"/>
        <v>Fri</v>
      </c>
      <c r="E113" s="34">
        <f>+E108+1</f>
        <v>44253</v>
      </c>
      <c r="F113" s="65"/>
      <c r="G113" s="66">
        <v>9015</v>
      </c>
      <c r="H113" s="67"/>
      <c r="I113" s="66"/>
      <c r="J113" s="107"/>
    </row>
    <row r="114" spans="1:11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1" ht="22.5" customHeight="1" x14ac:dyDescent="0.25">
      <c r="A115" s="31"/>
      <c r="C115" s="40"/>
      <c r="D115" s="33" t="str">
        <f t="shared" ref="D115:E117" si="34">D114</f>
        <v>Fri</v>
      </c>
      <c r="E115" s="34">
        <f t="shared" si="34"/>
        <v>44253</v>
      </c>
      <c r="F115" s="65"/>
      <c r="G115" s="66"/>
      <c r="H115" s="67"/>
      <c r="I115" s="66"/>
      <c r="J115" s="107"/>
    </row>
    <row r="116" spans="1:11" ht="22.5" customHeight="1" x14ac:dyDescent="0.25">
      <c r="A116" s="31"/>
      <c r="C116" s="40"/>
      <c r="D116" s="33" t="str">
        <f t="shared" si="34"/>
        <v>Fri</v>
      </c>
      <c r="E116" s="34">
        <f t="shared" si="34"/>
        <v>44253</v>
      </c>
      <c r="F116" s="65"/>
      <c r="G116" s="66"/>
      <c r="H116" s="67"/>
      <c r="I116" s="66"/>
      <c r="J116" s="107"/>
    </row>
    <row r="117" spans="1:11" ht="22.5" customHeight="1" x14ac:dyDescent="0.25">
      <c r="A117" s="31"/>
      <c r="C117" s="40"/>
      <c r="D117" s="33" t="str">
        <f t="shared" si="34"/>
        <v>Fri</v>
      </c>
      <c r="E117" s="34">
        <f t="shared" si="34"/>
        <v>44253</v>
      </c>
      <c r="F117" s="65"/>
      <c r="G117" s="66"/>
      <c r="H117" s="67"/>
      <c r="I117" s="66"/>
      <c r="J117" s="107"/>
    </row>
    <row r="118" spans="1:11" ht="22.5" customHeight="1" x14ac:dyDescent="0.25">
      <c r="A118" s="31" t="str">
        <f t="shared" si="0"/>
        <v/>
      </c>
      <c r="B118" s="8">
        <f t="shared" si="8"/>
        <v>6</v>
      </c>
      <c r="C118" s="40"/>
      <c r="D118" s="33" t="str">
        <f t="shared" si="9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1" ht="22.5" customHeight="1" x14ac:dyDescent="0.25">
      <c r="A119" s="31" t="str">
        <f t="shared" si="0"/>
        <v/>
      </c>
      <c r="B119" s="8">
        <f t="shared" si="8"/>
        <v>7</v>
      </c>
      <c r="C119" s="40"/>
      <c r="D119" s="44" t="str">
        <f t="shared" si="9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1" ht="30" customHeight="1" x14ac:dyDescent="0.25"/>
    <row r="121" spans="1:11" ht="30" customHeight="1" x14ac:dyDescent="0.25">
      <c r="F121" s="156" t="s">
        <v>46</v>
      </c>
      <c r="G121" s="156" t="s">
        <v>131</v>
      </c>
      <c r="H121" s="156" t="s">
        <v>132</v>
      </c>
      <c r="I121" s="157"/>
      <c r="J121" s="153" t="s">
        <v>2</v>
      </c>
      <c r="K121" s="153" t="s">
        <v>142</v>
      </c>
    </row>
    <row r="122" spans="1:11" ht="30" customHeight="1" x14ac:dyDescent="0.25">
      <c r="F122" s="36">
        <v>9001</v>
      </c>
      <c r="G122" s="36" t="s">
        <v>67</v>
      </c>
      <c r="H122" s="36" t="str">
        <f>VLOOKUP(G122,[1]DropdownList!$A$2:$B$145,2,FALSE)</f>
        <v>NBTC Pure LRIC Model</v>
      </c>
      <c r="I122" s="157"/>
      <c r="J122" s="154">
        <f>SUMIFS($J$11:$J$119,$F$11:$F$119,G122,$G$11:$G$119,F122)</f>
        <v>58</v>
      </c>
      <c r="K122" s="155">
        <f>J122/8</f>
        <v>7.25</v>
      </c>
    </row>
    <row r="123" spans="1:11" ht="30" customHeight="1" x14ac:dyDescent="0.25">
      <c r="F123" s="36">
        <v>9001</v>
      </c>
      <c r="G123" s="47" t="s">
        <v>69</v>
      </c>
      <c r="H123" s="36" t="str">
        <f>VLOOKUP(G123,[1]DropdownList!$A$2:$B$145,2,FALSE)</f>
        <v>NIDA Market Analysis</v>
      </c>
      <c r="J123" s="154">
        <f>SUMIFS($J$11:$J$119,$F$11:$F$119,G123,$G$11:$G$119,F123)</f>
        <v>95</v>
      </c>
      <c r="K123" s="155">
        <f>J123/8</f>
        <v>11.875</v>
      </c>
    </row>
    <row r="124" spans="1:11" ht="30" customHeight="1" x14ac:dyDescent="0.25">
      <c r="F124" s="36">
        <v>9001</v>
      </c>
      <c r="G124" s="36" t="s">
        <v>114</v>
      </c>
      <c r="H124" s="36" t="str">
        <f>VLOOKUP(G124,[1]DropdownList!$A$2:$B$145,2,FALSE)</f>
        <v>NBTC Fund Spectrum Valuation</v>
      </c>
      <c r="J124" s="154">
        <f>SUMIFS($J$11:$J$119,$F$11:$F$119,G124,$G$11:$G$119,F124)</f>
        <v>0</v>
      </c>
      <c r="K124" s="166">
        <f>J124/8</f>
        <v>0</v>
      </c>
    </row>
    <row r="125" spans="1:11" ht="30" customHeight="1" x14ac:dyDescent="0.25">
      <c r="I125" s="158" t="s">
        <v>134</v>
      </c>
      <c r="J125" s="159">
        <f>SUM(J122:J124)</f>
        <v>153</v>
      </c>
      <c r="K125" s="159">
        <f>J125/8</f>
        <v>19.125</v>
      </c>
    </row>
    <row r="126" spans="1:11" ht="30" customHeight="1" x14ac:dyDescent="0.25">
      <c r="F126" s="160"/>
      <c r="G126" s="160"/>
      <c r="H126" s="160"/>
      <c r="I126" s="160"/>
      <c r="J126" s="169"/>
      <c r="K126" s="170"/>
    </row>
    <row r="127" spans="1:11" ht="30" customHeight="1" x14ac:dyDescent="0.25">
      <c r="F127" s="160"/>
      <c r="G127" s="160"/>
      <c r="H127" s="160"/>
      <c r="I127" s="161"/>
      <c r="J127" s="168"/>
      <c r="K127" s="168"/>
    </row>
    <row r="128" spans="1:11" ht="30" customHeight="1" x14ac:dyDescent="0.25">
      <c r="F128" s="162"/>
      <c r="G128" s="162"/>
      <c r="H128" s="162"/>
      <c r="I128" s="162"/>
      <c r="J128" s="162"/>
      <c r="K128" s="162"/>
    </row>
    <row r="129" spans="6:11" ht="30" customHeight="1" x14ac:dyDescent="0.25">
      <c r="F129" s="163"/>
      <c r="G129" s="163"/>
      <c r="H129" s="163"/>
      <c r="I129" s="160"/>
      <c r="J129" s="167"/>
      <c r="K129" s="167"/>
    </row>
    <row r="130" spans="6:11" ht="30" customHeight="1" x14ac:dyDescent="0.25">
      <c r="F130" s="160"/>
      <c r="G130" s="160"/>
      <c r="H130" s="160"/>
      <c r="I130" s="160"/>
      <c r="J130" s="169"/>
      <c r="K130" s="170"/>
    </row>
    <row r="131" spans="6:11" ht="30" customHeight="1" x14ac:dyDescent="0.25">
      <c r="F131" s="160"/>
      <c r="G131" s="160"/>
      <c r="H131" s="160"/>
      <c r="I131" s="161"/>
      <c r="J131" s="168"/>
      <c r="K131" s="168"/>
    </row>
    <row r="132" spans="6:11" ht="30" customHeight="1" x14ac:dyDescent="0.25">
      <c r="F132" s="162"/>
      <c r="G132" s="162"/>
      <c r="H132" s="162"/>
      <c r="I132" s="162"/>
      <c r="J132" s="162"/>
      <c r="K132" s="162"/>
    </row>
    <row r="133" spans="6:11" ht="30" customHeight="1" x14ac:dyDescent="0.25">
      <c r="F133" s="162"/>
      <c r="G133" s="162"/>
      <c r="H133" s="162"/>
      <c r="I133" s="162"/>
      <c r="J133" s="162"/>
      <c r="K133" s="162"/>
    </row>
    <row r="134" spans="6:11" ht="30" customHeight="1" x14ac:dyDescent="0.25">
      <c r="F134" s="162"/>
      <c r="G134" s="162"/>
      <c r="H134" s="162"/>
      <c r="I134" s="162"/>
      <c r="J134" s="162"/>
      <c r="K134" s="162"/>
    </row>
    <row r="135" spans="6:11" ht="30" customHeight="1" x14ac:dyDescent="0.25">
      <c r="F135" s="162"/>
      <c r="G135" s="162"/>
      <c r="H135" s="162"/>
      <c r="I135" s="162"/>
      <c r="J135" s="162"/>
      <c r="K135" s="162"/>
    </row>
    <row r="136" spans="6:11" ht="30" customHeight="1" x14ac:dyDescent="0.25"/>
    <row r="137" spans="6:11" ht="30" customHeight="1" x14ac:dyDescent="0.25"/>
    <row r="138" spans="6:11" ht="30" customHeight="1" x14ac:dyDescent="0.25"/>
    <row r="139" spans="6:11" ht="30" customHeight="1" x14ac:dyDescent="0.25"/>
    <row r="140" spans="6:11" ht="30" customHeight="1" x14ac:dyDescent="0.25"/>
    <row r="141" spans="6:11" ht="30" customHeight="1" x14ac:dyDescent="0.25"/>
    <row r="142" spans="6:11" ht="30" customHeight="1" x14ac:dyDescent="0.25"/>
    <row r="143" spans="6:11" ht="30" customHeight="1" x14ac:dyDescent="0.25"/>
    <row r="144" spans="6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445" priority="78" stopIfTrue="1">
      <formula>IF($A11=1,B11,)</formula>
    </cfRule>
    <cfRule type="expression" dxfId="444" priority="79" stopIfTrue="1">
      <formula>IF($A11="",B11,)</formula>
    </cfRule>
  </conditionalFormatting>
  <conditionalFormatting sqref="E11:E15">
    <cfRule type="expression" dxfId="443" priority="80" stopIfTrue="1">
      <formula>IF($A11="",B11,"")</formula>
    </cfRule>
  </conditionalFormatting>
  <conditionalFormatting sqref="E17:E20 E26:E43 E48 E53:E70 E75 E80:E98 E103 E108:E119">
    <cfRule type="expression" dxfId="442" priority="81" stopIfTrue="1">
      <formula>IF($A17&lt;&gt;1,B17,"")</formula>
    </cfRule>
  </conditionalFormatting>
  <conditionalFormatting sqref="D11:D15 D26:D43 D48 D53:D70 D75 D80:D98 D103 D108:D119 D17:D20">
    <cfRule type="expression" dxfId="441" priority="82" stopIfTrue="1">
      <formula>IF($A11="",B11,)</formula>
    </cfRule>
  </conditionalFormatting>
  <conditionalFormatting sqref="G11:G20 G26:G84 G90:G119">
    <cfRule type="expression" dxfId="440" priority="83" stopIfTrue="1">
      <formula>#REF!="Freelancer"</formula>
    </cfRule>
    <cfRule type="expression" dxfId="439" priority="84" stopIfTrue="1">
      <formula>#REF!="DTC Int. Staff"</formula>
    </cfRule>
  </conditionalFormatting>
  <conditionalFormatting sqref="G119 G26:G30 G37:G57 G64:G84 G91:G112">
    <cfRule type="expression" dxfId="438" priority="76" stopIfTrue="1">
      <formula>$F$5="Freelancer"</formula>
    </cfRule>
    <cfRule type="expression" dxfId="437" priority="77" stopIfTrue="1">
      <formula>$F$5="DTC Int. Staff"</formula>
    </cfRule>
  </conditionalFormatting>
  <conditionalFormatting sqref="G16:G20">
    <cfRule type="expression" dxfId="436" priority="74" stopIfTrue="1">
      <formula>#REF!="Freelancer"</formula>
    </cfRule>
    <cfRule type="expression" dxfId="435" priority="75" stopIfTrue="1">
      <formula>#REF!="DTC Int. Staff"</formula>
    </cfRule>
  </conditionalFormatting>
  <conditionalFormatting sqref="G16:G20">
    <cfRule type="expression" dxfId="434" priority="72" stopIfTrue="1">
      <formula>$F$5="Freelancer"</formula>
    </cfRule>
    <cfRule type="expression" dxfId="433" priority="73" stopIfTrue="1">
      <formula>$F$5="DTC Int. Staff"</formula>
    </cfRule>
  </conditionalFormatting>
  <conditionalFormatting sqref="G21:G25">
    <cfRule type="expression" dxfId="432" priority="70" stopIfTrue="1">
      <formula>#REF!="Freelancer"</formula>
    </cfRule>
    <cfRule type="expression" dxfId="431" priority="71" stopIfTrue="1">
      <formula>#REF!="DTC Int. Staff"</formula>
    </cfRule>
  </conditionalFormatting>
  <conditionalFormatting sqref="G21:G25">
    <cfRule type="expression" dxfId="430" priority="68" stopIfTrue="1">
      <formula>$F$5="Freelancer"</formula>
    </cfRule>
    <cfRule type="expression" dxfId="429" priority="69" stopIfTrue="1">
      <formula>$F$5="DTC Int. Staff"</formula>
    </cfRule>
  </conditionalFormatting>
  <conditionalFormatting sqref="G63">
    <cfRule type="expression" dxfId="428" priority="58" stopIfTrue="1">
      <formula>$F$5="Freelancer"</formula>
    </cfRule>
    <cfRule type="expression" dxfId="427" priority="59" stopIfTrue="1">
      <formula>$F$5="DTC Int. Staff"</formula>
    </cfRule>
  </conditionalFormatting>
  <conditionalFormatting sqref="G85:G89">
    <cfRule type="expression" dxfId="426" priority="56" stopIfTrue="1">
      <formula>#REF!="Freelancer"</formula>
    </cfRule>
    <cfRule type="expression" dxfId="425" priority="57" stopIfTrue="1">
      <formula>#REF!="DTC Int. Staff"</formula>
    </cfRule>
  </conditionalFormatting>
  <conditionalFormatting sqref="G85:G89">
    <cfRule type="expression" dxfId="424" priority="54" stopIfTrue="1">
      <formula>$F$5="Freelancer"</formula>
    </cfRule>
    <cfRule type="expression" dxfId="423" priority="55" stopIfTrue="1">
      <formula>$F$5="DTC Int. Staff"</formula>
    </cfRule>
  </conditionalFormatting>
  <conditionalFormatting sqref="E22:E25">
    <cfRule type="expression" dxfId="422" priority="52" stopIfTrue="1">
      <formula>IF($A22&lt;&gt;1,B22,"")</formula>
    </cfRule>
  </conditionalFormatting>
  <conditionalFormatting sqref="D22:D25">
    <cfRule type="expression" dxfId="421" priority="53" stopIfTrue="1">
      <formula>IF($A22="",B22,)</formula>
    </cfRule>
  </conditionalFormatting>
  <conditionalFormatting sqref="E44:E47">
    <cfRule type="expression" dxfId="420" priority="50" stopIfTrue="1">
      <formula>IF($A44&lt;&gt;1,B44,"")</formula>
    </cfRule>
  </conditionalFormatting>
  <conditionalFormatting sqref="D44:D47">
    <cfRule type="expression" dxfId="419" priority="51" stopIfTrue="1">
      <formula>IF($A44="",B44,)</formula>
    </cfRule>
  </conditionalFormatting>
  <conditionalFormatting sqref="E49:E52">
    <cfRule type="expression" dxfId="418" priority="48" stopIfTrue="1">
      <formula>IF($A49&lt;&gt;1,B49,"")</formula>
    </cfRule>
  </conditionalFormatting>
  <conditionalFormatting sqref="D49:D52">
    <cfRule type="expression" dxfId="417" priority="49" stopIfTrue="1">
      <formula>IF($A49="",B49,)</formula>
    </cfRule>
  </conditionalFormatting>
  <conditionalFormatting sqref="E71:E74">
    <cfRule type="expression" dxfId="416" priority="46" stopIfTrue="1">
      <formula>IF($A71&lt;&gt;1,B71,"")</formula>
    </cfRule>
  </conditionalFormatting>
  <conditionalFormatting sqref="D71:D74">
    <cfRule type="expression" dxfId="415" priority="47" stopIfTrue="1">
      <formula>IF($A71="",B71,)</formula>
    </cfRule>
  </conditionalFormatting>
  <conditionalFormatting sqref="E76:E79">
    <cfRule type="expression" dxfId="414" priority="44" stopIfTrue="1">
      <formula>IF($A76&lt;&gt;1,B76,"")</formula>
    </cfRule>
  </conditionalFormatting>
  <conditionalFormatting sqref="D76:D79">
    <cfRule type="expression" dxfId="413" priority="45" stopIfTrue="1">
      <formula>IF($A76="",B76,)</formula>
    </cfRule>
  </conditionalFormatting>
  <conditionalFormatting sqref="E93">
    <cfRule type="timePeriod" dxfId="412" priority="43" timePeriod="lastWeek">
      <formula>AND(TODAY()-ROUNDDOWN(E93,0)&gt;=(WEEKDAY(TODAY())),TODAY()-ROUNDDOWN(E93,0)&lt;(WEEKDAY(TODAY())+7))</formula>
    </cfRule>
  </conditionalFormatting>
  <conditionalFormatting sqref="E99:E102">
    <cfRule type="expression" dxfId="411" priority="41" stopIfTrue="1">
      <formula>IF($A99&lt;&gt;1,B99,"")</formula>
    </cfRule>
  </conditionalFormatting>
  <conditionalFormatting sqref="D99:D102">
    <cfRule type="expression" dxfId="410" priority="42" stopIfTrue="1">
      <formula>IF($A99="",B99,)</formula>
    </cfRule>
  </conditionalFormatting>
  <conditionalFormatting sqref="E99:E102">
    <cfRule type="timePeriod" dxfId="409" priority="40" timePeriod="lastWeek">
      <formula>AND(TODAY()-ROUNDDOWN(E99,0)&gt;=(WEEKDAY(TODAY())),TODAY()-ROUNDDOWN(E99,0)&lt;(WEEKDAY(TODAY())+7))</formula>
    </cfRule>
  </conditionalFormatting>
  <conditionalFormatting sqref="E104:E107">
    <cfRule type="expression" dxfId="408" priority="38" stopIfTrue="1">
      <formula>IF($A104&lt;&gt;1,B104,"")</formula>
    </cfRule>
  </conditionalFormatting>
  <conditionalFormatting sqref="D104:D107">
    <cfRule type="expression" dxfId="407" priority="39" stopIfTrue="1">
      <formula>IF($A104="",B104,)</formula>
    </cfRule>
  </conditionalFormatting>
  <conditionalFormatting sqref="E104:E107">
    <cfRule type="timePeriod" dxfId="406" priority="37" timePeriod="lastWeek">
      <formula>AND(TODAY()-ROUNDDOWN(E104,0)&gt;=(WEEKDAY(TODAY())),TODAY()-ROUNDDOWN(E104,0)&lt;(WEEKDAY(TODAY())+7))</formula>
    </cfRule>
  </conditionalFormatting>
  <conditionalFormatting sqref="F122">
    <cfRule type="expression" dxfId="405" priority="17" stopIfTrue="1">
      <formula>#REF!="Freelancer"</formula>
    </cfRule>
    <cfRule type="expression" dxfId="404" priority="18" stopIfTrue="1">
      <formula>#REF!="DTC Int. Staff"</formula>
    </cfRule>
  </conditionalFormatting>
  <conditionalFormatting sqref="F122">
    <cfRule type="expression" dxfId="403" priority="15" stopIfTrue="1">
      <formula>#REF!="Freelancer"</formula>
    </cfRule>
    <cfRule type="expression" dxfId="402" priority="16" stopIfTrue="1">
      <formula>#REF!="DTC Int. Staff"</formula>
    </cfRule>
  </conditionalFormatting>
  <conditionalFormatting sqref="F122">
    <cfRule type="expression" dxfId="401" priority="13" stopIfTrue="1">
      <formula>$F$5="Freelancer"</formula>
    </cfRule>
    <cfRule type="expression" dxfId="400" priority="14" stopIfTrue="1">
      <formula>$F$5="DTC Int. Staff"</formula>
    </cfRule>
  </conditionalFormatting>
  <conditionalFormatting sqref="F126">
    <cfRule type="expression" dxfId="399" priority="29" stopIfTrue="1">
      <formula>#REF!="Freelancer"</formula>
    </cfRule>
    <cfRule type="expression" dxfId="398" priority="30" stopIfTrue="1">
      <formula>#REF!="DTC Int. Staff"</formula>
    </cfRule>
  </conditionalFormatting>
  <conditionalFormatting sqref="F126">
    <cfRule type="expression" dxfId="397" priority="27" stopIfTrue="1">
      <formula>#REF!="Freelancer"</formula>
    </cfRule>
    <cfRule type="expression" dxfId="396" priority="28" stopIfTrue="1">
      <formula>#REF!="DTC Int. Staff"</formula>
    </cfRule>
  </conditionalFormatting>
  <conditionalFormatting sqref="F126">
    <cfRule type="expression" dxfId="395" priority="25" stopIfTrue="1">
      <formula>$F$5="Freelancer"</formula>
    </cfRule>
    <cfRule type="expression" dxfId="394" priority="26" stopIfTrue="1">
      <formula>$F$5="DTC Int. Staff"</formula>
    </cfRule>
  </conditionalFormatting>
  <conditionalFormatting sqref="F130">
    <cfRule type="expression" dxfId="393" priority="23" stopIfTrue="1">
      <formula>#REF!="Freelancer"</formula>
    </cfRule>
    <cfRule type="expression" dxfId="392" priority="24" stopIfTrue="1">
      <formula>#REF!="DTC Int. Staff"</formula>
    </cfRule>
  </conditionalFormatting>
  <conditionalFormatting sqref="F130">
    <cfRule type="expression" dxfId="391" priority="21" stopIfTrue="1">
      <formula>#REF!="Freelancer"</formula>
    </cfRule>
    <cfRule type="expression" dxfId="390" priority="22" stopIfTrue="1">
      <formula>#REF!="DTC Int. Staff"</formula>
    </cfRule>
  </conditionalFormatting>
  <conditionalFormatting sqref="F130">
    <cfRule type="expression" dxfId="389" priority="19" stopIfTrue="1">
      <formula>$F$5="Freelancer"</formula>
    </cfRule>
    <cfRule type="expression" dxfId="388" priority="20" stopIfTrue="1">
      <formula>$F$5="DTC Int. Staff"</formula>
    </cfRule>
  </conditionalFormatting>
  <conditionalFormatting sqref="F124">
    <cfRule type="expression" dxfId="387" priority="1" stopIfTrue="1">
      <formula>$F$5="Freelancer"</formula>
    </cfRule>
    <cfRule type="expression" dxfId="386" priority="2" stopIfTrue="1">
      <formula>$F$5="DTC Int. Staff"</formula>
    </cfRule>
  </conditionalFormatting>
  <conditionalFormatting sqref="F123">
    <cfRule type="expression" dxfId="385" priority="11" stopIfTrue="1">
      <formula>#REF!="Freelancer"</formula>
    </cfRule>
    <cfRule type="expression" dxfId="384" priority="12" stopIfTrue="1">
      <formula>#REF!="DTC Int. Staff"</formula>
    </cfRule>
  </conditionalFormatting>
  <conditionalFormatting sqref="F123">
    <cfRule type="expression" dxfId="383" priority="9" stopIfTrue="1">
      <formula>#REF!="Freelancer"</formula>
    </cfRule>
    <cfRule type="expression" dxfId="382" priority="10" stopIfTrue="1">
      <formula>#REF!="DTC Int. Staff"</formula>
    </cfRule>
  </conditionalFormatting>
  <conditionalFormatting sqref="F123">
    <cfRule type="expression" dxfId="381" priority="7" stopIfTrue="1">
      <formula>$F$5="Freelancer"</formula>
    </cfRule>
    <cfRule type="expression" dxfId="380" priority="8" stopIfTrue="1">
      <formula>$F$5="DTC Int. Staff"</formula>
    </cfRule>
  </conditionalFormatting>
  <conditionalFormatting sqref="F124">
    <cfRule type="expression" dxfId="379" priority="5" stopIfTrue="1">
      <formula>#REF!="Freelancer"</formula>
    </cfRule>
    <cfRule type="expression" dxfId="378" priority="6" stopIfTrue="1">
      <formula>#REF!="DTC Int. Staff"</formula>
    </cfRule>
  </conditionalFormatting>
  <conditionalFormatting sqref="F124">
    <cfRule type="expression" dxfId="377" priority="3" stopIfTrue="1">
      <formula>#REF!="Freelancer"</formula>
    </cfRule>
    <cfRule type="expression" dxfId="376" priority="4" stopIfTrue="1">
      <formula>#REF!="DTC Int. Staff"</formula>
    </cfRule>
  </conditionalFormatting>
  <dataValidations count="1">
    <dataValidation type="list" allowBlank="1" showInputMessage="1" showErrorMessage="1" sqref="F130 F126 F122:F124" xr:uid="{DAEF7933-E953-432E-A01B-2BDD2667BB21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N283"/>
  <sheetViews>
    <sheetView showGridLines="0" topLeftCell="D91" zoomScale="70" zoomScaleNormal="70" workbookViewId="0">
      <selection activeCell="H80" sqref="H8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4" ht="51.75" customHeight="1" thickBot="1" x14ac:dyDescent="0.3">
      <c r="D1" s="245" t="s">
        <v>5</v>
      </c>
      <c r="E1" s="246"/>
      <c r="F1" s="246"/>
      <c r="G1" s="246"/>
      <c r="H1" s="246"/>
      <c r="I1" s="246"/>
      <c r="J1" s="247"/>
    </row>
    <row r="2" spans="1:14" ht="13.5" customHeight="1" x14ac:dyDescent="0.25">
      <c r="D2" s="9"/>
      <c r="E2" s="9"/>
      <c r="F2" s="9"/>
      <c r="G2" s="9"/>
      <c r="H2" s="9"/>
      <c r="I2" s="9"/>
      <c r="J2" s="10"/>
    </row>
    <row r="3" spans="1:14" ht="20.25" customHeight="1" x14ac:dyDescent="0.25">
      <c r="D3" s="11" t="s">
        <v>0</v>
      </c>
      <c r="E3" s="12"/>
      <c r="F3" s="13" t="str">
        <f>'Information-General Settings'!C3</f>
        <v>Chonnanun</v>
      </c>
      <c r="G3" s="14"/>
      <c r="I3" s="15"/>
      <c r="J3" s="15"/>
    </row>
    <row r="4" spans="1:14" ht="20.25" customHeight="1" x14ac:dyDescent="0.25">
      <c r="D4" s="243" t="s">
        <v>8</v>
      </c>
      <c r="E4" s="244"/>
      <c r="F4" s="13" t="str">
        <f>'Information-General Settings'!C4</f>
        <v>Yiamram</v>
      </c>
      <c r="G4" s="14"/>
      <c r="I4" s="15"/>
      <c r="J4" s="15"/>
    </row>
    <row r="5" spans="1:14" ht="20.25" customHeight="1" x14ac:dyDescent="0.25">
      <c r="D5" s="11" t="s">
        <v>7</v>
      </c>
      <c r="E5" s="16"/>
      <c r="F5" s="13" t="str">
        <f>'Information-General Settings'!C5</f>
        <v>TIME120</v>
      </c>
      <c r="G5" s="14"/>
      <c r="I5" s="15"/>
      <c r="J5" s="15"/>
    </row>
    <row r="6" spans="1:14" ht="20.25" customHeight="1" x14ac:dyDescent="0.25">
      <c r="E6" s="15"/>
      <c r="F6" s="15"/>
      <c r="G6" s="15"/>
      <c r="H6" s="17"/>
      <c r="I6" s="18"/>
      <c r="J6" s="19"/>
    </row>
    <row r="7" spans="1:14" ht="29" x14ac:dyDescent="0.25">
      <c r="G7" s="20"/>
      <c r="H7" s="17"/>
      <c r="I7" s="21" t="s">
        <v>34</v>
      </c>
      <c r="J7" s="22" t="s">
        <v>35</v>
      </c>
    </row>
    <row r="8" spans="1:14" ht="43.5" customHeight="1" x14ac:dyDescent="0.25">
      <c r="D8" s="23"/>
      <c r="G8" s="18"/>
      <c r="H8" s="14"/>
      <c r="I8" s="24">
        <f>SUM(J10:J134)</f>
        <v>183.60000000000002</v>
      </c>
      <c r="J8" s="25">
        <f>I8/8</f>
        <v>22.950000000000003</v>
      </c>
    </row>
    <row r="9" spans="1:14" ht="20.25" customHeight="1" thickBot="1" x14ac:dyDescent="0.3">
      <c r="E9" s="15"/>
      <c r="F9" s="15"/>
      <c r="G9" s="15"/>
      <c r="H9" s="17"/>
      <c r="I9" s="18"/>
      <c r="J9" s="19"/>
    </row>
    <row r="10" spans="1:14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  <c r="L10" s="172"/>
      <c r="M10" s="173" t="s">
        <v>89</v>
      </c>
      <c r="N10" s="174" t="s">
        <v>90</v>
      </c>
    </row>
    <row r="11" spans="1:14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69</v>
      </c>
      <c r="G11" s="47">
        <v>9001</v>
      </c>
      <c r="H11" s="48" t="s">
        <v>146</v>
      </c>
      <c r="I11" s="47" t="s">
        <v>53</v>
      </c>
      <c r="J11" s="86">
        <v>8</v>
      </c>
      <c r="L11" s="110">
        <v>9001</v>
      </c>
      <c r="M11" s="171">
        <f>COUNTIF($G$10:$G$134,L11)</f>
        <v>23</v>
      </c>
      <c r="N11" s="66">
        <f>SUMIF($G$10:$G$134,L11,$J$10:$J$134)</f>
        <v>183.60000000000002</v>
      </c>
    </row>
    <row r="12" spans="1:14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  <c r="L12" s="175">
        <v>9002</v>
      </c>
      <c r="M12" s="176">
        <f t="shared" ref="M12:M17" si="2">COUNTIF($G$10:$G$126,L12)</f>
        <v>0</v>
      </c>
      <c r="N12" s="172">
        <f t="shared" ref="N12:N17" si="3">SUMIF($G$10:$G$126,L12,$J$10:$J$126)</f>
        <v>0</v>
      </c>
    </row>
    <row r="13" spans="1:14" ht="22.5" customHeight="1" x14ac:dyDescent="0.25">
      <c r="A13" s="31"/>
      <c r="C13" s="75"/>
      <c r="D13" s="77" t="str">
        <f t="shared" ref="D13:E15" si="4">D12</f>
        <v>Mo</v>
      </c>
      <c r="E13" s="45">
        <f t="shared" si="4"/>
        <v>44256</v>
      </c>
      <c r="F13" s="46"/>
      <c r="G13" s="47"/>
      <c r="H13" s="71"/>
      <c r="I13" s="47"/>
      <c r="J13" s="86"/>
      <c r="L13" s="110">
        <v>9003</v>
      </c>
      <c r="M13" s="171">
        <f t="shared" si="2"/>
        <v>0</v>
      </c>
      <c r="N13" s="66">
        <f t="shared" si="3"/>
        <v>0</v>
      </c>
    </row>
    <row r="14" spans="1:14" ht="22.5" customHeight="1" x14ac:dyDescent="0.25">
      <c r="A14" s="31"/>
      <c r="C14" s="75"/>
      <c r="D14" s="77" t="str">
        <f t="shared" si="4"/>
        <v>Mo</v>
      </c>
      <c r="E14" s="45">
        <f t="shared" si="4"/>
        <v>44256</v>
      </c>
      <c r="F14" s="46"/>
      <c r="G14" s="47"/>
      <c r="H14" s="71"/>
      <c r="I14" s="47"/>
      <c r="J14" s="86"/>
      <c r="L14" s="175">
        <v>9004</v>
      </c>
      <c r="M14" s="176">
        <f t="shared" si="2"/>
        <v>0</v>
      </c>
      <c r="N14" s="172">
        <f t="shared" si="3"/>
        <v>0</v>
      </c>
    </row>
    <row r="15" spans="1:14" ht="22.5" customHeight="1" x14ac:dyDescent="0.25">
      <c r="A15" s="31"/>
      <c r="C15" s="75"/>
      <c r="D15" s="77" t="str">
        <f t="shared" si="4"/>
        <v>Mo</v>
      </c>
      <c r="E15" s="45">
        <f t="shared" si="4"/>
        <v>44256</v>
      </c>
      <c r="F15" s="46"/>
      <c r="G15" s="47"/>
      <c r="H15" s="71"/>
      <c r="I15" s="47"/>
      <c r="J15" s="86"/>
      <c r="L15" s="110">
        <v>9005</v>
      </c>
      <c r="M15" s="171">
        <f t="shared" si="2"/>
        <v>0</v>
      </c>
      <c r="N15" s="66">
        <f t="shared" si="3"/>
        <v>0</v>
      </c>
    </row>
    <row r="16" spans="1:14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65" t="s">
        <v>67</v>
      </c>
      <c r="G16" s="36">
        <v>9001</v>
      </c>
      <c r="H16" s="43" t="s">
        <v>91</v>
      </c>
      <c r="I16" s="36" t="s">
        <v>53</v>
      </c>
      <c r="J16" s="85">
        <v>8</v>
      </c>
      <c r="L16" s="175">
        <v>9007</v>
      </c>
      <c r="M16" s="176">
        <f t="shared" si="2"/>
        <v>0</v>
      </c>
      <c r="N16" s="172">
        <f t="shared" si="3"/>
        <v>0</v>
      </c>
    </row>
    <row r="17" spans="1:14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  <c r="L17" s="110">
        <v>9008</v>
      </c>
      <c r="M17" s="171">
        <f t="shared" si="2"/>
        <v>0</v>
      </c>
      <c r="N17" s="66">
        <f t="shared" si="3"/>
        <v>0</v>
      </c>
    </row>
    <row r="18" spans="1:14" ht="22.5" customHeight="1" x14ac:dyDescent="0.25">
      <c r="A18" s="31"/>
      <c r="C18" s="76"/>
      <c r="D18" s="74" t="str">
        <f t="shared" ref="D18:D20" si="5">D17</f>
        <v>Tue</v>
      </c>
      <c r="E18" s="34">
        <f t="shared" ref="E18:E20" si="6">E17</f>
        <v>44257</v>
      </c>
      <c r="F18" s="35"/>
      <c r="G18" s="36"/>
      <c r="H18" s="43"/>
      <c r="I18" s="36"/>
      <c r="J18" s="85"/>
    </row>
    <row r="19" spans="1:14" ht="22.5" customHeight="1" x14ac:dyDescent="0.25">
      <c r="A19" s="31"/>
      <c r="C19" s="76"/>
      <c r="D19" s="74" t="str">
        <f t="shared" si="5"/>
        <v>Tue</v>
      </c>
      <c r="E19" s="34">
        <f t="shared" si="6"/>
        <v>44257</v>
      </c>
      <c r="F19" s="35"/>
      <c r="G19" s="36"/>
      <c r="H19" s="43"/>
      <c r="I19" s="36"/>
      <c r="J19" s="85"/>
    </row>
    <row r="20" spans="1:14" ht="22.5" customHeight="1" x14ac:dyDescent="0.25">
      <c r="A20" s="31"/>
      <c r="C20" s="76"/>
      <c r="D20" s="74" t="str">
        <f t="shared" si="5"/>
        <v>Tue</v>
      </c>
      <c r="E20" s="34">
        <f t="shared" si="6"/>
        <v>44257</v>
      </c>
      <c r="F20" s="35"/>
      <c r="G20" s="36"/>
      <c r="H20" s="43"/>
      <c r="I20" s="36"/>
      <c r="J20" s="85"/>
    </row>
    <row r="21" spans="1:14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69</v>
      </c>
      <c r="G21" s="47">
        <v>9001</v>
      </c>
      <c r="H21" s="48" t="s">
        <v>92</v>
      </c>
      <c r="I21" s="47" t="s">
        <v>53</v>
      </c>
      <c r="J21" s="86">
        <v>8</v>
      </c>
    </row>
    <row r="22" spans="1:14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4" ht="22.5" customHeight="1" x14ac:dyDescent="0.25">
      <c r="A23" s="31"/>
      <c r="C23" s="76"/>
      <c r="D23" s="77" t="str">
        <f t="shared" ref="D23:D25" si="7">D22</f>
        <v>Wed</v>
      </c>
      <c r="E23" s="45">
        <f t="shared" ref="E23:E25" si="8">E22</f>
        <v>44258</v>
      </c>
      <c r="F23" s="46"/>
      <c r="G23" s="47"/>
      <c r="H23" s="71"/>
      <c r="I23" s="47"/>
      <c r="J23" s="86"/>
    </row>
    <row r="24" spans="1:14" ht="22.5" customHeight="1" x14ac:dyDescent="0.25">
      <c r="A24" s="31"/>
      <c r="C24" s="76"/>
      <c r="D24" s="77" t="str">
        <f t="shared" si="7"/>
        <v>Wed</v>
      </c>
      <c r="E24" s="45">
        <f t="shared" si="8"/>
        <v>44258</v>
      </c>
      <c r="F24" s="46"/>
      <c r="G24" s="47"/>
      <c r="H24" s="71"/>
      <c r="I24" s="47"/>
      <c r="J24" s="86"/>
    </row>
    <row r="25" spans="1:14" ht="22.5" customHeight="1" x14ac:dyDescent="0.25">
      <c r="A25" s="31"/>
      <c r="C25" s="76"/>
      <c r="D25" s="77" t="str">
        <f t="shared" si="7"/>
        <v>Wed</v>
      </c>
      <c r="E25" s="45">
        <f t="shared" si="8"/>
        <v>44258</v>
      </c>
      <c r="F25" s="46"/>
      <c r="G25" s="47"/>
      <c r="H25" s="71"/>
      <c r="I25" s="47"/>
      <c r="J25" s="86"/>
    </row>
    <row r="26" spans="1:14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9">IF(B26=1,"Mo",IF(B26=2,"Tue",IF(B26=3,"Wed",IF(B26=4,"Thu",IF(B26=5,"Fri",IF(B26=6,"Sat",IF(B26=7,"Sun","")))))))</f>
        <v>Thu</v>
      </c>
      <c r="E26" s="34">
        <f t="shared" ref="E26" si="10">+E21+1</f>
        <v>44259</v>
      </c>
      <c r="F26" s="65" t="s">
        <v>69</v>
      </c>
      <c r="G26" s="66">
        <v>9001</v>
      </c>
      <c r="H26" s="67" t="s">
        <v>93</v>
      </c>
      <c r="I26" s="66" t="s">
        <v>53</v>
      </c>
      <c r="J26" s="87">
        <v>8</v>
      </c>
    </row>
    <row r="27" spans="1:14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4" ht="22.5" customHeight="1" x14ac:dyDescent="0.25">
      <c r="A28" s="31"/>
      <c r="C28" s="76"/>
      <c r="D28" s="74" t="str">
        <f t="shared" ref="D28:E30" si="11">D27</f>
        <v>Thu</v>
      </c>
      <c r="E28" s="34">
        <f t="shared" si="11"/>
        <v>44259</v>
      </c>
      <c r="F28" s="35"/>
      <c r="G28" s="36"/>
      <c r="H28" s="37"/>
      <c r="I28" s="36"/>
      <c r="J28" s="85"/>
    </row>
    <row r="29" spans="1:14" ht="22.5" customHeight="1" x14ac:dyDescent="0.25">
      <c r="A29" s="31"/>
      <c r="C29" s="76"/>
      <c r="D29" s="74" t="str">
        <f t="shared" si="11"/>
        <v>Thu</v>
      </c>
      <c r="E29" s="34">
        <f t="shared" si="11"/>
        <v>44259</v>
      </c>
      <c r="F29" s="35"/>
      <c r="G29" s="36"/>
      <c r="H29" s="37"/>
      <c r="I29" s="36"/>
      <c r="J29" s="85"/>
    </row>
    <row r="30" spans="1:14" ht="22.5" customHeight="1" x14ac:dyDescent="0.25">
      <c r="A30" s="31"/>
      <c r="C30" s="76"/>
      <c r="D30" s="74" t="str">
        <f t="shared" si="11"/>
        <v>Thu</v>
      </c>
      <c r="E30" s="34">
        <f t="shared" si="11"/>
        <v>44259</v>
      </c>
      <c r="F30" s="35"/>
      <c r="G30" s="36"/>
      <c r="H30" s="37"/>
      <c r="I30" s="36"/>
      <c r="J30" s="85"/>
    </row>
    <row r="31" spans="1:14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9"/>
        <v>Fri</v>
      </c>
      <c r="E31" s="45">
        <f>+E26+1</f>
        <v>44260</v>
      </c>
      <c r="F31" s="46" t="s">
        <v>69</v>
      </c>
      <c r="G31" s="47">
        <v>9001</v>
      </c>
      <c r="H31" s="48" t="s">
        <v>94</v>
      </c>
      <c r="I31" s="47" t="s">
        <v>53</v>
      </c>
      <c r="J31" s="86">
        <v>8.3000000000000007</v>
      </c>
    </row>
    <row r="32" spans="1:14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2">D32</f>
        <v>Fri</v>
      </c>
      <c r="E33" s="45">
        <f t="shared" si="12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2"/>
        <v>Fri</v>
      </c>
      <c r="E34" s="45">
        <f t="shared" si="12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2"/>
        <v>Fri</v>
      </c>
      <c r="E35" s="45">
        <f t="shared" si="12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9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9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69</v>
      </c>
      <c r="G38" s="36">
        <v>9001</v>
      </c>
      <c r="H38" s="43" t="s">
        <v>95</v>
      </c>
      <c r="I38" s="66" t="s">
        <v>53</v>
      </c>
      <c r="J38" s="85">
        <v>8</v>
      </c>
    </row>
    <row r="39" spans="1:10" ht="22.5" customHeight="1" x14ac:dyDescent="0.25">
      <c r="A39" s="31"/>
      <c r="C39" s="76"/>
      <c r="D39" s="74" t="str">
        <f t="shared" ref="D39:E42" si="13">D38</f>
        <v>Mo</v>
      </c>
      <c r="E39" s="34">
        <f t="shared" si="13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3"/>
        <v>Mo</v>
      </c>
      <c r="E40" s="34">
        <f t="shared" si="13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3"/>
        <v>Mo</v>
      </c>
      <c r="E41" s="34">
        <f t="shared" si="13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3"/>
        <v>Mo</v>
      </c>
      <c r="E42" s="34">
        <f t="shared" si="13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69</v>
      </c>
      <c r="G43" s="47">
        <v>9001</v>
      </c>
      <c r="H43" s="48" t="s">
        <v>96</v>
      </c>
      <c r="I43" s="47" t="s">
        <v>53</v>
      </c>
      <c r="J43" s="86">
        <v>8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4">D44</f>
        <v>Tue</v>
      </c>
      <c r="E45" s="45">
        <f t="shared" ref="E45:E46" si="15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4"/>
        <v>Tue</v>
      </c>
      <c r="E46" s="45">
        <f t="shared" si="15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6">D46</f>
        <v>Tue</v>
      </c>
      <c r="E47" s="45">
        <f t="shared" ref="E47" si="17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 t="s">
        <v>69</v>
      </c>
      <c r="G48" s="36">
        <v>9001</v>
      </c>
      <c r="H48" s="43" t="s">
        <v>97</v>
      </c>
      <c r="I48" s="36" t="s">
        <v>53</v>
      </c>
      <c r="J48" s="85">
        <v>8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8">D49</f>
        <v>Wed</v>
      </c>
      <c r="E50" s="34">
        <f t="shared" ref="E50:E52" si="19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8"/>
        <v>Wed</v>
      </c>
      <c r="E51" s="34">
        <f t="shared" si="19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8"/>
        <v>Wed</v>
      </c>
      <c r="E52" s="34">
        <f t="shared" si="19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9"/>
        <v>Thu</v>
      </c>
      <c r="E53" s="45">
        <f>+E48+1</f>
        <v>44266</v>
      </c>
      <c r="F53" s="46" t="s">
        <v>69</v>
      </c>
      <c r="G53" s="47">
        <v>9001</v>
      </c>
      <c r="H53" s="48" t="s">
        <v>97</v>
      </c>
      <c r="I53" s="47" t="s">
        <v>53</v>
      </c>
      <c r="J53" s="86">
        <v>4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>
        <v>9015</v>
      </c>
      <c r="H54" s="48"/>
      <c r="I54" s="47" t="s">
        <v>53</v>
      </c>
      <c r="J54" s="86"/>
    </row>
    <row r="55" spans="1:10" s="69" customFormat="1" ht="22.5" customHeight="1" x14ac:dyDescent="0.25">
      <c r="A55" s="31"/>
      <c r="C55" s="78"/>
      <c r="D55" s="77" t="str">
        <f t="shared" ref="D55:E57" si="20">D54</f>
        <v>Thu</v>
      </c>
      <c r="E55" s="45">
        <f t="shared" si="20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20"/>
        <v>Thu</v>
      </c>
      <c r="E56" s="45">
        <f t="shared" si="20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20"/>
        <v>Thu</v>
      </c>
      <c r="E57" s="45">
        <f t="shared" si="20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9"/>
        <v>Fri</v>
      </c>
      <c r="E58" s="34">
        <f>+E53+1</f>
        <v>44267</v>
      </c>
      <c r="F58" s="65" t="s">
        <v>69</v>
      </c>
      <c r="G58" s="66">
        <v>9001</v>
      </c>
      <c r="H58" s="111" t="s">
        <v>97</v>
      </c>
      <c r="I58" s="66" t="s">
        <v>53</v>
      </c>
      <c r="J58" s="87">
        <v>8</v>
      </c>
    </row>
    <row r="59" spans="1:10" s="69" customFormat="1" ht="22.5" customHeight="1" x14ac:dyDescent="0.25">
      <c r="A59" s="31"/>
      <c r="C59" s="78"/>
      <c r="D59" s="74" t="str">
        <f t="shared" ref="D59:E62" si="21">D58</f>
        <v>Fri</v>
      </c>
      <c r="E59" s="34">
        <f t="shared" si="21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21"/>
        <v>Fri</v>
      </c>
      <c r="E60" s="34">
        <f t="shared" si="21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21"/>
        <v>Fri</v>
      </c>
      <c r="E61" s="34">
        <f t="shared" si="21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21"/>
        <v>Fri</v>
      </c>
      <c r="E62" s="34">
        <f t="shared" si="21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9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9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9"/>
        <v>Mo</v>
      </c>
      <c r="E65" s="34">
        <f>+E64+1</f>
        <v>44270</v>
      </c>
      <c r="F65" s="35" t="s">
        <v>69</v>
      </c>
      <c r="G65" s="36">
        <v>9001</v>
      </c>
      <c r="H65" s="43" t="s">
        <v>97</v>
      </c>
      <c r="I65" s="36" t="s">
        <v>53</v>
      </c>
      <c r="J65" s="85">
        <v>8</v>
      </c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2">D66</f>
        <v>Mo</v>
      </c>
      <c r="E67" s="34">
        <f t="shared" si="22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2"/>
        <v>Mo</v>
      </c>
      <c r="E68" s="34">
        <f t="shared" si="22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2"/>
        <v>Mo</v>
      </c>
      <c r="E69" s="34">
        <f t="shared" si="22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9"/>
        <v>Tue</v>
      </c>
      <c r="E70" s="45">
        <f>+E65+1</f>
        <v>44271</v>
      </c>
      <c r="F70" s="46" t="s">
        <v>69</v>
      </c>
      <c r="G70" s="47">
        <v>9001</v>
      </c>
      <c r="H70" s="48" t="s">
        <v>98</v>
      </c>
      <c r="I70" s="47" t="s">
        <v>53</v>
      </c>
      <c r="J70" s="86">
        <v>9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3">D71</f>
        <v>Tue</v>
      </c>
      <c r="E72" s="45">
        <f t="shared" ref="E72:E74" si="24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3"/>
        <v>Tue</v>
      </c>
      <c r="E73" s="45">
        <f t="shared" si="24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3"/>
        <v>Tue</v>
      </c>
      <c r="E74" s="45">
        <f t="shared" si="24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9"/>
        <v>Wed</v>
      </c>
      <c r="E75" s="34">
        <f>+E70+1</f>
        <v>44272</v>
      </c>
      <c r="F75" s="35" t="s">
        <v>69</v>
      </c>
      <c r="G75" s="36">
        <v>9001</v>
      </c>
      <c r="H75" s="43" t="s">
        <v>99</v>
      </c>
      <c r="I75" s="36" t="s">
        <v>53</v>
      </c>
      <c r="J75" s="85">
        <v>8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5">D76</f>
        <v>Wed</v>
      </c>
      <c r="E77" s="34">
        <f t="shared" ref="E77:E79" si="26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5"/>
        <v>Wed</v>
      </c>
      <c r="E78" s="34">
        <f t="shared" si="26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5"/>
        <v>Wed</v>
      </c>
      <c r="E79" s="34">
        <f t="shared" si="26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9"/>
        <v>Thu</v>
      </c>
      <c r="E80" s="45">
        <f>+E75+1</f>
        <v>44273</v>
      </c>
      <c r="F80" s="46" t="s">
        <v>67</v>
      </c>
      <c r="G80" s="47">
        <v>9001</v>
      </c>
      <c r="H80" s="48" t="s">
        <v>143</v>
      </c>
      <c r="I80" s="47" t="s">
        <v>53</v>
      </c>
      <c r="J80" s="86">
        <v>8</v>
      </c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7">D81</f>
        <v>Thu</v>
      </c>
      <c r="E82" s="45">
        <f t="shared" si="27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7"/>
        <v>Thu</v>
      </c>
      <c r="E83" s="45">
        <f t="shared" si="27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7"/>
        <v>Thu</v>
      </c>
      <c r="E84" s="45">
        <f t="shared" si="27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9"/>
        <v>Fri</v>
      </c>
      <c r="E85" s="34">
        <f>+E80+1</f>
        <v>44274</v>
      </c>
      <c r="F85" s="65" t="s">
        <v>69</v>
      </c>
      <c r="G85" s="66">
        <v>9001</v>
      </c>
      <c r="H85" s="67" t="s">
        <v>100</v>
      </c>
      <c r="I85" s="66" t="s">
        <v>53</v>
      </c>
      <c r="J85" s="87">
        <v>8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8">D87</f>
        <v>Fri</v>
      </c>
      <c r="E88" s="34">
        <f t="shared" si="28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8"/>
        <v>Fri</v>
      </c>
      <c r="E89" s="34">
        <f t="shared" si="28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9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9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9"/>
        <v>Mo</v>
      </c>
      <c r="E92" s="34">
        <f>+E91+1</f>
        <v>44277</v>
      </c>
      <c r="F92" s="35" t="s">
        <v>69</v>
      </c>
      <c r="G92" s="36">
        <v>9001</v>
      </c>
      <c r="H92" s="43" t="s">
        <v>101</v>
      </c>
      <c r="I92" s="36" t="s">
        <v>53</v>
      </c>
      <c r="J92" s="85">
        <v>8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9">D93</f>
        <v>Mo</v>
      </c>
      <c r="E94" s="34">
        <f t="shared" si="29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9"/>
        <v>Mo</v>
      </c>
      <c r="E95" s="34">
        <f t="shared" si="29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9"/>
        <v>Mo</v>
      </c>
      <c r="E96" s="34">
        <f t="shared" si="29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9"/>
        <v>Mo</v>
      </c>
      <c r="E97" s="34">
        <f t="shared" si="29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9"/>
        <v>Tue</v>
      </c>
      <c r="E98" s="45">
        <f>+E92+1</f>
        <v>44278</v>
      </c>
      <c r="F98" s="46" t="s">
        <v>69</v>
      </c>
      <c r="G98" s="47">
        <v>9001</v>
      </c>
      <c r="H98" s="48" t="s">
        <v>102</v>
      </c>
      <c r="I98" s="47" t="s">
        <v>53</v>
      </c>
      <c r="J98" s="86">
        <v>8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30">D99</f>
        <v>Tue</v>
      </c>
      <c r="E100" s="45">
        <f t="shared" ref="E100:E102" si="31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30"/>
        <v>Tue</v>
      </c>
      <c r="E101" s="45">
        <f t="shared" si="31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30"/>
        <v>Tue</v>
      </c>
      <c r="E102" s="45">
        <f t="shared" si="31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9"/>
        <v>Wed</v>
      </c>
      <c r="E103" s="34">
        <f>+E98+1</f>
        <v>44279</v>
      </c>
      <c r="F103" s="35" t="s">
        <v>69</v>
      </c>
      <c r="G103" s="36">
        <v>9001</v>
      </c>
      <c r="H103" s="43" t="s">
        <v>103</v>
      </c>
      <c r="I103" s="36" t="s">
        <v>53</v>
      </c>
      <c r="J103" s="85">
        <v>8.3000000000000007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2">D104</f>
        <v>Wed</v>
      </c>
      <c r="E105" s="34">
        <f t="shared" ref="E105:E107" si="33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2"/>
        <v>Wed</v>
      </c>
      <c r="E106" s="34">
        <f t="shared" si="33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2"/>
        <v>Wed</v>
      </c>
      <c r="E107" s="34">
        <f t="shared" si="33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9"/>
        <v>Thu</v>
      </c>
      <c r="E108" s="45">
        <f>+E103+1</f>
        <v>44280</v>
      </c>
      <c r="F108" s="46" t="s">
        <v>69</v>
      </c>
      <c r="G108" s="47">
        <v>9001</v>
      </c>
      <c r="H108" s="48" t="s">
        <v>103</v>
      </c>
      <c r="I108" s="47" t="s">
        <v>53</v>
      </c>
      <c r="J108" s="86">
        <v>8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4">D109</f>
        <v>Thu</v>
      </c>
      <c r="E110" s="45">
        <f t="shared" si="34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4"/>
        <v>Thu</v>
      </c>
      <c r="E111" s="45">
        <f t="shared" si="34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4"/>
        <v>Thu</v>
      </c>
      <c r="E112" s="45">
        <f t="shared" si="34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9"/>
        <v>Fri</v>
      </c>
      <c r="E113" s="34">
        <f>+E108+1</f>
        <v>44281</v>
      </c>
      <c r="F113" s="65" t="s">
        <v>69</v>
      </c>
      <c r="G113" s="66">
        <v>9001</v>
      </c>
      <c r="H113" s="67" t="s">
        <v>103</v>
      </c>
      <c r="I113" s="66" t="s">
        <v>53</v>
      </c>
      <c r="J113" s="87">
        <v>10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5">D114</f>
        <v>Fri</v>
      </c>
      <c r="E115" s="34">
        <f t="shared" si="35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5"/>
        <v>Fri</v>
      </c>
      <c r="E116" s="34">
        <f t="shared" si="35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5"/>
        <v>Fri</v>
      </c>
      <c r="E117" s="34">
        <f t="shared" si="35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9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9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 t="s">
        <v>69</v>
      </c>
      <c r="G120" s="36">
        <v>9001</v>
      </c>
      <c r="H120" s="43" t="s">
        <v>105</v>
      </c>
      <c r="I120" s="36" t="s">
        <v>53</v>
      </c>
      <c r="J120" s="85">
        <v>8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6">D121</f>
        <v>Mo</v>
      </c>
      <c r="E122" s="34">
        <f t="shared" si="36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6"/>
        <v>Mo</v>
      </c>
      <c r="E123" s="34">
        <f t="shared" si="36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6"/>
        <v>Mo</v>
      </c>
      <c r="E124" s="34">
        <f t="shared" si="36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 t="s">
        <v>69</v>
      </c>
      <c r="G125" s="47">
        <v>9001</v>
      </c>
      <c r="H125" s="48" t="s">
        <v>104</v>
      </c>
      <c r="I125" s="47" t="s">
        <v>53</v>
      </c>
      <c r="J125" s="86">
        <v>8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7">D126</f>
        <v>Tue</v>
      </c>
      <c r="E127" s="96">
        <f t="shared" ref="E127:E129" si="38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7"/>
        <v>Tue</v>
      </c>
      <c r="E128" s="96">
        <f t="shared" si="38"/>
        <v>44285</v>
      </c>
      <c r="F128" s="97"/>
      <c r="G128" s="98"/>
      <c r="H128" s="99"/>
      <c r="I128" s="98"/>
      <c r="J128" s="100"/>
    </row>
    <row r="129" spans="1:11" ht="22.5" customHeight="1" x14ac:dyDescent="0.25">
      <c r="A129" s="31"/>
      <c r="C129" s="76"/>
      <c r="D129" s="77" t="str">
        <f t="shared" si="37"/>
        <v>Tue</v>
      </c>
      <c r="E129" s="45">
        <f t="shared" si="38"/>
        <v>44285</v>
      </c>
      <c r="F129" s="46"/>
      <c r="G129" s="47"/>
      <c r="H129" s="71"/>
      <c r="I129" s="47"/>
      <c r="J129" s="86"/>
    </row>
    <row r="130" spans="1:11" ht="22.5" customHeight="1" x14ac:dyDescent="0.25">
      <c r="A130" s="31">
        <f t="shared" si="0"/>
        <v>1</v>
      </c>
      <c r="B130" s="8">
        <v>3</v>
      </c>
      <c r="C130" s="76"/>
      <c r="D130" s="74" t="str">
        <f t="shared" si="9"/>
        <v>Wed</v>
      </c>
      <c r="E130" s="34">
        <f>IF(MONTH(E125+1)&gt;MONTH(E125),"",E125+1)</f>
        <v>44286</v>
      </c>
      <c r="F130" s="35" t="s">
        <v>69</v>
      </c>
      <c r="G130" s="36">
        <v>9001</v>
      </c>
      <c r="H130" s="43" t="s">
        <v>106</v>
      </c>
      <c r="I130" s="36" t="s">
        <v>53</v>
      </c>
      <c r="J130" s="85">
        <v>8</v>
      </c>
    </row>
    <row r="131" spans="1:11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1" ht="22.5" customHeight="1" x14ac:dyDescent="0.25">
      <c r="A132" s="31"/>
      <c r="C132" s="76"/>
      <c r="D132" s="74" t="str">
        <f t="shared" ref="D132:D133" si="39">D131</f>
        <v>Wed</v>
      </c>
      <c r="E132" s="34">
        <f t="shared" ref="E132:E133" si="40">E131</f>
        <v>44286</v>
      </c>
      <c r="F132" s="35"/>
      <c r="G132" s="36"/>
      <c r="H132" s="37"/>
      <c r="I132" s="36"/>
      <c r="J132" s="85"/>
    </row>
    <row r="133" spans="1:11" ht="22.5" customHeight="1" x14ac:dyDescent="0.25">
      <c r="A133" s="31"/>
      <c r="C133" s="76"/>
      <c r="D133" s="74" t="str">
        <f t="shared" si="39"/>
        <v>Wed</v>
      </c>
      <c r="E133" s="34">
        <f t="shared" si="40"/>
        <v>44286</v>
      </c>
      <c r="F133" s="35"/>
      <c r="G133" s="36"/>
      <c r="H133" s="37"/>
      <c r="I133" s="36"/>
      <c r="J133" s="85"/>
    </row>
    <row r="134" spans="1:11" ht="22.5" customHeight="1" thickBot="1" x14ac:dyDescent="0.3">
      <c r="A134" s="31"/>
      <c r="C134" s="83"/>
      <c r="D134" s="88" t="str">
        <f t="shared" ref="D134" si="41">D133</f>
        <v>Wed</v>
      </c>
      <c r="E134" s="53">
        <f t="shared" ref="E134" si="42">E133</f>
        <v>44286</v>
      </c>
      <c r="F134" s="54"/>
      <c r="G134" s="55"/>
      <c r="H134" s="56"/>
      <c r="I134" s="55"/>
      <c r="J134" s="89"/>
    </row>
    <row r="135" spans="1:11" ht="30" customHeight="1" x14ac:dyDescent="0.25"/>
    <row r="136" spans="1:11" ht="30" customHeight="1" x14ac:dyDescent="0.25">
      <c r="F136" s="156" t="s">
        <v>46</v>
      </c>
      <c r="G136" s="156" t="s">
        <v>131</v>
      </c>
      <c r="H136" s="156" t="s">
        <v>132</v>
      </c>
      <c r="I136" s="157"/>
      <c r="J136" s="153" t="s">
        <v>2</v>
      </c>
      <c r="K136" s="153" t="s">
        <v>142</v>
      </c>
    </row>
    <row r="137" spans="1:11" ht="30" customHeight="1" x14ac:dyDescent="0.25">
      <c r="F137" s="36">
        <v>9001</v>
      </c>
      <c r="G137" s="36" t="s">
        <v>67</v>
      </c>
      <c r="H137" s="36" t="str">
        <f>VLOOKUP(G137,[1]DropdownList!$A$2:$B$145,2,FALSE)</f>
        <v>NBTC Pure LRIC Model</v>
      </c>
      <c r="I137" s="157"/>
      <c r="J137" s="154">
        <f>SUMIFS($J$11:$J$134,$F$11:$F$134,G137,$G$11:$G$134,F137)</f>
        <v>16</v>
      </c>
      <c r="K137" s="155">
        <f>J137/8</f>
        <v>2</v>
      </c>
    </row>
    <row r="138" spans="1:11" ht="30" customHeight="1" x14ac:dyDescent="0.25">
      <c r="F138" s="36">
        <v>9001</v>
      </c>
      <c r="G138" s="47" t="s">
        <v>69</v>
      </c>
      <c r="H138" s="36" t="str">
        <f>VLOOKUP(G138,[1]DropdownList!$A$2:$B$145,2,FALSE)</f>
        <v>NIDA Market Analysis</v>
      </c>
      <c r="J138" s="154">
        <f>SUMIFS($J$11:$J$134,$F$11:$F$134,G138,$G$11:$G$134,F138)</f>
        <v>167.6</v>
      </c>
      <c r="K138" s="155">
        <f>J138/8</f>
        <v>20.95</v>
      </c>
    </row>
    <row r="139" spans="1:11" ht="30" customHeight="1" x14ac:dyDescent="0.25">
      <c r="F139" s="36">
        <v>9001</v>
      </c>
      <c r="G139" s="36" t="s">
        <v>114</v>
      </c>
      <c r="H139" s="36" t="str">
        <f>VLOOKUP(G139,[1]DropdownList!$A$2:$B$145,2,FALSE)</f>
        <v>NBTC Fund Spectrum Valuation</v>
      </c>
      <c r="J139" s="154">
        <f>SUMIFS($J$11:$J$134,$F$11:$F$134,G139,$G$11:$G$134,F139)</f>
        <v>0</v>
      </c>
      <c r="K139" s="166">
        <f>J139/8</f>
        <v>0</v>
      </c>
    </row>
    <row r="140" spans="1:11" ht="30" customHeight="1" x14ac:dyDescent="0.25">
      <c r="I140" s="158" t="s">
        <v>134</v>
      </c>
      <c r="J140" s="159">
        <f>SUM(J137:J139)</f>
        <v>183.6</v>
      </c>
      <c r="K140" s="159">
        <f>J140/8</f>
        <v>22.95</v>
      </c>
    </row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375" priority="51" stopIfTrue="1">
      <formula>IF($A11=1,B11,)</formula>
    </cfRule>
    <cfRule type="expression" dxfId="374" priority="52" stopIfTrue="1">
      <formula>IF($A11="",B11,)</formula>
    </cfRule>
  </conditionalFormatting>
  <conditionalFormatting sqref="E11:E15">
    <cfRule type="expression" dxfId="373" priority="53" stopIfTrue="1">
      <formula>IF($A11="",B11,"")</formula>
    </cfRule>
  </conditionalFormatting>
  <conditionalFormatting sqref="E130:E134 E26:E124">
    <cfRule type="expression" dxfId="372" priority="54" stopIfTrue="1">
      <formula>IF($A26&lt;&gt;1,B26,"")</formula>
    </cfRule>
  </conditionalFormatting>
  <conditionalFormatting sqref="D130:D134 D11:D15 D26:D124">
    <cfRule type="expression" dxfId="371" priority="55" stopIfTrue="1">
      <formula>IF($A11="",B11,)</formula>
    </cfRule>
  </conditionalFormatting>
  <conditionalFormatting sqref="G11:G20 G27:G84 G90:G119">
    <cfRule type="expression" dxfId="370" priority="56" stopIfTrue="1">
      <formula>#REF!="Freelancer"</formula>
    </cfRule>
    <cfRule type="expression" dxfId="369" priority="57" stopIfTrue="1">
      <formula>#REF!="DTC Int. Staff"</formula>
    </cfRule>
  </conditionalFormatting>
  <conditionalFormatting sqref="G119 G27:G30 G37:G57 G64:G84 G91:G112">
    <cfRule type="expression" dxfId="368" priority="49" stopIfTrue="1">
      <formula>$F$5="Freelancer"</formula>
    </cfRule>
    <cfRule type="expression" dxfId="367" priority="50" stopIfTrue="1">
      <formula>$F$5="DTC Int. Staff"</formula>
    </cfRule>
  </conditionalFormatting>
  <conditionalFormatting sqref="G16:G20">
    <cfRule type="expression" dxfId="366" priority="47" stopIfTrue="1">
      <formula>#REF!="Freelancer"</formula>
    </cfRule>
    <cfRule type="expression" dxfId="365" priority="48" stopIfTrue="1">
      <formula>#REF!="DTC Int. Staff"</formula>
    </cfRule>
  </conditionalFormatting>
  <conditionalFormatting sqref="G16:G20">
    <cfRule type="expression" dxfId="364" priority="45" stopIfTrue="1">
      <formula>$F$5="Freelancer"</formula>
    </cfRule>
    <cfRule type="expression" dxfId="363" priority="46" stopIfTrue="1">
      <formula>$F$5="DTC Int. Staff"</formula>
    </cfRule>
  </conditionalFormatting>
  <conditionalFormatting sqref="G22:G25">
    <cfRule type="expression" dxfId="362" priority="43" stopIfTrue="1">
      <formula>#REF!="Freelancer"</formula>
    </cfRule>
    <cfRule type="expression" dxfId="361" priority="44" stopIfTrue="1">
      <formula>#REF!="DTC Int. Staff"</formula>
    </cfRule>
  </conditionalFormatting>
  <conditionalFormatting sqref="G22:G25">
    <cfRule type="expression" dxfId="360" priority="41" stopIfTrue="1">
      <formula>$F$5="Freelancer"</formula>
    </cfRule>
    <cfRule type="expression" dxfId="359" priority="42" stopIfTrue="1">
      <formula>$F$5="DTC Int. Staff"</formula>
    </cfRule>
  </conditionalFormatting>
  <conditionalFormatting sqref="C125:C129">
    <cfRule type="expression" dxfId="358" priority="35" stopIfTrue="1">
      <formula>IF($A125=1,B125,)</formula>
    </cfRule>
    <cfRule type="expression" dxfId="357" priority="36" stopIfTrue="1">
      <formula>IF($A125="",B125,)</formula>
    </cfRule>
  </conditionalFormatting>
  <conditionalFormatting sqref="D125:D129">
    <cfRule type="expression" dxfId="356" priority="37" stopIfTrue="1">
      <formula>IF($A125="",B125,)</formula>
    </cfRule>
  </conditionalFormatting>
  <conditionalFormatting sqref="E125:E129">
    <cfRule type="expression" dxfId="355" priority="34" stopIfTrue="1">
      <formula>IF($A125&lt;&gt;1,B125,"")</formula>
    </cfRule>
  </conditionalFormatting>
  <conditionalFormatting sqref="G63">
    <cfRule type="expression" dxfId="354" priority="31" stopIfTrue="1">
      <formula>$F$5="Freelancer"</formula>
    </cfRule>
    <cfRule type="expression" dxfId="353" priority="32" stopIfTrue="1">
      <formula>$F$5="DTC Int. Staff"</formula>
    </cfRule>
  </conditionalFormatting>
  <conditionalFormatting sqref="G85:G89">
    <cfRule type="expression" dxfId="352" priority="29" stopIfTrue="1">
      <formula>#REF!="Freelancer"</formula>
    </cfRule>
    <cfRule type="expression" dxfId="351" priority="30" stopIfTrue="1">
      <formula>#REF!="DTC Int. Staff"</formula>
    </cfRule>
  </conditionalFormatting>
  <conditionalFormatting sqref="G85:G89">
    <cfRule type="expression" dxfId="350" priority="27" stopIfTrue="1">
      <formula>$F$5="Freelancer"</formula>
    </cfRule>
    <cfRule type="expression" dxfId="349" priority="28" stopIfTrue="1">
      <formula>$F$5="DTC Int. Staff"</formula>
    </cfRule>
  </conditionalFormatting>
  <conditionalFormatting sqref="E17:E20">
    <cfRule type="expression" dxfId="348" priority="25" stopIfTrue="1">
      <formula>IF($A17="",B17,"")</formula>
    </cfRule>
  </conditionalFormatting>
  <conditionalFormatting sqref="D17:D20">
    <cfRule type="expression" dxfId="347" priority="26" stopIfTrue="1">
      <formula>IF($A17="",B17,)</formula>
    </cfRule>
  </conditionalFormatting>
  <conditionalFormatting sqref="E22:E25">
    <cfRule type="expression" dxfId="346" priority="23" stopIfTrue="1">
      <formula>IF($A22="",B22,"")</formula>
    </cfRule>
  </conditionalFormatting>
  <conditionalFormatting sqref="D22:D25">
    <cfRule type="expression" dxfId="345" priority="24" stopIfTrue="1">
      <formula>IF($A22="",B22,)</formula>
    </cfRule>
  </conditionalFormatting>
  <conditionalFormatting sqref="G21">
    <cfRule type="expression" dxfId="344" priority="21" stopIfTrue="1">
      <formula>#REF!="Freelancer"</formula>
    </cfRule>
    <cfRule type="expression" dxfId="343" priority="22" stopIfTrue="1">
      <formula>#REF!="DTC Int. Staff"</formula>
    </cfRule>
  </conditionalFormatting>
  <conditionalFormatting sqref="G26">
    <cfRule type="expression" dxfId="342" priority="19" stopIfTrue="1">
      <formula>#REF!="Freelancer"</formula>
    </cfRule>
    <cfRule type="expression" dxfId="341" priority="20" stopIfTrue="1">
      <formula>#REF!="DTC Int. Staff"</formula>
    </cfRule>
  </conditionalFormatting>
  <conditionalFormatting sqref="F137">
    <cfRule type="expression" dxfId="340" priority="17" stopIfTrue="1">
      <formula>#REF!="Freelancer"</formula>
    </cfRule>
    <cfRule type="expression" dxfId="339" priority="18" stopIfTrue="1">
      <formula>#REF!="DTC Int. Staff"</formula>
    </cfRule>
  </conditionalFormatting>
  <conditionalFormatting sqref="F137">
    <cfRule type="expression" dxfId="338" priority="15" stopIfTrue="1">
      <formula>#REF!="Freelancer"</formula>
    </cfRule>
    <cfRule type="expression" dxfId="337" priority="16" stopIfTrue="1">
      <formula>#REF!="DTC Int. Staff"</formula>
    </cfRule>
  </conditionalFormatting>
  <conditionalFormatting sqref="F137">
    <cfRule type="expression" dxfId="336" priority="13" stopIfTrue="1">
      <formula>$F$5="Freelancer"</formula>
    </cfRule>
    <cfRule type="expression" dxfId="335" priority="14" stopIfTrue="1">
      <formula>$F$5="DTC Int. Staff"</formula>
    </cfRule>
  </conditionalFormatting>
  <conditionalFormatting sqref="F139">
    <cfRule type="expression" dxfId="334" priority="1" stopIfTrue="1">
      <formula>$F$5="Freelancer"</formula>
    </cfRule>
    <cfRule type="expression" dxfId="333" priority="2" stopIfTrue="1">
      <formula>$F$5="DTC Int. Staff"</formula>
    </cfRule>
  </conditionalFormatting>
  <conditionalFormatting sqref="F138">
    <cfRule type="expression" dxfId="332" priority="11" stopIfTrue="1">
      <formula>#REF!="Freelancer"</formula>
    </cfRule>
    <cfRule type="expression" dxfId="331" priority="12" stopIfTrue="1">
      <formula>#REF!="DTC Int. Staff"</formula>
    </cfRule>
  </conditionalFormatting>
  <conditionalFormatting sqref="F138">
    <cfRule type="expression" dxfId="330" priority="9" stopIfTrue="1">
      <formula>#REF!="Freelancer"</formula>
    </cfRule>
    <cfRule type="expression" dxfId="329" priority="10" stopIfTrue="1">
      <formula>#REF!="DTC Int. Staff"</formula>
    </cfRule>
  </conditionalFormatting>
  <conditionalFormatting sqref="F138">
    <cfRule type="expression" dxfId="328" priority="7" stopIfTrue="1">
      <formula>$F$5="Freelancer"</formula>
    </cfRule>
    <cfRule type="expression" dxfId="327" priority="8" stopIfTrue="1">
      <formula>$F$5="DTC Int. Staff"</formula>
    </cfRule>
  </conditionalFormatting>
  <conditionalFormatting sqref="F139">
    <cfRule type="expression" dxfId="326" priority="5" stopIfTrue="1">
      <formula>#REF!="Freelancer"</formula>
    </cfRule>
    <cfRule type="expression" dxfId="325" priority="6" stopIfTrue="1">
      <formula>#REF!="DTC Int. Staff"</formula>
    </cfRule>
  </conditionalFormatting>
  <conditionalFormatting sqref="F139">
    <cfRule type="expression" dxfId="324" priority="3" stopIfTrue="1">
      <formula>#REF!="Freelancer"</formula>
    </cfRule>
    <cfRule type="expression" dxfId="323" priority="4" stopIfTrue="1">
      <formula>#REF!="DTC Int. Staff"</formula>
    </cfRule>
  </conditionalFormatting>
  <dataValidations count="1">
    <dataValidation type="list" allowBlank="1" showInputMessage="1" showErrorMessage="1" sqref="F137:F139" xr:uid="{9302E5BB-6A23-4CFE-A3B6-B2EA136039BD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N278"/>
  <sheetViews>
    <sheetView showGridLines="0" topLeftCell="D109" zoomScale="70" zoomScaleNormal="70" workbookViewId="0">
      <selection activeCell="I129" sqref="I12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4" ht="51.75" customHeight="1" thickBot="1" x14ac:dyDescent="0.3">
      <c r="D1" s="245" t="s">
        <v>5</v>
      </c>
      <c r="E1" s="246"/>
      <c r="F1" s="246"/>
      <c r="G1" s="246"/>
      <c r="H1" s="246"/>
      <c r="I1" s="246"/>
      <c r="J1" s="247"/>
    </row>
    <row r="2" spans="1:14" ht="13.5" customHeight="1" x14ac:dyDescent="0.25">
      <c r="D2" s="9"/>
      <c r="E2" s="9"/>
      <c r="F2" s="9"/>
      <c r="G2" s="9"/>
      <c r="H2" s="9"/>
      <c r="I2" s="9"/>
      <c r="J2" s="10"/>
    </row>
    <row r="3" spans="1:14" ht="20.25" customHeight="1" x14ac:dyDescent="0.25">
      <c r="D3" s="11" t="s">
        <v>0</v>
      </c>
      <c r="E3" s="12"/>
      <c r="F3" s="13" t="str">
        <f>'Information-General Settings'!C3</f>
        <v>Chonnanun</v>
      </c>
      <c r="G3" s="14"/>
      <c r="I3" s="15"/>
      <c r="J3" s="15"/>
    </row>
    <row r="4" spans="1:14" ht="20.25" customHeight="1" x14ac:dyDescent="0.25">
      <c r="D4" s="243" t="s">
        <v>8</v>
      </c>
      <c r="E4" s="244"/>
      <c r="F4" s="13" t="str">
        <f>'Information-General Settings'!C4</f>
        <v>Yiamram</v>
      </c>
      <c r="G4" s="14"/>
      <c r="I4" s="15"/>
      <c r="J4" s="15"/>
    </row>
    <row r="5" spans="1:14" ht="20.25" customHeight="1" x14ac:dyDescent="0.25">
      <c r="D5" s="11" t="s">
        <v>7</v>
      </c>
      <c r="E5" s="16"/>
      <c r="F5" s="13" t="str">
        <f>'Information-General Settings'!C5</f>
        <v>TIME120</v>
      </c>
      <c r="G5" s="14"/>
      <c r="I5" s="15"/>
      <c r="J5" s="15"/>
    </row>
    <row r="6" spans="1:14" ht="20.25" customHeight="1" x14ac:dyDescent="0.25">
      <c r="E6" s="15"/>
      <c r="F6" s="15"/>
      <c r="G6" s="15"/>
      <c r="H6" s="17"/>
      <c r="I6" s="18"/>
      <c r="J6" s="19"/>
    </row>
    <row r="7" spans="1:14" ht="29" x14ac:dyDescent="0.25">
      <c r="G7" s="20"/>
      <c r="H7" s="17"/>
      <c r="I7" s="21" t="s">
        <v>34</v>
      </c>
      <c r="J7" s="22" t="s">
        <v>35</v>
      </c>
    </row>
    <row r="8" spans="1:14" ht="43.5" customHeight="1" x14ac:dyDescent="0.25">
      <c r="D8" s="23"/>
      <c r="G8" s="18"/>
      <c r="H8" s="14"/>
      <c r="I8" s="24">
        <f>SUM(J10:J133)</f>
        <v>139</v>
      </c>
      <c r="J8" s="25">
        <f>I8/8</f>
        <v>17.375</v>
      </c>
    </row>
    <row r="9" spans="1:14" ht="20.25" customHeight="1" thickBot="1" x14ac:dyDescent="0.3">
      <c r="E9" s="15"/>
      <c r="F9" s="15"/>
      <c r="G9" s="15"/>
      <c r="H9" s="17"/>
      <c r="I9" s="18"/>
      <c r="J9" s="19"/>
    </row>
    <row r="10" spans="1:14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L10" s="172"/>
      <c r="M10" s="173" t="s">
        <v>89</v>
      </c>
      <c r="N10" s="174" t="s">
        <v>90</v>
      </c>
    </row>
    <row r="11" spans="1:14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69</v>
      </c>
      <c r="G11" s="36">
        <v>9001</v>
      </c>
      <c r="H11" s="43" t="s">
        <v>107</v>
      </c>
      <c r="I11" s="36" t="s">
        <v>53</v>
      </c>
      <c r="J11" s="38">
        <v>8</v>
      </c>
      <c r="L11" s="110">
        <v>9001</v>
      </c>
      <c r="M11" s="171">
        <f>COUNTIF($G$10:$G$133,L11)</f>
        <v>18</v>
      </c>
      <c r="N11" s="66">
        <f>SUMIF($G$10:$G$133,L11,$J$10:$J$133)</f>
        <v>139</v>
      </c>
    </row>
    <row r="12" spans="1:14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L12" s="175">
        <v>9002</v>
      </c>
      <c r="M12" s="176">
        <f t="shared" ref="M12:M17" si="2">COUNTIF($G$10:$G$126,L12)</f>
        <v>0</v>
      </c>
      <c r="N12" s="172">
        <f>SUMIF($G$10:$G$126,L12,$J$10:$J$126)</f>
        <v>0</v>
      </c>
    </row>
    <row r="13" spans="1:14" ht="22.5" customHeight="1" x14ac:dyDescent="0.25">
      <c r="A13" s="31"/>
      <c r="C13" s="39"/>
      <c r="D13" s="33" t="str">
        <f t="shared" ref="D13:E15" si="3">D12</f>
        <v>Thu</v>
      </c>
      <c r="E13" s="34">
        <f t="shared" si="3"/>
        <v>44287</v>
      </c>
      <c r="F13" s="35"/>
      <c r="G13" s="36"/>
      <c r="H13" s="37"/>
      <c r="I13" s="36"/>
      <c r="J13" s="38"/>
      <c r="L13" s="110">
        <v>9003</v>
      </c>
      <c r="M13" s="171">
        <f t="shared" si="2"/>
        <v>0</v>
      </c>
      <c r="N13" s="66">
        <f t="shared" ref="N13:N17" si="4">SUMIF($G$10:$G$126,L13,$J$10:$J$126)</f>
        <v>0</v>
      </c>
    </row>
    <row r="14" spans="1:14" ht="22.5" customHeight="1" x14ac:dyDescent="0.25">
      <c r="A14" s="31"/>
      <c r="C14" s="39"/>
      <c r="D14" s="33" t="str">
        <f t="shared" si="3"/>
        <v>Thu</v>
      </c>
      <c r="E14" s="34">
        <f t="shared" si="3"/>
        <v>44287</v>
      </c>
      <c r="F14" s="35"/>
      <c r="G14" s="36"/>
      <c r="H14" s="37"/>
      <c r="I14" s="36"/>
      <c r="J14" s="38"/>
      <c r="L14" s="175">
        <v>9004</v>
      </c>
      <c r="M14" s="176">
        <f t="shared" si="2"/>
        <v>0</v>
      </c>
      <c r="N14" s="172">
        <f t="shared" si="4"/>
        <v>0</v>
      </c>
    </row>
    <row r="15" spans="1:14" ht="22.5" customHeight="1" x14ac:dyDescent="0.25">
      <c r="A15" s="31"/>
      <c r="C15" s="39"/>
      <c r="D15" s="33" t="str">
        <f t="shared" si="3"/>
        <v>Thu</v>
      </c>
      <c r="E15" s="34">
        <f t="shared" si="3"/>
        <v>44287</v>
      </c>
      <c r="F15" s="35"/>
      <c r="G15" s="36"/>
      <c r="H15" s="37"/>
      <c r="I15" s="36"/>
      <c r="J15" s="38"/>
      <c r="L15" s="110">
        <v>9005</v>
      </c>
      <c r="M15" s="171">
        <f t="shared" si="2"/>
        <v>0</v>
      </c>
      <c r="N15" s="66">
        <f t="shared" si="4"/>
        <v>0</v>
      </c>
    </row>
    <row r="16" spans="1:14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69</v>
      </c>
      <c r="G16" s="47">
        <v>9001</v>
      </c>
      <c r="H16" s="48" t="s">
        <v>107</v>
      </c>
      <c r="I16" s="47" t="s">
        <v>53</v>
      </c>
      <c r="J16" s="49">
        <v>8</v>
      </c>
      <c r="L16" s="175">
        <v>9007</v>
      </c>
      <c r="M16" s="176">
        <f t="shared" si="2"/>
        <v>0</v>
      </c>
      <c r="N16" s="172">
        <f t="shared" si="4"/>
        <v>0</v>
      </c>
    </row>
    <row r="17" spans="1:14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L17" s="110">
        <v>9008</v>
      </c>
      <c r="M17" s="171">
        <f t="shared" si="2"/>
        <v>0</v>
      </c>
      <c r="N17" s="66">
        <f t="shared" si="4"/>
        <v>0</v>
      </c>
    </row>
    <row r="18" spans="1:14" ht="22.5" customHeight="1" x14ac:dyDescent="0.25">
      <c r="A18" s="31"/>
      <c r="C18" s="40"/>
      <c r="D18" s="44" t="str">
        <f t="shared" ref="D18:D20" si="5">D17</f>
        <v>Fri</v>
      </c>
      <c r="E18" s="45">
        <f t="shared" ref="E18:E20" si="6">E17</f>
        <v>44288</v>
      </c>
      <c r="F18" s="46"/>
      <c r="G18" s="47"/>
      <c r="H18" s="48"/>
      <c r="I18" s="47"/>
      <c r="J18" s="49"/>
    </row>
    <row r="19" spans="1:14" ht="22.5" customHeight="1" x14ac:dyDescent="0.25">
      <c r="A19" s="31"/>
      <c r="C19" s="40"/>
      <c r="D19" s="44" t="str">
        <f t="shared" si="5"/>
        <v>Fri</v>
      </c>
      <c r="E19" s="45">
        <f t="shared" si="6"/>
        <v>44288</v>
      </c>
      <c r="F19" s="46"/>
      <c r="G19" s="47"/>
      <c r="H19" s="48"/>
      <c r="I19" s="47"/>
      <c r="J19" s="49"/>
    </row>
    <row r="20" spans="1:14" ht="22.5" customHeight="1" x14ac:dyDescent="0.25">
      <c r="A20" s="31"/>
      <c r="C20" s="40"/>
      <c r="D20" s="44" t="str">
        <f t="shared" si="5"/>
        <v>Fri</v>
      </c>
      <c r="E20" s="45">
        <f t="shared" si="6"/>
        <v>44288</v>
      </c>
      <c r="F20" s="46"/>
      <c r="G20" s="47"/>
      <c r="H20" s="48"/>
      <c r="I20" s="47"/>
      <c r="J20" s="49"/>
    </row>
    <row r="21" spans="1:14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4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7">IF(B22=1,"Mo",IF(B22=2,"Tue",IF(B22=3,"Wed",IF(B22=4,"Thu",IF(B22=5,"Fri",IF(B22=6,"Sat",IF(B22=7,"Sun","")))))))</f>
        <v>Sun</v>
      </c>
      <c r="E22" s="34">
        <f t="shared" ref="E22:E76" si="8">+E21+1</f>
        <v>44290</v>
      </c>
      <c r="F22" s="35"/>
      <c r="G22" s="36"/>
      <c r="H22" s="37"/>
      <c r="I22" s="36"/>
      <c r="J22" s="38"/>
    </row>
    <row r="23" spans="1:14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7"/>
        <v>Mo</v>
      </c>
      <c r="E23" s="45">
        <f>+E22+1</f>
        <v>44291</v>
      </c>
      <c r="F23" s="46" t="s">
        <v>69</v>
      </c>
      <c r="G23" s="47">
        <v>9001</v>
      </c>
      <c r="H23" s="48" t="s">
        <v>108</v>
      </c>
      <c r="I23" s="47" t="s">
        <v>53</v>
      </c>
      <c r="J23" s="49">
        <v>8</v>
      </c>
    </row>
    <row r="24" spans="1:14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4" ht="22.5" customHeight="1" x14ac:dyDescent="0.25">
      <c r="A25" s="31"/>
      <c r="C25" s="40"/>
      <c r="D25" s="44" t="str">
        <f t="shared" ref="D25:E27" si="9">D24</f>
        <v>Mo</v>
      </c>
      <c r="E25" s="45">
        <f t="shared" si="9"/>
        <v>44291</v>
      </c>
      <c r="F25" s="46"/>
      <c r="G25" s="47"/>
      <c r="H25" s="48"/>
      <c r="I25" s="47"/>
      <c r="J25" s="49"/>
    </row>
    <row r="26" spans="1:14" ht="22.5" customHeight="1" x14ac:dyDescent="0.25">
      <c r="A26" s="31"/>
      <c r="C26" s="40"/>
      <c r="D26" s="44" t="str">
        <f t="shared" si="9"/>
        <v>Mo</v>
      </c>
      <c r="E26" s="45">
        <f t="shared" si="9"/>
        <v>44291</v>
      </c>
      <c r="F26" s="46"/>
      <c r="G26" s="47"/>
      <c r="H26" s="48"/>
      <c r="I26" s="47"/>
      <c r="J26" s="49"/>
    </row>
    <row r="27" spans="1:14" ht="22.5" customHeight="1" x14ac:dyDescent="0.25">
      <c r="A27" s="31"/>
      <c r="C27" s="40"/>
      <c r="D27" s="44" t="str">
        <f t="shared" si="9"/>
        <v>Mo</v>
      </c>
      <c r="E27" s="45">
        <f t="shared" si="9"/>
        <v>44291</v>
      </c>
      <c r="F27" s="46"/>
      <c r="G27" s="47"/>
      <c r="H27" s="48"/>
      <c r="I27" s="47"/>
      <c r="J27" s="49"/>
    </row>
    <row r="28" spans="1:14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7"/>
        <v>Tue</v>
      </c>
      <c r="E28" s="34">
        <f>+E23+1</f>
        <v>44292</v>
      </c>
      <c r="F28" s="35"/>
      <c r="G28" s="36">
        <v>9015</v>
      </c>
      <c r="H28" s="50"/>
      <c r="I28" s="36"/>
      <c r="J28" s="38">
        <v>0</v>
      </c>
    </row>
    <row r="29" spans="1:14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4" ht="22.5" customHeight="1" x14ac:dyDescent="0.25">
      <c r="A30" s="31"/>
      <c r="C30" s="40"/>
      <c r="D30" s="33" t="str">
        <f t="shared" ref="D30:E32" si="10">D29</f>
        <v>Tue</v>
      </c>
      <c r="E30" s="34">
        <f t="shared" si="10"/>
        <v>44292</v>
      </c>
      <c r="F30" s="35"/>
      <c r="G30" s="36"/>
      <c r="H30" s="50"/>
      <c r="I30" s="36"/>
      <c r="J30" s="38"/>
    </row>
    <row r="31" spans="1:14" ht="22.5" customHeight="1" x14ac:dyDescent="0.25">
      <c r="A31" s="31"/>
      <c r="C31" s="40"/>
      <c r="D31" s="33" t="str">
        <f t="shared" si="10"/>
        <v>Tue</v>
      </c>
      <c r="E31" s="34">
        <f t="shared" si="10"/>
        <v>44292</v>
      </c>
      <c r="F31" s="35"/>
      <c r="G31" s="36"/>
      <c r="H31" s="50"/>
      <c r="I31" s="36"/>
      <c r="J31" s="38"/>
    </row>
    <row r="32" spans="1:14" ht="22.5" customHeight="1" x14ac:dyDescent="0.25">
      <c r="A32" s="31"/>
      <c r="C32" s="40"/>
      <c r="D32" s="33" t="str">
        <f t="shared" si="10"/>
        <v>Tue</v>
      </c>
      <c r="E32" s="34">
        <f t="shared" si="10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7"/>
        <v>Wed</v>
      </c>
      <c r="E33" s="45">
        <f>+E28+1</f>
        <v>44293</v>
      </c>
      <c r="F33" s="46" t="s">
        <v>69</v>
      </c>
      <c r="G33" s="47">
        <v>9001</v>
      </c>
      <c r="H33" s="48" t="s">
        <v>109</v>
      </c>
      <c r="I33" s="47" t="s">
        <v>53</v>
      </c>
      <c r="J33" s="49">
        <v>8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11">D34</f>
        <v>Wed</v>
      </c>
      <c r="E35" s="45">
        <f t="shared" si="11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1"/>
        <v>Wed</v>
      </c>
      <c r="E36" s="45">
        <f t="shared" si="11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1"/>
        <v>Wed</v>
      </c>
      <c r="E37" s="45">
        <f t="shared" si="11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 t="s">
        <v>69</v>
      </c>
      <c r="G38" s="36">
        <v>9001</v>
      </c>
      <c r="H38" s="43" t="s">
        <v>110</v>
      </c>
      <c r="I38" s="36" t="s">
        <v>53</v>
      </c>
      <c r="J38" s="38">
        <v>8</v>
      </c>
    </row>
    <row r="39" spans="1:10" ht="22.5" customHeight="1" x14ac:dyDescent="0.25">
      <c r="A39" s="31"/>
      <c r="C39" s="40"/>
      <c r="D39" s="33" t="str">
        <f t="shared" ref="D39:E42" si="12">D38</f>
        <v>Thu</v>
      </c>
      <c r="E39" s="34">
        <f t="shared" si="12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2"/>
        <v>Thu</v>
      </c>
      <c r="E40" s="34">
        <f t="shared" si="12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2"/>
        <v>Thu</v>
      </c>
      <c r="E41" s="34">
        <f t="shared" si="12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2"/>
        <v>Thu</v>
      </c>
      <c r="E42" s="34">
        <f t="shared" si="12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 t="s">
        <v>69</v>
      </c>
      <c r="G43" s="47">
        <v>9001</v>
      </c>
      <c r="H43" s="48" t="s">
        <v>111</v>
      </c>
      <c r="I43" s="47" t="s">
        <v>53</v>
      </c>
      <c r="J43" s="49">
        <v>8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3">D44</f>
        <v>Fri</v>
      </c>
      <c r="E45" s="45">
        <f t="shared" ref="E45:E47" si="14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3"/>
        <v>Fri</v>
      </c>
      <c r="E46" s="45">
        <f t="shared" si="14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3"/>
        <v>Fri</v>
      </c>
      <c r="E47" s="45">
        <f t="shared" si="14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7"/>
        <v>Sun</v>
      </c>
      <c r="E49" s="34">
        <f t="shared" si="8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7"/>
        <v>Mo</v>
      </c>
      <c r="E50" s="45">
        <f>+E49+1</f>
        <v>44298</v>
      </c>
      <c r="F50" s="46" t="s">
        <v>69</v>
      </c>
      <c r="G50" s="47">
        <v>9001</v>
      </c>
      <c r="H50" s="112" t="s">
        <v>112</v>
      </c>
      <c r="I50" s="47" t="s">
        <v>53</v>
      </c>
      <c r="J50" s="49">
        <v>8</v>
      </c>
    </row>
    <row r="51" spans="1:10" ht="22.5" customHeight="1" x14ac:dyDescent="0.25">
      <c r="A51" s="31"/>
      <c r="C51" s="40"/>
      <c r="D51" s="44" t="str">
        <f t="shared" ref="D51:E54" si="15">D50</f>
        <v>Mo</v>
      </c>
      <c r="E51" s="45">
        <f t="shared" si="15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5"/>
        <v>Mo</v>
      </c>
      <c r="E52" s="45">
        <f t="shared" si="15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5"/>
        <v>Mo</v>
      </c>
      <c r="E53" s="45">
        <f t="shared" si="15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5"/>
        <v>Mo</v>
      </c>
      <c r="E54" s="45">
        <f t="shared" si="15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7"/>
        <v>Tue</v>
      </c>
      <c r="E55" s="34">
        <f>+E50+1</f>
        <v>44299</v>
      </c>
      <c r="F55" s="35"/>
      <c r="G55" s="36">
        <v>9015</v>
      </c>
      <c r="H55" s="43"/>
      <c r="I55" s="36" t="s">
        <v>144</v>
      </c>
      <c r="J55" s="38">
        <v>0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6">D56</f>
        <v>Tue</v>
      </c>
      <c r="E57" s="34">
        <f t="shared" si="16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6"/>
        <v>Tue</v>
      </c>
      <c r="E58" s="34">
        <f t="shared" si="16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6"/>
        <v>Tue</v>
      </c>
      <c r="E59" s="34">
        <f t="shared" si="16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7"/>
        <v>Wed</v>
      </c>
      <c r="E60" s="45">
        <f>+E55+1</f>
        <v>44300</v>
      </c>
      <c r="F60" s="46"/>
      <c r="G60" s="36">
        <v>9015</v>
      </c>
      <c r="H60" s="48"/>
      <c r="I60" s="47" t="s">
        <v>144</v>
      </c>
      <c r="J60" s="49">
        <v>0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7">D61</f>
        <v>Wed</v>
      </c>
      <c r="E62" s="45">
        <f t="shared" si="17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7"/>
        <v>Wed</v>
      </c>
      <c r="E63" s="45">
        <f t="shared" si="17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7"/>
        <v>Wed</v>
      </c>
      <c r="E64" s="45">
        <f t="shared" si="17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7"/>
        <v>Thu</v>
      </c>
      <c r="E65" s="34">
        <f>+E60+1</f>
        <v>44301</v>
      </c>
      <c r="F65" s="35"/>
      <c r="G65" s="36">
        <v>9015</v>
      </c>
      <c r="H65" s="43"/>
      <c r="I65" s="36" t="s">
        <v>144</v>
      </c>
      <c r="J65" s="38">
        <v>0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Thu</v>
      </c>
      <c r="E67" s="34">
        <f t="shared" si="18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Thu</v>
      </c>
      <c r="E68" s="34">
        <f t="shared" si="18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Thu</v>
      </c>
      <c r="E69" s="34">
        <f t="shared" si="18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7"/>
        <v>Fri</v>
      </c>
      <c r="E70" s="45">
        <f>+E65+1</f>
        <v>44302</v>
      </c>
      <c r="F70" s="46"/>
      <c r="G70" s="36">
        <v>9015</v>
      </c>
      <c r="H70" s="48"/>
      <c r="I70" s="47" t="s">
        <v>144</v>
      </c>
      <c r="J70" s="49">
        <v>0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Fri</v>
      </c>
      <c r="E72" s="45">
        <f t="shared" ref="E72:E74" si="20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Fri</v>
      </c>
      <c r="E73" s="45">
        <f t="shared" si="20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Fri</v>
      </c>
      <c r="E74" s="45">
        <f t="shared" si="20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7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7"/>
        <v>Sun</v>
      </c>
      <c r="E76" s="34">
        <f t="shared" si="8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7"/>
        <v>Mo</v>
      </c>
      <c r="E77" s="45">
        <f>+E76+1</f>
        <v>44305</v>
      </c>
      <c r="F77" s="46" t="s">
        <v>114</v>
      </c>
      <c r="G77" s="47">
        <v>9001</v>
      </c>
      <c r="H77" s="48" t="s">
        <v>113</v>
      </c>
      <c r="I77" s="47" t="s">
        <v>159</v>
      </c>
      <c r="J77" s="49">
        <v>2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 t="s">
        <v>69</v>
      </c>
      <c r="G78" s="47">
        <v>9001</v>
      </c>
      <c r="H78" s="48" t="s">
        <v>115</v>
      </c>
      <c r="I78" s="47" t="s">
        <v>159</v>
      </c>
      <c r="J78" s="49">
        <v>6</v>
      </c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21">D79</f>
        <v>Mo</v>
      </c>
      <c r="E80" s="45">
        <f t="shared" si="21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1"/>
        <v>Mo</v>
      </c>
      <c r="E81" s="45">
        <f t="shared" si="21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7"/>
        <v>Tue</v>
      </c>
      <c r="E82" s="34">
        <f>+E77+1</f>
        <v>44306</v>
      </c>
      <c r="F82" s="35" t="s">
        <v>69</v>
      </c>
      <c r="G82" s="36">
        <v>9001</v>
      </c>
      <c r="H82" s="43" t="s">
        <v>115</v>
      </c>
      <c r="I82" s="47" t="s">
        <v>159</v>
      </c>
      <c r="J82" s="38">
        <v>8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2">D83</f>
        <v>Tue</v>
      </c>
      <c r="E84" s="34">
        <f t="shared" si="22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2"/>
        <v>Tue</v>
      </c>
      <c r="E85" s="34">
        <f t="shared" si="22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2"/>
        <v>Tue</v>
      </c>
      <c r="E86" s="34">
        <f t="shared" si="22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7"/>
        <v>Wed</v>
      </c>
      <c r="E87" s="45">
        <f>+E82+1</f>
        <v>44307</v>
      </c>
      <c r="F87" s="46" t="s">
        <v>69</v>
      </c>
      <c r="G87" s="47">
        <v>9001</v>
      </c>
      <c r="H87" s="48" t="s">
        <v>116</v>
      </c>
      <c r="I87" s="47" t="s">
        <v>159</v>
      </c>
      <c r="J87" s="49">
        <v>8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3">D88</f>
        <v>Wed</v>
      </c>
      <c r="E89" s="45">
        <f t="shared" si="23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3"/>
        <v>Wed</v>
      </c>
      <c r="E90" s="45">
        <f t="shared" si="23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3"/>
        <v>Wed</v>
      </c>
      <c r="E91" s="45">
        <f t="shared" si="23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7"/>
        <v>Thu</v>
      </c>
      <c r="E92" s="34">
        <f>+E87+1</f>
        <v>44308</v>
      </c>
      <c r="F92" s="35" t="s">
        <v>69</v>
      </c>
      <c r="G92" s="36">
        <v>9001</v>
      </c>
      <c r="H92" s="43" t="s">
        <v>109</v>
      </c>
      <c r="I92" s="47" t="s">
        <v>159</v>
      </c>
      <c r="J92" s="38">
        <v>8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4">D93</f>
        <v>Thu</v>
      </c>
      <c r="E94" s="34">
        <f t="shared" si="24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4"/>
        <v>Thu</v>
      </c>
      <c r="E95" s="34">
        <f t="shared" si="24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4"/>
        <v>Thu</v>
      </c>
      <c r="E96" s="34">
        <f t="shared" si="24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4"/>
        <v>Thu</v>
      </c>
      <c r="E97" s="34">
        <f t="shared" si="24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7"/>
        <v>Fri</v>
      </c>
      <c r="E98" s="45">
        <f>+E92+1</f>
        <v>44309</v>
      </c>
      <c r="F98" s="46" t="s">
        <v>69</v>
      </c>
      <c r="G98" s="47">
        <v>9001</v>
      </c>
      <c r="H98" s="48" t="s">
        <v>117</v>
      </c>
      <c r="I98" s="47" t="s">
        <v>159</v>
      </c>
      <c r="J98" s="49">
        <v>8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5">D99</f>
        <v>Fri</v>
      </c>
      <c r="E100" s="45">
        <f t="shared" ref="E100:E102" si="26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5"/>
        <v>Fri</v>
      </c>
      <c r="E101" s="45">
        <f t="shared" si="26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5"/>
        <v>Fri</v>
      </c>
      <c r="E102" s="45">
        <f t="shared" si="26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7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7"/>
        <v>Sun</v>
      </c>
      <c r="E104" s="34">
        <f t="shared" ref="E104" si="27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8">D105</f>
        <v>Sun</v>
      </c>
      <c r="E106" s="34">
        <f t="shared" si="28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Sun</v>
      </c>
      <c r="E107" s="34">
        <f t="shared" si="28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8"/>
        <v>Sun</v>
      </c>
      <c r="E108" s="34">
        <f t="shared" si="28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7"/>
        <v>Mo</v>
      </c>
      <c r="E109" s="45">
        <f>+E104+1</f>
        <v>44312</v>
      </c>
      <c r="F109" s="46" t="s">
        <v>114</v>
      </c>
      <c r="G109" s="47">
        <v>9001</v>
      </c>
      <c r="H109" s="48" t="s">
        <v>118</v>
      </c>
      <c r="I109" s="47" t="s">
        <v>159</v>
      </c>
      <c r="J109" s="49">
        <v>8</v>
      </c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9">D110</f>
        <v>Mo</v>
      </c>
      <c r="E111" s="45">
        <f t="shared" si="29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9"/>
        <v>Mo</v>
      </c>
      <c r="E112" s="45">
        <f t="shared" si="29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9"/>
        <v>Mo</v>
      </c>
      <c r="E113" s="45">
        <f t="shared" si="29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7"/>
        <v>Tue</v>
      </c>
      <c r="E114" s="34">
        <f>+E109+1</f>
        <v>44313</v>
      </c>
      <c r="F114" s="35" t="s">
        <v>114</v>
      </c>
      <c r="G114" s="36">
        <v>9001</v>
      </c>
      <c r="H114" s="43" t="s">
        <v>119</v>
      </c>
      <c r="I114" s="47" t="s">
        <v>159</v>
      </c>
      <c r="J114" s="38">
        <v>8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30">D115</f>
        <v>Tue</v>
      </c>
      <c r="E116" s="34">
        <f t="shared" si="30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30"/>
        <v>Tue</v>
      </c>
      <c r="E117" s="34">
        <f t="shared" si="30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30"/>
        <v>Tue</v>
      </c>
      <c r="E118" s="34">
        <f t="shared" si="30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7"/>
        <v>Wed</v>
      </c>
      <c r="E119" s="45">
        <f>+E114+1</f>
        <v>44314</v>
      </c>
      <c r="F119" s="46" t="s">
        <v>114</v>
      </c>
      <c r="G119" s="47">
        <v>9001</v>
      </c>
      <c r="H119" s="112" t="s">
        <v>119</v>
      </c>
      <c r="I119" s="47" t="s">
        <v>159</v>
      </c>
      <c r="J119" s="49">
        <v>9</v>
      </c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112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31">D120</f>
        <v>Wed</v>
      </c>
      <c r="E121" s="45">
        <f t="shared" si="31"/>
        <v>44314</v>
      </c>
      <c r="F121" s="46"/>
      <c r="G121" s="47"/>
      <c r="H121" s="112"/>
      <c r="I121" s="47"/>
      <c r="J121" s="49"/>
    </row>
    <row r="122" spans="1:10" ht="22.5" customHeight="1" x14ac:dyDescent="0.25">
      <c r="A122" s="31"/>
      <c r="C122" s="40"/>
      <c r="D122" s="44" t="str">
        <f t="shared" si="31"/>
        <v>Wed</v>
      </c>
      <c r="E122" s="45">
        <f t="shared" si="31"/>
        <v>44314</v>
      </c>
      <c r="F122" s="46"/>
      <c r="G122" s="47"/>
      <c r="H122" s="112"/>
      <c r="I122" s="47"/>
      <c r="J122" s="49"/>
    </row>
    <row r="123" spans="1:10" ht="22.5" customHeight="1" x14ac:dyDescent="0.25">
      <c r="A123" s="31"/>
      <c r="C123" s="40"/>
      <c r="D123" s="44" t="str">
        <f t="shared" si="31"/>
        <v>Wed</v>
      </c>
      <c r="E123" s="45">
        <f t="shared" si="31"/>
        <v>44314</v>
      </c>
      <c r="F123" s="46"/>
      <c r="G123" s="47"/>
      <c r="H123" s="112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 t="s">
        <v>114</v>
      </c>
      <c r="G124" s="36">
        <v>9001</v>
      </c>
      <c r="H124" s="43" t="s">
        <v>119</v>
      </c>
      <c r="I124" s="47" t="s">
        <v>159</v>
      </c>
      <c r="J124" s="38">
        <v>9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2">D125</f>
        <v>Thu</v>
      </c>
      <c r="E126" s="34">
        <f t="shared" si="32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2"/>
        <v>Thu</v>
      </c>
      <c r="E127" s="34">
        <f t="shared" si="32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2"/>
        <v>Thu</v>
      </c>
      <c r="E128" s="34">
        <f t="shared" si="32"/>
        <v>44315</v>
      </c>
      <c r="F128" s="35"/>
      <c r="G128" s="36"/>
      <c r="H128" s="43"/>
      <c r="I128" s="36"/>
      <c r="J128" s="38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 t="s">
        <v>114</v>
      </c>
      <c r="G129" s="47">
        <v>9001</v>
      </c>
      <c r="H129" s="48" t="s">
        <v>119</v>
      </c>
      <c r="I129" s="47" t="s">
        <v>159</v>
      </c>
      <c r="J129" s="49">
        <v>9</v>
      </c>
    </row>
    <row r="130" spans="1:11" ht="21" customHeight="1" x14ac:dyDescent="0.25">
      <c r="C130" s="40"/>
      <c r="D130" s="44" t="str">
        <f>D129</f>
        <v>Fri</v>
      </c>
      <c r="E130" s="45">
        <f t="shared" ref="E130:E133" si="33">IF(MONTH(E125+1)&gt;MONTH(E125),"",E125+1)</f>
        <v>44316</v>
      </c>
      <c r="F130" s="46"/>
      <c r="G130" s="47"/>
      <c r="H130" s="48"/>
      <c r="I130" s="47"/>
      <c r="J130" s="49"/>
    </row>
    <row r="131" spans="1:11" ht="21" customHeight="1" x14ac:dyDescent="0.25">
      <c r="C131" s="40"/>
      <c r="D131" s="44" t="str">
        <f t="shared" ref="D131:D133" si="34">D130</f>
        <v>Fri</v>
      </c>
      <c r="E131" s="45">
        <f t="shared" si="33"/>
        <v>44316</v>
      </c>
      <c r="F131" s="46"/>
      <c r="G131" s="47"/>
      <c r="H131" s="71"/>
      <c r="I131" s="47"/>
      <c r="J131" s="49"/>
    </row>
    <row r="132" spans="1:11" ht="21" customHeight="1" x14ac:dyDescent="0.25">
      <c r="C132" s="40"/>
      <c r="D132" s="44" t="str">
        <f t="shared" si="34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1" ht="21" customHeight="1" x14ac:dyDescent="0.25">
      <c r="C133" s="40"/>
      <c r="D133" s="44" t="str">
        <f t="shared" si="34"/>
        <v>Fri</v>
      </c>
      <c r="E133" s="45">
        <f t="shared" si="33"/>
        <v>44316</v>
      </c>
      <c r="F133" s="46"/>
      <c r="G133" s="47"/>
      <c r="H133" s="71"/>
      <c r="I133" s="47"/>
      <c r="J133" s="49"/>
    </row>
    <row r="134" spans="1:11" ht="30" customHeight="1" x14ac:dyDescent="0.25"/>
    <row r="135" spans="1:11" ht="30" customHeight="1" x14ac:dyDescent="0.25">
      <c r="F135" s="156" t="s">
        <v>46</v>
      </c>
      <c r="G135" s="156" t="s">
        <v>131</v>
      </c>
      <c r="H135" s="156" t="s">
        <v>132</v>
      </c>
      <c r="I135" s="157"/>
      <c r="J135" s="153" t="s">
        <v>2</v>
      </c>
      <c r="K135" s="153" t="s">
        <v>142</v>
      </c>
    </row>
    <row r="136" spans="1:11" ht="30" customHeight="1" x14ac:dyDescent="0.25">
      <c r="F136" s="36">
        <v>9001</v>
      </c>
      <c r="G136" s="36" t="s">
        <v>67</v>
      </c>
      <c r="H136" s="36" t="str">
        <f>VLOOKUP(G136,[1]DropdownList!$A$2:$B$145,2,FALSE)</f>
        <v>NBTC Pure LRIC Model</v>
      </c>
      <c r="I136" s="157"/>
      <c r="J136" s="154">
        <f>SUMIFS($J$11:$J$133,$F$11:$F$133,G136,$G$11:$G$133,F136)</f>
        <v>0</v>
      </c>
      <c r="K136" s="155">
        <f>J136/8</f>
        <v>0</v>
      </c>
    </row>
    <row r="137" spans="1:11" ht="30" customHeight="1" x14ac:dyDescent="0.25">
      <c r="F137" s="36">
        <v>9001</v>
      </c>
      <c r="G137" s="47" t="s">
        <v>69</v>
      </c>
      <c r="H137" s="36" t="str">
        <f>VLOOKUP(G137,[1]DropdownList!$A$2:$B$145,2,FALSE)</f>
        <v>NIDA Market Analysis</v>
      </c>
      <c r="J137" s="154">
        <f>SUMIFS($J$11:$J$133,$F$11:$F$133,G137,$G$11:$G$133,F137)</f>
        <v>94</v>
      </c>
      <c r="K137" s="155">
        <f>J137/8</f>
        <v>11.75</v>
      </c>
    </row>
    <row r="138" spans="1:11" ht="30" customHeight="1" x14ac:dyDescent="0.25">
      <c r="F138" s="36">
        <v>9001</v>
      </c>
      <c r="G138" s="36" t="s">
        <v>114</v>
      </c>
      <c r="H138" s="36" t="str">
        <f>VLOOKUP(G138,[1]DropdownList!$A$2:$B$145,2,FALSE)</f>
        <v>NBTC Fund Spectrum Valuation</v>
      </c>
      <c r="J138" s="154">
        <f>SUMIFS($J$11:$J$133,$F$11:$F$133,G138,$G$11:$G$133,F138)</f>
        <v>45</v>
      </c>
      <c r="K138" s="166">
        <f>J138/8</f>
        <v>5.625</v>
      </c>
    </row>
    <row r="139" spans="1:11" ht="30" customHeight="1" x14ac:dyDescent="0.25">
      <c r="I139" s="158" t="s">
        <v>134</v>
      </c>
      <c r="J139" s="159">
        <f>SUM(J136:J138)</f>
        <v>139</v>
      </c>
      <c r="K139" s="159">
        <f>J139/8</f>
        <v>17.375</v>
      </c>
    </row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322" priority="49" stopIfTrue="1">
      <formula>IF($A11=1,B11,)</formula>
    </cfRule>
    <cfRule type="expression" dxfId="321" priority="50" stopIfTrue="1">
      <formula>IF($A11="",B11,)</formula>
    </cfRule>
  </conditionalFormatting>
  <conditionalFormatting sqref="E11:E15">
    <cfRule type="expression" dxfId="320" priority="51" stopIfTrue="1">
      <formula>IF($A11="",B11,"")</formula>
    </cfRule>
  </conditionalFormatting>
  <conditionalFormatting sqref="E16:E128">
    <cfRule type="expression" dxfId="319" priority="52" stopIfTrue="1">
      <formula>IF($A16&lt;&gt;1,B16,"")</formula>
    </cfRule>
  </conditionalFormatting>
  <conditionalFormatting sqref="D11:D128">
    <cfRule type="expression" dxfId="318" priority="53" stopIfTrue="1">
      <formula>IF($A11="",B11,)</formula>
    </cfRule>
  </conditionalFormatting>
  <conditionalFormatting sqref="G11:G20 G82:G123 G22:G76">
    <cfRule type="expression" dxfId="317" priority="54" stopIfTrue="1">
      <formula>#REF!="Freelancer"</formula>
    </cfRule>
    <cfRule type="expression" dxfId="316" priority="55" stopIfTrue="1">
      <formula>#REF!="DTC Int. Staff"</formula>
    </cfRule>
  </conditionalFormatting>
  <conditionalFormatting sqref="G119:G123 G87:G108 G22 G33:G49 G60:G76">
    <cfRule type="expression" dxfId="315" priority="47" stopIfTrue="1">
      <formula>$F$5="Freelancer"</formula>
    </cfRule>
    <cfRule type="expression" dxfId="314" priority="48" stopIfTrue="1">
      <formula>$F$5="DTC Int. Staff"</formula>
    </cfRule>
  </conditionalFormatting>
  <conditionalFormatting sqref="G16:G20">
    <cfRule type="expression" dxfId="313" priority="45" stopIfTrue="1">
      <formula>#REF!="Freelancer"</formula>
    </cfRule>
    <cfRule type="expression" dxfId="312" priority="46" stopIfTrue="1">
      <formula>#REF!="DTC Int. Staff"</formula>
    </cfRule>
  </conditionalFormatting>
  <conditionalFormatting sqref="G16:G20">
    <cfRule type="expression" dxfId="311" priority="43" stopIfTrue="1">
      <formula>$F$5="Freelancer"</formula>
    </cfRule>
    <cfRule type="expression" dxfId="310" priority="44" stopIfTrue="1">
      <formula>$F$5="DTC Int. Staff"</formula>
    </cfRule>
  </conditionalFormatting>
  <conditionalFormatting sqref="G21">
    <cfRule type="expression" dxfId="309" priority="41" stopIfTrue="1">
      <formula>#REF!="Freelancer"</formula>
    </cfRule>
    <cfRule type="expression" dxfId="308" priority="42" stopIfTrue="1">
      <formula>#REF!="DTC Int. Staff"</formula>
    </cfRule>
  </conditionalFormatting>
  <conditionalFormatting sqref="G21">
    <cfRule type="expression" dxfId="307" priority="39" stopIfTrue="1">
      <formula>$F$5="Freelancer"</formula>
    </cfRule>
    <cfRule type="expression" dxfId="306" priority="40" stopIfTrue="1">
      <formula>$F$5="DTC Int. Staff"</formula>
    </cfRule>
  </conditionalFormatting>
  <conditionalFormatting sqref="C129:C133">
    <cfRule type="expression" dxfId="305" priority="33" stopIfTrue="1">
      <formula>IF($A129=1,B129,)</formula>
    </cfRule>
    <cfRule type="expression" dxfId="304" priority="34" stopIfTrue="1">
      <formula>IF($A129="",B129,)</formula>
    </cfRule>
  </conditionalFormatting>
  <conditionalFormatting sqref="D129:D133">
    <cfRule type="expression" dxfId="303" priority="35" stopIfTrue="1">
      <formula>IF($A129="",B129,)</formula>
    </cfRule>
  </conditionalFormatting>
  <conditionalFormatting sqref="E129:E133">
    <cfRule type="expression" dxfId="302" priority="32" stopIfTrue="1">
      <formula>IF($A129&lt;&gt;1,B129,"")</formula>
    </cfRule>
  </conditionalFormatting>
  <conditionalFormatting sqref="G55:G59">
    <cfRule type="expression" dxfId="301" priority="29" stopIfTrue="1">
      <formula>$F$5="Freelancer"</formula>
    </cfRule>
    <cfRule type="expression" dxfId="300" priority="30" stopIfTrue="1">
      <formula>$F$5="DTC Int. Staff"</formula>
    </cfRule>
  </conditionalFormatting>
  <conditionalFormatting sqref="G77:G81">
    <cfRule type="expression" dxfId="299" priority="27" stopIfTrue="1">
      <formula>#REF!="Freelancer"</formula>
    </cfRule>
    <cfRule type="expression" dxfId="298" priority="28" stopIfTrue="1">
      <formula>#REF!="DTC Int. Staff"</formula>
    </cfRule>
  </conditionalFormatting>
  <conditionalFormatting sqref="G77:G81">
    <cfRule type="expression" dxfId="297" priority="25" stopIfTrue="1">
      <formula>$F$5="Freelancer"</formula>
    </cfRule>
    <cfRule type="expression" dxfId="296" priority="26" stopIfTrue="1">
      <formula>$F$5="DTC Int. Staff"</formula>
    </cfRule>
  </conditionalFormatting>
  <conditionalFormatting sqref="G60">
    <cfRule type="expression" dxfId="295" priority="23" stopIfTrue="1">
      <formula>$F$5="Freelancer"</formula>
    </cfRule>
    <cfRule type="expression" dxfId="294" priority="24" stopIfTrue="1">
      <formula>$F$5="DTC Int. Staff"</formula>
    </cfRule>
  </conditionalFormatting>
  <conditionalFormatting sqref="G65">
    <cfRule type="expression" dxfId="293" priority="21" stopIfTrue="1">
      <formula>$F$5="Freelancer"</formula>
    </cfRule>
    <cfRule type="expression" dxfId="292" priority="22" stopIfTrue="1">
      <formula>$F$5="DTC Int. Staff"</formula>
    </cfRule>
  </conditionalFormatting>
  <conditionalFormatting sqref="G70">
    <cfRule type="expression" dxfId="291" priority="19" stopIfTrue="1">
      <formula>$F$5="Freelancer"</formula>
    </cfRule>
    <cfRule type="expression" dxfId="290" priority="20" stopIfTrue="1">
      <formula>$F$5="DTC Int. Staff"</formula>
    </cfRule>
  </conditionalFormatting>
  <conditionalFormatting sqref="F136">
    <cfRule type="expression" dxfId="289" priority="17" stopIfTrue="1">
      <formula>#REF!="Freelancer"</formula>
    </cfRule>
    <cfRule type="expression" dxfId="288" priority="18" stopIfTrue="1">
      <formula>#REF!="DTC Int. Staff"</formula>
    </cfRule>
  </conditionalFormatting>
  <conditionalFormatting sqref="F136">
    <cfRule type="expression" dxfId="287" priority="15" stopIfTrue="1">
      <formula>#REF!="Freelancer"</formula>
    </cfRule>
    <cfRule type="expression" dxfId="286" priority="16" stopIfTrue="1">
      <formula>#REF!="DTC Int. Staff"</formula>
    </cfRule>
  </conditionalFormatting>
  <conditionalFormatting sqref="F136">
    <cfRule type="expression" dxfId="285" priority="13" stopIfTrue="1">
      <formula>$F$5="Freelancer"</formula>
    </cfRule>
    <cfRule type="expression" dxfId="284" priority="14" stopIfTrue="1">
      <formula>$F$5="DTC Int. Staff"</formula>
    </cfRule>
  </conditionalFormatting>
  <conditionalFormatting sqref="F138">
    <cfRule type="expression" dxfId="283" priority="1" stopIfTrue="1">
      <formula>$F$5="Freelancer"</formula>
    </cfRule>
    <cfRule type="expression" dxfId="282" priority="2" stopIfTrue="1">
      <formula>$F$5="DTC Int. Staff"</formula>
    </cfRule>
  </conditionalFormatting>
  <conditionalFormatting sqref="F137">
    <cfRule type="expression" dxfId="281" priority="11" stopIfTrue="1">
      <formula>#REF!="Freelancer"</formula>
    </cfRule>
    <cfRule type="expression" dxfId="280" priority="12" stopIfTrue="1">
      <formula>#REF!="DTC Int. Staff"</formula>
    </cfRule>
  </conditionalFormatting>
  <conditionalFormatting sqref="F137">
    <cfRule type="expression" dxfId="279" priority="9" stopIfTrue="1">
      <formula>#REF!="Freelancer"</formula>
    </cfRule>
    <cfRule type="expression" dxfId="278" priority="10" stopIfTrue="1">
      <formula>#REF!="DTC Int. Staff"</formula>
    </cfRule>
  </conditionalFormatting>
  <conditionalFormatting sqref="F137">
    <cfRule type="expression" dxfId="277" priority="7" stopIfTrue="1">
      <formula>$F$5="Freelancer"</formula>
    </cfRule>
    <cfRule type="expression" dxfId="276" priority="8" stopIfTrue="1">
      <formula>$F$5="DTC Int. Staff"</formula>
    </cfRule>
  </conditionalFormatting>
  <conditionalFormatting sqref="F138">
    <cfRule type="expression" dxfId="275" priority="5" stopIfTrue="1">
      <formula>#REF!="Freelancer"</formula>
    </cfRule>
    <cfRule type="expression" dxfId="274" priority="6" stopIfTrue="1">
      <formula>#REF!="DTC Int. Staff"</formula>
    </cfRule>
  </conditionalFormatting>
  <conditionalFormatting sqref="F138">
    <cfRule type="expression" dxfId="273" priority="3" stopIfTrue="1">
      <formula>#REF!="Freelancer"</formula>
    </cfRule>
    <cfRule type="expression" dxfId="272" priority="4" stopIfTrue="1">
      <formula>#REF!="DTC Int. Staff"</formula>
    </cfRule>
  </conditionalFormatting>
  <dataValidations count="1">
    <dataValidation type="list" allowBlank="1" showInputMessage="1" showErrorMessage="1" sqref="F136:F138" xr:uid="{C6A375E0-58C9-4C5C-8D70-C58D86A4B929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N270"/>
  <sheetViews>
    <sheetView showGridLines="0" topLeftCell="D106" zoomScale="70" zoomScaleNormal="70" workbookViewId="0">
      <selection activeCell="D128" sqref="A128:XFD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4" ht="51.75" customHeight="1" thickBot="1" x14ac:dyDescent="0.3">
      <c r="D1" s="245" t="s">
        <v>5</v>
      </c>
      <c r="E1" s="246"/>
      <c r="F1" s="246"/>
      <c r="G1" s="246"/>
      <c r="H1" s="246"/>
      <c r="I1" s="246"/>
      <c r="J1" s="247"/>
    </row>
    <row r="2" spans="1:14" ht="13.5" customHeight="1" x14ac:dyDescent="0.25">
      <c r="D2" s="9"/>
      <c r="E2" s="9"/>
      <c r="F2" s="9"/>
      <c r="G2" s="9"/>
      <c r="H2" s="9"/>
      <c r="I2" s="9"/>
      <c r="J2" s="10"/>
    </row>
    <row r="3" spans="1:14" ht="20.25" customHeight="1" x14ac:dyDescent="0.25">
      <c r="D3" s="11" t="s">
        <v>0</v>
      </c>
      <c r="E3" s="12"/>
      <c r="F3" s="13" t="str">
        <f>'Information-General Settings'!C3</f>
        <v>Chonnanun</v>
      </c>
      <c r="G3" s="14"/>
      <c r="I3" s="15"/>
      <c r="J3" s="15"/>
    </row>
    <row r="4" spans="1:14" ht="20.25" customHeight="1" x14ac:dyDescent="0.25">
      <c r="D4" s="243" t="s">
        <v>8</v>
      </c>
      <c r="E4" s="244"/>
      <c r="F4" s="13" t="str">
        <f>'Information-General Settings'!C4</f>
        <v>Yiamram</v>
      </c>
      <c r="G4" s="14"/>
      <c r="I4" s="15"/>
      <c r="J4" s="15"/>
    </row>
    <row r="5" spans="1:14" ht="20.25" customHeight="1" x14ac:dyDescent="0.25">
      <c r="D5" s="11" t="s">
        <v>7</v>
      </c>
      <c r="E5" s="16"/>
      <c r="F5" s="13" t="str">
        <f>'Information-General Settings'!C5</f>
        <v>TIME120</v>
      </c>
      <c r="G5" s="14"/>
      <c r="I5" s="15"/>
      <c r="J5" s="15"/>
    </row>
    <row r="6" spans="1:14" ht="20.25" customHeight="1" x14ac:dyDescent="0.25">
      <c r="E6" s="15"/>
      <c r="F6" s="15"/>
      <c r="G6" s="15"/>
      <c r="H6" s="17"/>
      <c r="I6" s="18"/>
      <c r="J6" s="19"/>
    </row>
    <row r="7" spans="1:14" ht="29" x14ac:dyDescent="0.25">
      <c r="G7" s="20"/>
      <c r="H7" s="17"/>
      <c r="I7" s="21" t="s">
        <v>34</v>
      </c>
      <c r="J7" s="22" t="s">
        <v>35</v>
      </c>
    </row>
    <row r="8" spans="1:14" ht="43.5" customHeight="1" x14ac:dyDescent="0.25">
      <c r="D8" s="23"/>
      <c r="G8" s="18"/>
      <c r="H8" s="14"/>
      <c r="I8" s="24">
        <f>SUM(J10:J125)</f>
        <v>152</v>
      </c>
      <c r="J8" s="25">
        <f>I8/8</f>
        <v>19</v>
      </c>
    </row>
    <row r="9" spans="1:14" ht="20.25" customHeight="1" thickBot="1" x14ac:dyDescent="0.3">
      <c r="E9" s="15"/>
      <c r="F9" s="15"/>
      <c r="G9" s="15"/>
      <c r="H9" s="17"/>
      <c r="I9" s="18"/>
      <c r="J9" s="19"/>
    </row>
    <row r="10" spans="1:14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  <c r="L10" s="172"/>
      <c r="M10" s="173" t="s">
        <v>89</v>
      </c>
      <c r="N10" s="174" t="s">
        <v>90</v>
      </c>
    </row>
    <row r="11" spans="1:14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  <c r="L11" s="110">
        <v>9001</v>
      </c>
      <c r="M11" s="171">
        <f>COUNTIF($G$10:$G$125,L11)</f>
        <v>19</v>
      </c>
      <c r="N11" s="66">
        <f>SUMIF($G$10:$G$125,L11,$J$10:$J$125)</f>
        <v>152</v>
      </c>
    </row>
    <row r="12" spans="1:14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  <c r="L12" s="175">
        <v>9002</v>
      </c>
      <c r="M12" s="176">
        <f t="shared" ref="M12:M17" si="2">COUNTIF($G$10:$G$126,L12)</f>
        <v>0</v>
      </c>
      <c r="N12" s="172">
        <f t="shared" ref="N12:N17" si="3">SUMIF($G$10:$G$126,L12,$J$10:$J$126)</f>
        <v>0</v>
      </c>
    </row>
    <row r="13" spans="1:14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4">+E12+1</f>
        <v>44319</v>
      </c>
      <c r="F13" s="35" t="s">
        <v>114</v>
      </c>
      <c r="G13" s="36">
        <v>9001</v>
      </c>
      <c r="H13" s="43" t="s">
        <v>120</v>
      </c>
      <c r="I13" s="47" t="s">
        <v>159</v>
      </c>
      <c r="J13" s="85">
        <v>8</v>
      </c>
      <c r="L13" s="110">
        <v>9003</v>
      </c>
      <c r="M13" s="171">
        <f t="shared" si="2"/>
        <v>0</v>
      </c>
      <c r="N13" s="66">
        <f t="shared" si="3"/>
        <v>0</v>
      </c>
    </row>
    <row r="14" spans="1:14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  <c r="L14" s="175">
        <v>9004</v>
      </c>
      <c r="M14" s="176">
        <f t="shared" si="2"/>
        <v>0</v>
      </c>
      <c r="N14" s="172">
        <f t="shared" si="3"/>
        <v>0</v>
      </c>
    </row>
    <row r="15" spans="1:14" ht="22.5" customHeight="1" x14ac:dyDescent="0.25">
      <c r="A15" s="31"/>
      <c r="C15" s="79"/>
      <c r="D15" s="80" t="str">
        <f t="shared" ref="D15:D17" si="5">D14</f>
        <v>Mo</v>
      </c>
      <c r="E15" s="34">
        <f t="shared" ref="E15:E17" si="6">E14</f>
        <v>44319</v>
      </c>
      <c r="F15" s="35"/>
      <c r="G15" s="36"/>
      <c r="H15" s="37"/>
      <c r="I15" s="36"/>
      <c r="J15" s="85"/>
      <c r="L15" s="110">
        <v>9005</v>
      </c>
      <c r="M15" s="171">
        <f t="shared" si="2"/>
        <v>0</v>
      </c>
      <c r="N15" s="66">
        <f t="shared" si="3"/>
        <v>0</v>
      </c>
    </row>
    <row r="16" spans="1:14" ht="22.5" customHeight="1" x14ac:dyDescent="0.25">
      <c r="A16" s="31"/>
      <c r="C16" s="79"/>
      <c r="D16" s="80" t="str">
        <f t="shared" si="5"/>
        <v>Mo</v>
      </c>
      <c r="E16" s="34">
        <f t="shared" si="6"/>
        <v>44319</v>
      </c>
      <c r="F16" s="35"/>
      <c r="G16" s="36"/>
      <c r="H16" s="37"/>
      <c r="I16" s="36"/>
      <c r="J16" s="85"/>
      <c r="L16" s="175">
        <v>9007</v>
      </c>
      <c r="M16" s="176">
        <f t="shared" si="2"/>
        <v>0</v>
      </c>
      <c r="N16" s="172">
        <f t="shared" si="3"/>
        <v>0</v>
      </c>
    </row>
    <row r="17" spans="1:14" ht="22.5" customHeight="1" x14ac:dyDescent="0.25">
      <c r="A17" s="31"/>
      <c r="C17" s="79"/>
      <c r="D17" s="80" t="str">
        <f t="shared" si="5"/>
        <v>Mo</v>
      </c>
      <c r="E17" s="34">
        <f t="shared" si="6"/>
        <v>44319</v>
      </c>
      <c r="F17" s="35"/>
      <c r="G17" s="36"/>
      <c r="H17" s="37"/>
      <c r="I17" s="36"/>
      <c r="J17" s="85"/>
      <c r="L17" s="110">
        <v>9008</v>
      </c>
      <c r="M17" s="171">
        <f t="shared" si="2"/>
        <v>0</v>
      </c>
      <c r="N17" s="66">
        <f t="shared" si="3"/>
        <v>0</v>
      </c>
    </row>
    <row r="18" spans="1:14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7">IF(B18=1,"Mo",IF(B18=2,"Tue",IF(B18=3,"Wed",IF(B18=4,"Thu",IF(B18=5,"Fri",IF(B18=6,"Sat",IF(B18=7,"Sun","")))))))</f>
        <v>Tue</v>
      </c>
      <c r="E18" s="45">
        <f>+E13+1</f>
        <v>44320</v>
      </c>
      <c r="F18" s="46" t="s">
        <v>114</v>
      </c>
      <c r="G18" s="47">
        <v>9001</v>
      </c>
      <c r="H18" s="48" t="s">
        <v>121</v>
      </c>
      <c r="I18" s="47" t="s">
        <v>159</v>
      </c>
      <c r="J18" s="86">
        <v>8</v>
      </c>
    </row>
    <row r="19" spans="1:14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4" ht="22.5" customHeight="1" x14ac:dyDescent="0.25">
      <c r="A20" s="31"/>
      <c r="C20" s="79"/>
      <c r="D20" s="94" t="str">
        <f t="shared" ref="D20:E22" si="8">D19</f>
        <v>Tue</v>
      </c>
      <c r="E20" s="45">
        <f t="shared" si="8"/>
        <v>44320</v>
      </c>
      <c r="F20" s="46"/>
      <c r="G20" s="47"/>
      <c r="H20" s="71"/>
      <c r="I20" s="47"/>
      <c r="J20" s="86"/>
    </row>
    <row r="21" spans="1:14" ht="22.5" customHeight="1" x14ac:dyDescent="0.25">
      <c r="A21" s="31"/>
      <c r="C21" s="79"/>
      <c r="D21" s="94" t="str">
        <f t="shared" si="8"/>
        <v>Tue</v>
      </c>
      <c r="E21" s="45">
        <f t="shared" si="8"/>
        <v>44320</v>
      </c>
      <c r="F21" s="46"/>
      <c r="G21" s="47"/>
      <c r="H21" s="71"/>
      <c r="I21" s="47"/>
      <c r="J21" s="86"/>
    </row>
    <row r="22" spans="1:14" ht="22.5" customHeight="1" x14ac:dyDescent="0.25">
      <c r="A22" s="31"/>
      <c r="C22" s="79"/>
      <c r="D22" s="94" t="str">
        <f t="shared" si="8"/>
        <v>Tue</v>
      </c>
      <c r="E22" s="45">
        <f t="shared" si="8"/>
        <v>44320</v>
      </c>
      <c r="F22" s="46"/>
      <c r="G22" s="47"/>
      <c r="H22" s="71"/>
      <c r="I22" s="47"/>
      <c r="J22" s="86"/>
    </row>
    <row r="23" spans="1:14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7"/>
        <v>Wed</v>
      </c>
      <c r="E23" s="34">
        <f>+E18+1</f>
        <v>44321</v>
      </c>
      <c r="F23" s="65" t="s">
        <v>114</v>
      </c>
      <c r="G23" s="66">
        <v>9001</v>
      </c>
      <c r="H23" s="67" t="s">
        <v>121</v>
      </c>
      <c r="I23" s="47" t="s">
        <v>159</v>
      </c>
      <c r="J23" s="87">
        <v>8</v>
      </c>
    </row>
    <row r="24" spans="1:14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4" ht="22.5" customHeight="1" x14ac:dyDescent="0.25">
      <c r="A25" s="31"/>
      <c r="C25" s="79"/>
      <c r="D25" s="80" t="str">
        <f t="shared" ref="D25:E27" si="9">D24</f>
        <v>Wed</v>
      </c>
      <c r="E25" s="34">
        <f t="shared" si="9"/>
        <v>44321</v>
      </c>
      <c r="F25" s="65"/>
      <c r="G25" s="66"/>
      <c r="H25" s="67"/>
      <c r="I25" s="66"/>
      <c r="J25" s="87"/>
    </row>
    <row r="26" spans="1:14" ht="22.5" customHeight="1" x14ac:dyDescent="0.25">
      <c r="A26" s="31"/>
      <c r="C26" s="79"/>
      <c r="D26" s="80" t="str">
        <f t="shared" si="9"/>
        <v>Wed</v>
      </c>
      <c r="E26" s="34">
        <f t="shared" si="9"/>
        <v>44321</v>
      </c>
      <c r="F26" s="65"/>
      <c r="G26" s="66"/>
      <c r="H26" s="67"/>
      <c r="I26" s="66"/>
      <c r="J26" s="87"/>
    </row>
    <row r="27" spans="1:14" ht="22.5" customHeight="1" x14ac:dyDescent="0.25">
      <c r="A27" s="31"/>
      <c r="C27" s="79"/>
      <c r="D27" s="80" t="str">
        <f t="shared" si="9"/>
        <v>Wed</v>
      </c>
      <c r="E27" s="34">
        <f t="shared" si="9"/>
        <v>44321</v>
      </c>
      <c r="F27" s="65"/>
      <c r="G27" s="66"/>
      <c r="H27" s="67"/>
      <c r="I27" s="66"/>
      <c r="J27" s="87"/>
    </row>
    <row r="28" spans="1:14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7"/>
        <v>Thu</v>
      </c>
      <c r="E28" s="45">
        <f>+E23+1</f>
        <v>44322</v>
      </c>
      <c r="F28" s="46" t="s">
        <v>114</v>
      </c>
      <c r="G28" s="47">
        <v>9001</v>
      </c>
      <c r="H28" s="90" t="s">
        <v>121</v>
      </c>
      <c r="I28" s="47" t="s">
        <v>159</v>
      </c>
      <c r="J28" s="86">
        <v>8</v>
      </c>
    </row>
    <row r="29" spans="1:14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4" ht="22.5" customHeight="1" x14ac:dyDescent="0.25">
      <c r="A30" s="31"/>
      <c r="C30" s="79"/>
      <c r="D30" s="94" t="str">
        <f t="shared" ref="D30:E32" si="10">D29</f>
        <v>Thu</v>
      </c>
      <c r="E30" s="45">
        <f t="shared" si="10"/>
        <v>44322</v>
      </c>
      <c r="F30" s="46"/>
      <c r="G30" s="47"/>
      <c r="H30" s="90"/>
      <c r="I30" s="47"/>
      <c r="J30" s="86"/>
    </row>
    <row r="31" spans="1:14" ht="22.5" customHeight="1" x14ac:dyDescent="0.25">
      <c r="A31" s="31"/>
      <c r="C31" s="79"/>
      <c r="D31" s="94" t="str">
        <f t="shared" si="10"/>
        <v>Thu</v>
      </c>
      <c r="E31" s="45">
        <f t="shared" si="10"/>
        <v>44322</v>
      </c>
      <c r="F31" s="46"/>
      <c r="G31" s="47"/>
      <c r="H31" s="90"/>
      <c r="I31" s="47"/>
      <c r="J31" s="86"/>
    </row>
    <row r="32" spans="1:14" ht="22.5" customHeight="1" x14ac:dyDescent="0.25">
      <c r="A32" s="31"/>
      <c r="C32" s="79"/>
      <c r="D32" s="94" t="str">
        <f t="shared" si="10"/>
        <v>Thu</v>
      </c>
      <c r="E32" s="45">
        <f t="shared" si="10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7"/>
        <v>Fri</v>
      </c>
      <c r="E33" s="34">
        <f>+E28+1</f>
        <v>44323</v>
      </c>
      <c r="F33" s="65" t="s">
        <v>114</v>
      </c>
      <c r="G33" s="66">
        <v>9001</v>
      </c>
      <c r="H33" s="67" t="s">
        <v>121</v>
      </c>
      <c r="I33" s="47" t="s">
        <v>159</v>
      </c>
      <c r="J33" s="87">
        <v>8</v>
      </c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11">D34</f>
        <v>Fri</v>
      </c>
      <c r="E35" s="34">
        <f t="shared" si="11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11"/>
        <v>Fri</v>
      </c>
      <c r="E36" s="34">
        <f t="shared" si="11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11"/>
        <v>Fri</v>
      </c>
      <c r="E37" s="34">
        <f t="shared" si="11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9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4"/>
        <v>44326</v>
      </c>
      <c r="F40" s="65" t="s">
        <v>114</v>
      </c>
      <c r="G40" s="66">
        <v>9001</v>
      </c>
      <c r="H40" s="48" t="s">
        <v>120</v>
      </c>
      <c r="I40" s="47" t="s">
        <v>159</v>
      </c>
      <c r="J40" s="87">
        <v>8</v>
      </c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48"/>
      <c r="I41" s="47"/>
      <c r="J41" s="86"/>
    </row>
    <row r="42" spans="1:10" ht="22.5" customHeight="1" x14ac:dyDescent="0.25">
      <c r="A42" s="31"/>
      <c r="C42" s="79"/>
      <c r="D42" s="94" t="str">
        <f t="shared" ref="D42:D44" si="12">D41</f>
        <v>Mo</v>
      </c>
      <c r="E42" s="45">
        <f t="shared" ref="E42:E44" si="13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2"/>
        <v>Mo</v>
      </c>
      <c r="E43" s="45">
        <f t="shared" si="13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2"/>
        <v>Mo</v>
      </c>
      <c r="E44" s="45">
        <f t="shared" si="13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7"/>
        <v>Tue</v>
      </c>
      <c r="E45" s="34">
        <f>+E40+1</f>
        <v>44327</v>
      </c>
      <c r="F45" s="65" t="s">
        <v>114</v>
      </c>
      <c r="G45" s="66">
        <v>9001</v>
      </c>
      <c r="H45" s="67" t="s">
        <v>121</v>
      </c>
      <c r="I45" s="47" t="s">
        <v>159</v>
      </c>
      <c r="J45" s="87">
        <v>8</v>
      </c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4">D46</f>
        <v>Tue</v>
      </c>
      <c r="E47" s="34">
        <f t="shared" si="14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4"/>
        <v>Tue</v>
      </c>
      <c r="E48" s="34">
        <f t="shared" si="14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4"/>
        <v>Tue</v>
      </c>
      <c r="E49" s="34">
        <f t="shared" si="14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7"/>
        <v>Wed</v>
      </c>
      <c r="E50" s="45">
        <f>+E45+1</f>
        <v>44328</v>
      </c>
      <c r="F50" s="65" t="s">
        <v>114</v>
      </c>
      <c r="G50" s="66">
        <v>9001</v>
      </c>
      <c r="H50" s="67" t="s">
        <v>121</v>
      </c>
      <c r="I50" s="47" t="s">
        <v>159</v>
      </c>
      <c r="J50" s="87">
        <v>8</v>
      </c>
    </row>
    <row r="51" spans="1:10" ht="22.5" customHeight="1" x14ac:dyDescent="0.25">
      <c r="A51" s="31"/>
      <c r="C51" s="79"/>
      <c r="D51" s="94" t="str">
        <f t="shared" ref="D51:E54" si="15">D50</f>
        <v>Wed</v>
      </c>
      <c r="E51" s="45">
        <f t="shared" si="15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5"/>
        <v>Wed</v>
      </c>
      <c r="E52" s="45">
        <f t="shared" si="15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5"/>
        <v>Wed</v>
      </c>
      <c r="E53" s="45">
        <f t="shared" si="15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5"/>
        <v>Wed</v>
      </c>
      <c r="E54" s="45">
        <f t="shared" si="15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7"/>
        <v>Thu</v>
      </c>
      <c r="E55" s="34">
        <f>+E50+1</f>
        <v>44329</v>
      </c>
      <c r="F55" s="65" t="s">
        <v>114</v>
      </c>
      <c r="G55" s="66">
        <v>9001</v>
      </c>
      <c r="H55" s="67" t="s">
        <v>121</v>
      </c>
      <c r="I55" s="47" t="s">
        <v>159</v>
      </c>
      <c r="J55" s="87">
        <v>8</v>
      </c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6">D56</f>
        <v>Thu</v>
      </c>
      <c r="E57" s="34">
        <f t="shared" si="16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6"/>
        <v>Thu</v>
      </c>
      <c r="E58" s="34">
        <f t="shared" si="16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6"/>
        <v>Thu</v>
      </c>
      <c r="E59" s="34">
        <f t="shared" si="16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7"/>
        <v>Fri</v>
      </c>
      <c r="E60" s="45">
        <f>+E55+1</f>
        <v>44330</v>
      </c>
      <c r="F60" s="46"/>
      <c r="G60" s="47">
        <v>9013</v>
      </c>
      <c r="H60" s="48" t="s">
        <v>12</v>
      </c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7">D61</f>
        <v>Fri</v>
      </c>
      <c r="E62" s="45">
        <f t="shared" si="17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7"/>
        <v>Fri</v>
      </c>
      <c r="E63" s="45">
        <f t="shared" si="17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7"/>
        <v>Fri</v>
      </c>
      <c r="E64" s="45">
        <f t="shared" si="17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7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7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7"/>
        <v>Mo</v>
      </c>
      <c r="E67" s="34">
        <f t="shared" si="4"/>
        <v>44333</v>
      </c>
      <c r="F67" s="65" t="s">
        <v>114</v>
      </c>
      <c r="G67" s="66">
        <v>9001</v>
      </c>
      <c r="H67" s="43" t="s">
        <v>148</v>
      </c>
      <c r="I67" s="47" t="s">
        <v>159</v>
      </c>
      <c r="J67" s="87">
        <v>8</v>
      </c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8">D68</f>
        <v>Mo</v>
      </c>
      <c r="E69" s="34">
        <f t="shared" ref="E69:E71" si="19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8"/>
        <v>Mo</v>
      </c>
      <c r="E70" s="34">
        <f t="shared" si="19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8"/>
        <v>Mo</v>
      </c>
      <c r="E71" s="34">
        <f t="shared" si="19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7"/>
        <v>Tue</v>
      </c>
      <c r="E72" s="45">
        <f>+E67+1</f>
        <v>44334</v>
      </c>
      <c r="F72" s="65" t="s">
        <v>114</v>
      </c>
      <c r="G72" s="66">
        <v>9001</v>
      </c>
      <c r="H72" s="43" t="s">
        <v>147</v>
      </c>
      <c r="I72" s="47" t="s">
        <v>159</v>
      </c>
      <c r="J72" s="87">
        <v>8</v>
      </c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20">D73</f>
        <v>Tue</v>
      </c>
      <c r="E74" s="45">
        <f t="shared" si="20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20"/>
        <v>Tue</v>
      </c>
      <c r="E75" s="45">
        <f t="shared" si="20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20"/>
        <v>Tue</v>
      </c>
      <c r="E76" s="45">
        <f t="shared" si="20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7"/>
        <v>Wed</v>
      </c>
      <c r="E77" s="34">
        <f>+E72+1</f>
        <v>44335</v>
      </c>
      <c r="F77" s="65" t="s">
        <v>114</v>
      </c>
      <c r="G77" s="66">
        <v>9001</v>
      </c>
      <c r="H77" s="43" t="s">
        <v>147</v>
      </c>
      <c r="I77" s="47" t="s">
        <v>159</v>
      </c>
      <c r="J77" s="87">
        <v>8</v>
      </c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21">D79</f>
        <v>Wed</v>
      </c>
      <c r="E80" s="34">
        <f t="shared" si="21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21"/>
        <v>Wed</v>
      </c>
      <c r="E81" s="34">
        <f t="shared" si="21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7"/>
        <v>Thu</v>
      </c>
      <c r="E82" s="45">
        <f>+E77+1</f>
        <v>44336</v>
      </c>
      <c r="F82" s="65" t="s">
        <v>114</v>
      </c>
      <c r="G82" s="66">
        <v>9001</v>
      </c>
      <c r="H82" s="43" t="s">
        <v>147</v>
      </c>
      <c r="I82" s="47" t="s">
        <v>159</v>
      </c>
      <c r="J82" s="87">
        <v>8</v>
      </c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2">D83</f>
        <v>Thu</v>
      </c>
      <c r="E84" s="45">
        <f t="shared" si="22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2"/>
        <v>Thu</v>
      </c>
      <c r="E85" s="45">
        <f t="shared" si="22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2"/>
        <v>Thu</v>
      </c>
      <c r="E86" s="45">
        <f t="shared" si="22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7"/>
        <v>Fri</v>
      </c>
      <c r="E87" s="34">
        <f>+E82+1</f>
        <v>44337</v>
      </c>
      <c r="F87" s="65" t="s">
        <v>114</v>
      </c>
      <c r="G87" s="66">
        <v>9001</v>
      </c>
      <c r="H87" s="43" t="s">
        <v>147</v>
      </c>
      <c r="I87" s="47" t="s">
        <v>159</v>
      </c>
      <c r="J87" s="87">
        <v>8</v>
      </c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3">D88</f>
        <v>Fri</v>
      </c>
      <c r="E89" s="34">
        <f t="shared" si="23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3"/>
        <v>Fri</v>
      </c>
      <c r="E90" s="34">
        <f t="shared" si="23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3"/>
        <v>Fri</v>
      </c>
      <c r="E91" s="34">
        <f t="shared" si="23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7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7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7"/>
        <v>Mo</v>
      </c>
      <c r="E94" s="34">
        <f t="shared" ref="E94" si="24">+E93+1</f>
        <v>44340</v>
      </c>
      <c r="F94" s="65" t="s">
        <v>114</v>
      </c>
      <c r="G94" s="66">
        <v>9001</v>
      </c>
      <c r="H94" s="43" t="s">
        <v>149</v>
      </c>
      <c r="I94" s="47" t="s">
        <v>159</v>
      </c>
      <c r="J94" s="87">
        <v>8</v>
      </c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5">D95</f>
        <v>Mo</v>
      </c>
      <c r="E96" s="34">
        <f t="shared" ref="E96:E98" si="26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5"/>
        <v>Mo</v>
      </c>
      <c r="E97" s="34">
        <f t="shared" si="26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5"/>
        <v>Mo</v>
      </c>
      <c r="E98" s="34">
        <f t="shared" si="26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7"/>
        <v>Tue</v>
      </c>
      <c r="E99" s="45">
        <f>+E94+1</f>
        <v>44341</v>
      </c>
      <c r="F99" s="65" t="s">
        <v>114</v>
      </c>
      <c r="G99" s="66">
        <v>9001</v>
      </c>
      <c r="H99" s="43" t="s">
        <v>150</v>
      </c>
      <c r="I99" s="47" t="s">
        <v>159</v>
      </c>
      <c r="J99" s="87">
        <v>8</v>
      </c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7">D100</f>
        <v>Tue</v>
      </c>
      <c r="E101" s="45">
        <f t="shared" si="27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7"/>
        <v>Tue</v>
      </c>
      <c r="E102" s="45">
        <f t="shared" si="27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7"/>
        <v>Tue</v>
      </c>
      <c r="E103" s="45">
        <f t="shared" si="27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7"/>
        <v>Wed</v>
      </c>
      <c r="E104" s="34">
        <f>+E99+1</f>
        <v>44342</v>
      </c>
      <c r="F104" s="65"/>
      <c r="G104" s="66">
        <v>9014</v>
      </c>
      <c r="H104" s="43" t="s">
        <v>151</v>
      </c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8">D105</f>
        <v>Wed</v>
      </c>
      <c r="E106" s="34">
        <f t="shared" si="28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8"/>
        <v>Wed</v>
      </c>
      <c r="E107" s="34">
        <f t="shared" si="28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8"/>
        <v>Wed</v>
      </c>
      <c r="E108" s="34">
        <f t="shared" si="28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7"/>
        <v>Thu</v>
      </c>
      <c r="E109" s="45">
        <f>+E104+1</f>
        <v>44343</v>
      </c>
      <c r="F109" s="65" t="s">
        <v>114</v>
      </c>
      <c r="G109" s="66">
        <v>9001</v>
      </c>
      <c r="H109" s="43" t="s">
        <v>150</v>
      </c>
      <c r="I109" s="47" t="s">
        <v>159</v>
      </c>
      <c r="J109" s="87">
        <v>8</v>
      </c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9">D110</f>
        <v>Thu</v>
      </c>
      <c r="E111" s="45">
        <f t="shared" si="29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9"/>
        <v>Thu</v>
      </c>
      <c r="E112" s="45">
        <f t="shared" si="29"/>
        <v>44343</v>
      </c>
      <c r="F112" s="46"/>
      <c r="G112" s="47"/>
      <c r="H112" s="48"/>
      <c r="I112" s="47"/>
      <c r="J112" s="86"/>
    </row>
    <row r="113" spans="1:11" ht="22.5" customHeight="1" x14ac:dyDescent="0.25">
      <c r="A113" s="31"/>
      <c r="C113" s="79"/>
      <c r="D113" s="94" t="str">
        <f t="shared" si="29"/>
        <v>Thu</v>
      </c>
      <c r="E113" s="45">
        <f t="shared" si="29"/>
        <v>44343</v>
      </c>
      <c r="F113" s="46"/>
      <c r="G113" s="47"/>
      <c r="H113" s="48"/>
      <c r="I113" s="47"/>
      <c r="J113" s="86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7"/>
        <v>Fri</v>
      </c>
      <c r="E114" s="34">
        <f>+E109+1</f>
        <v>44344</v>
      </c>
      <c r="F114" s="65" t="s">
        <v>114</v>
      </c>
      <c r="G114" s="66">
        <v>9001</v>
      </c>
      <c r="H114" s="184" t="s">
        <v>61</v>
      </c>
      <c r="I114" s="47" t="s">
        <v>159</v>
      </c>
      <c r="J114" s="87">
        <v>8</v>
      </c>
    </row>
    <row r="115" spans="1:11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1" ht="22.5" customHeight="1" x14ac:dyDescent="0.25">
      <c r="A116" s="31"/>
      <c r="C116" s="79"/>
      <c r="D116" s="80" t="str">
        <f t="shared" ref="D116:E118" si="30">D115</f>
        <v>Fri</v>
      </c>
      <c r="E116" s="34">
        <f t="shared" si="30"/>
        <v>44344</v>
      </c>
      <c r="F116" s="65"/>
      <c r="G116" s="66"/>
      <c r="H116" s="68"/>
      <c r="I116" s="66"/>
      <c r="J116" s="87"/>
    </row>
    <row r="117" spans="1:11" ht="22.5" customHeight="1" x14ac:dyDescent="0.25">
      <c r="A117" s="31"/>
      <c r="C117" s="79"/>
      <c r="D117" s="80" t="str">
        <f t="shared" si="30"/>
        <v>Fri</v>
      </c>
      <c r="E117" s="34">
        <f t="shared" si="30"/>
        <v>44344</v>
      </c>
      <c r="F117" s="65"/>
      <c r="G117" s="66"/>
      <c r="H117" s="68"/>
      <c r="I117" s="66"/>
      <c r="J117" s="87"/>
    </row>
    <row r="118" spans="1:11" ht="22.5" customHeight="1" x14ac:dyDescent="0.25">
      <c r="A118" s="31"/>
      <c r="C118" s="79"/>
      <c r="D118" s="80" t="str">
        <f t="shared" si="30"/>
        <v>Fri</v>
      </c>
      <c r="E118" s="34">
        <f t="shared" si="30"/>
        <v>44344</v>
      </c>
      <c r="F118" s="65"/>
      <c r="G118" s="66"/>
      <c r="H118" s="68"/>
      <c r="I118" s="66"/>
      <c r="J118" s="87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1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1" ht="24" customHeight="1" x14ac:dyDescent="0.25">
      <c r="A121" s="31">
        <f t="shared" si="0"/>
        <v>1</v>
      </c>
      <c r="B121" s="8">
        <v>1</v>
      </c>
      <c r="C121" s="79"/>
      <c r="D121" s="80" t="str">
        <f t="shared" si="7"/>
        <v>Mo</v>
      </c>
      <c r="E121" s="34">
        <f>IF(MONTH(E120+1)&gt;MONTH(E120),"",E120+1)</f>
        <v>44347</v>
      </c>
      <c r="F121" s="65" t="s">
        <v>114</v>
      </c>
      <c r="G121" s="66">
        <v>9001</v>
      </c>
      <c r="H121" s="184" t="s">
        <v>61</v>
      </c>
      <c r="I121" s="47" t="s">
        <v>159</v>
      </c>
      <c r="J121" s="87">
        <v>8</v>
      </c>
    </row>
    <row r="122" spans="1:11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1" ht="24" customHeight="1" x14ac:dyDescent="0.25">
      <c r="C123" s="79"/>
      <c r="D123" s="80" t="str">
        <f t="shared" ref="D123:D125" si="31">D122</f>
        <v>Mo</v>
      </c>
      <c r="E123" s="34">
        <f t="shared" ref="E123:E125" si="32">E122</f>
        <v>44347</v>
      </c>
      <c r="F123" s="35"/>
      <c r="G123" s="36"/>
      <c r="H123" s="37"/>
      <c r="I123" s="36"/>
      <c r="J123" s="85"/>
    </row>
    <row r="124" spans="1:11" ht="24" customHeight="1" x14ac:dyDescent="0.25">
      <c r="C124" s="79"/>
      <c r="D124" s="80" t="str">
        <f t="shared" si="31"/>
        <v>Mo</v>
      </c>
      <c r="E124" s="34">
        <f t="shared" si="32"/>
        <v>44347</v>
      </c>
      <c r="F124" s="35"/>
      <c r="G124" s="36"/>
      <c r="H124" s="37"/>
      <c r="I124" s="36"/>
      <c r="J124" s="85"/>
    </row>
    <row r="125" spans="1:11" ht="24" customHeight="1" thickBot="1" x14ac:dyDescent="0.3">
      <c r="C125" s="81"/>
      <c r="D125" s="82" t="str">
        <f t="shared" si="31"/>
        <v>Mo</v>
      </c>
      <c r="E125" s="53">
        <f t="shared" si="32"/>
        <v>44347</v>
      </c>
      <c r="F125" s="54"/>
      <c r="G125" s="55"/>
      <c r="H125" s="56"/>
      <c r="I125" s="55"/>
      <c r="J125" s="89"/>
    </row>
    <row r="126" spans="1:11" ht="30" customHeight="1" x14ac:dyDescent="0.25"/>
    <row r="127" spans="1:11" ht="30" customHeight="1" x14ac:dyDescent="0.25">
      <c r="F127" s="156" t="s">
        <v>46</v>
      </c>
      <c r="G127" s="156" t="s">
        <v>131</v>
      </c>
      <c r="H127" s="156" t="s">
        <v>132</v>
      </c>
      <c r="I127" s="157"/>
      <c r="J127" s="153" t="s">
        <v>2</v>
      </c>
      <c r="K127" s="153" t="s">
        <v>142</v>
      </c>
    </row>
    <row r="128" spans="1:11" ht="30" customHeight="1" x14ac:dyDescent="0.25">
      <c r="F128" s="36"/>
      <c r="G128" s="36"/>
      <c r="H128" s="36"/>
      <c r="I128" s="157"/>
      <c r="J128" s="154">
        <f>SUMIFS($J$11:$J$125,$F$11:$F$125,G128,$G$11:$G$125,F128)</f>
        <v>0</v>
      </c>
      <c r="K128" s="155">
        <f>J128/8</f>
        <v>0</v>
      </c>
    </row>
    <row r="129" spans="6:11" ht="30" customHeight="1" x14ac:dyDescent="0.25">
      <c r="F129" s="36">
        <v>9001</v>
      </c>
      <c r="G129" s="35" t="s">
        <v>160</v>
      </c>
      <c r="H129" s="36" t="s">
        <v>172</v>
      </c>
      <c r="J129" s="154">
        <f>SUMIFS($J$11:$J$133,$F$11:$F$133,G129,$G$11:$G$133,F129)</f>
        <v>0</v>
      </c>
      <c r="K129" s="155">
        <f>J129/8</f>
        <v>0</v>
      </c>
    </row>
    <row r="130" spans="6:11" ht="30" customHeight="1" x14ac:dyDescent="0.25">
      <c r="F130" s="36">
        <v>9001</v>
      </c>
      <c r="G130" s="36" t="s">
        <v>114</v>
      </c>
      <c r="H130" s="36" t="str">
        <f>VLOOKUP(G130,[1]DropdownList!$A$2:$B$145,2,FALSE)</f>
        <v>NBTC Fund Spectrum Valuation</v>
      </c>
      <c r="J130" s="154">
        <f>SUMIFS($J$11:$J$133,$F$11:$F$133,G130,$G$11:$G$133,F130)</f>
        <v>152</v>
      </c>
      <c r="K130" s="166">
        <f>J130/8</f>
        <v>19</v>
      </c>
    </row>
    <row r="131" spans="6:11" ht="30" customHeight="1" x14ac:dyDescent="0.25">
      <c r="I131" s="158" t="s">
        <v>134</v>
      </c>
      <c r="J131" s="159">
        <f>SUM(J128:J130)</f>
        <v>152</v>
      </c>
      <c r="K131" s="159">
        <f>J131/8</f>
        <v>19</v>
      </c>
    </row>
    <row r="132" spans="6:11" ht="30" customHeight="1" x14ac:dyDescent="0.25"/>
    <row r="133" spans="6:11" ht="30" customHeight="1" x14ac:dyDescent="0.25"/>
    <row r="134" spans="6:11" ht="30" customHeight="1" x14ac:dyDescent="0.25"/>
    <row r="135" spans="6:11" ht="30" customHeight="1" x14ac:dyDescent="0.25"/>
    <row r="136" spans="6:11" ht="30" customHeight="1" x14ac:dyDescent="0.25"/>
    <row r="137" spans="6:11" ht="30" customHeight="1" x14ac:dyDescent="0.25"/>
    <row r="138" spans="6:11" ht="30" customHeight="1" x14ac:dyDescent="0.25"/>
    <row r="139" spans="6:11" ht="30" customHeight="1" x14ac:dyDescent="0.25"/>
    <row r="140" spans="6:11" ht="30" customHeight="1" x14ac:dyDescent="0.25"/>
    <row r="141" spans="6:11" ht="30" customHeight="1" x14ac:dyDescent="0.25"/>
    <row r="142" spans="6:11" ht="30" customHeight="1" x14ac:dyDescent="0.25"/>
    <row r="143" spans="6:11" ht="30" customHeight="1" x14ac:dyDescent="0.25"/>
    <row r="144" spans="6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71" priority="105" stopIfTrue="1">
      <formula>IF($A11=1,B11,)</formula>
    </cfRule>
    <cfRule type="expression" dxfId="270" priority="106" stopIfTrue="1">
      <formula>IF($A11="",B11,)</formula>
    </cfRule>
  </conditionalFormatting>
  <conditionalFormatting sqref="E11">
    <cfRule type="expression" dxfId="269" priority="107" stopIfTrue="1">
      <formula>IF($A11="",B11,"")</formula>
    </cfRule>
  </conditionalFormatting>
  <conditionalFormatting sqref="E12:E119">
    <cfRule type="expression" dxfId="268" priority="108" stopIfTrue="1">
      <formula>IF($A12&lt;&gt;1,B12,"")</formula>
    </cfRule>
  </conditionalFormatting>
  <conditionalFormatting sqref="D11:D119">
    <cfRule type="expression" dxfId="267" priority="109" stopIfTrue="1">
      <formula>IF($A11="",B11,)</formula>
    </cfRule>
  </conditionalFormatting>
  <conditionalFormatting sqref="G11:G12 G18:G39 G83:G86 G41:G44 G46:G49 G51:G54 G56:G66 G68:G71 G73:G76 G88:G93 G95:G98 G100:G108 G110:G113 G115:G118">
    <cfRule type="expression" dxfId="266" priority="110" stopIfTrue="1">
      <formula>#REF!="Freelancer"</formula>
    </cfRule>
    <cfRule type="expression" dxfId="265" priority="111" stopIfTrue="1">
      <formula>#REF!="DTC Int. Staff"</formula>
    </cfRule>
  </conditionalFormatting>
  <conditionalFormatting sqref="G115:G118 G18:G22 G33:G39 G60:G66 G88:G93 G41:G44 G46:G49 G68:G71 G73:G76 G95:G98 G100:G103">
    <cfRule type="expression" dxfId="264" priority="103" stopIfTrue="1">
      <formula>$F$5="Freelancer"</formula>
    </cfRule>
    <cfRule type="expression" dxfId="263" priority="104" stopIfTrue="1">
      <formula>$F$5="DTC Int. Staff"</formula>
    </cfRule>
  </conditionalFormatting>
  <conditionalFormatting sqref="G12">
    <cfRule type="expression" dxfId="262" priority="101" stopIfTrue="1">
      <formula>#REF!="Freelancer"</formula>
    </cfRule>
    <cfRule type="expression" dxfId="261" priority="102" stopIfTrue="1">
      <formula>#REF!="DTC Int. Staff"</formula>
    </cfRule>
  </conditionalFormatting>
  <conditionalFormatting sqref="G12">
    <cfRule type="expression" dxfId="260" priority="99" stopIfTrue="1">
      <formula>$F$5="Freelancer"</formula>
    </cfRule>
    <cfRule type="expression" dxfId="259" priority="100" stopIfTrue="1">
      <formula>$F$5="DTC Int. Staff"</formula>
    </cfRule>
  </conditionalFormatting>
  <conditionalFormatting sqref="G13:G17">
    <cfRule type="expression" dxfId="258" priority="97" stopIfTrue="1">
      <formula>#REF!="Freelancer"</formula>
    </cfRule>
    <cfRule type="expression" dxfId="257" priority="98" stopIfTrue="1">
      <formula>#REF!="DTC Int. Staff"</formula>
    </cfRule>
  </conditionalFormatting>
  <conditionalFormatting sqref="G13:G17">
    <cfRule type="expression" dxfId="256" priority="95" stopIfTrue="1">
      <formula>$F$5="Freelancer"</formula>
    </cfRule>
    <cfRule type="expression" dxfId="255" priority="96" stopIfTrue="1">
      <formula>$F$5="DTC Int. Staff"</formula>
    </cfRule>
  </conditionalFormatting>
  <conditionalFormatting sqref="C121:C125">
    <cfRule type="expression" dxfId="254" priority="92" stopIfTrue="1">
      <formula>IF($A121=1,B121,)</formula>
    </cfRule>
    <cfRule type="expression" dxfId="253" priority="93" stopIfTrue="1">
      <formula>IF($A121="",B121,)</formula>
    </cfRule>
  </conditionalFormatting>
  <conditionalFormatting sqref="D121:D125">
    <cfRule type="expression" dxfId="252" priority="94" stopIfTrue="1">
      <formula>IF($A121="",B121,)</formula>
    </cfRule>
  </conditionalFormatting>
  <conditionalFormatting sqref="C120">
    <cfRule type="expression" dxfId="251" priority="89" stopIfTrue="1">
      <formula>IF($A120=1,B120,)</formula>
    </cfRule>
    <cfRule type="expression" dxfId="250" priority="90" stopIfTrue="1">
      <formula>IF($A120="",B120,)</formula>
    </cfRule>
  </conditionalFormatting>
  <conditionalFormatting sqref="D120">
    <cfRule type="expression" dxfId="249" priority="91" stopIfTrue="1">
      <formula>IF($A120="",B120,)</formula>
    </cfRule>
  </conditionalFormatting>
  <conditionalFormatting sqref="E120">
    <cfRule type="expression" dxfId="248" priority="88" stopIfTrue="1">
      <formula>IF($A120&lt;&gt;1,B120,"")</formula>
    </cfRule>
  </conditionalFormatting>
  <conditionalFormatting sqref="E121:E125">
    <cfRule type="expression" dxfId="247" priority="87" stopIfTrue="1">
      <formula>IF($A121&lt;&gt;1,B121,"")</formula>
    </cfRule>
  </conditionalFormatting>
  <conditionalFormatting sqref="G56:G59">
    <cfRule type="expression" dxfId="246" priority="85" stopIfTrue="1">
      <formula>$F$5="Freelancer"</formula>
    </cfRule>
    <cfRule type="expression" dxfId="245" priority="86" stopIfTrue="1">
      <formula>$F$5="DTC Int. Staff"</formula>
    </cfRule>
  </conditionalFormatting>
  <conditionalFormatting sqref="G78:G81">
    <cfRule type="expression" dxfId="244" priority="83" stopIfTrue="1">
      <formula>#REF!="Freelancer"</formula>
    </cfRule>
    <cfRule type="expression" dxfId="243" priority="84" stopIfTrue="1">
      <formula>#REF!="DTC Int. Staff"</formula>
    </cfRule>
  </conditionalFormatting>
  <conditionalFormatting sqref="G78:G81">
    <cfRule type="expression" dxfId="242" priority="81" stopIfTrue="1">
      <formula>$F$5="Freelancer"</formula>
    </cfRule>
    <cfRule type="expression" dxfId="241" priority="82" stopIfTrue="1">
      <formula>$F$5="DTC Int. Staff"</formula>
    </cfRule>
  </conditionalFormatting>
  <conditionalFormatting sqref="F128">
    <cfRule type="expression" dxfId="240" priority="79" stopIfTrue="1">
      <formula>#REF!="Freelancer"</formula>
    </cfRule>
    <cfRule type="expression" dxfId="239" priority="80" stopIfTrue="1">
      <formula>#REF!="DTC Int. Staff"</formula>
    </cfRule>
  </conditionalFormatting>
  <conditionalFormatting sqref="F128">
    <cfRule type="expression" dxfId="238" priority="77" stopIfTrue="1">
      <formula>#REF!="Freelancer"</formula>
    </cfRule>
    <cfRule type="expression" dxfId="237" priority="78" stopIfTrue="1">
      <formula>#REF!="DTC Int. Staff"</formula>
    </cfRule>
  </conditionalFormatting>
  <conditionalFormatting sqref="F128">
    <cfRule type="expression" dxfId="236" priority="75" stopIfTrue="1">
      <formula>$F$5="Freelancer"</formula>
    </cfRule>
    <cfRule type="expression" dxfId="235" priority="76" stopIfTrue="1">
      <formula>$F$5="DTC Int. Staff"</formula>
    </cfRule>
  </conditionalFormatting>
  <conditionalFormatting sqref="F130">
    <cfRule type="expression" dxfId="234" priority="63" stopIfTrue="1">
      <formula>$F$5="Freelancer"</formula>
    </cfRule>
    <cfRule type="expression" dxfId="233" priority="64" stopIfTrue="1">
      <formula>$F$5="DTC Int. Staff"</formula>
    </cfRule>
  </conditionalFormatting>
  <conditionalFormatting sqref="F130">
    <cfRule type="expression" dxfId="226" priority="67" stopIfTrue="1">
      <formula>#REF!="Freelancer"</formula>
    </cfRule>
    <cfRule type="expression" dxfId="225" priority="68" stopIfTrue="1">
      <formula>#REF!="DTC Int. Staff"</formula>
    </cfRule>
  </conditionalFormatting>
  <conditionalFormatting sqref="F130">
    <cfRule type="expression" dxfId="224" priority="65" stopIfTrue="1">
      <formula>#REF!="Freelancer"</formula>
    </cfRule>
    <cfRule type="expression" dxfId="223" priority="66" stopIfTrue="1">
      <formula>#REF!="DTC Int. Staff"</formula>
    </cfRule>
  </conditionalFormatting>
  <conditionalFormatting sqref="G40">
    <cfRule type="expression" dxfId="222" priority="61" stopIfTrue="1">
      <formula>#REF!="Freelancer"</formula>
    </cfRule>
    <cfRule type="expression" dxfId="221" priority="62" stopIfTrue="1">
      <formula>#REF!="DTC Int. Staff"</formula>
    </cfRule>
  </conditionalFormatting>
  <conditionalFormatting sqref="G40">
    <cfRule type="expression" dxfId="220" priority="59" stopIfTrue="1">
      <formula>$F$5="Freelancer"</formula>
    </cfRule>
    <cfRule type="expression" dxfId="219" priority="60" stopIfTrue="1">
      <formula>$F$5="DTC Int. Staff"</formula>
    </cfRule>
  </conditionalFormatting>
  <conditionalFormatting sqref="G45">
    <cfRule type="expression" dxfId="218" priority="57" stopIfTrue="1">
      <formula>#REF!="Freelancer"</formula>
    </cfRule>
    <cfRule type="expression" dxfId="217" priority="58" stopIfTrue="1">
      <formula>#REF!="DTC Int. Staff"</formula>
    </cfRule>
  </conditionalFormatting>
  <conditionalFormatting sqref="G45">
    <cfRule type="expression" dxfId="216" priority="55" stopIfTrue="1">
      <formula>$F$5="Freelancer"</formula>
    </cfRule>
    <cfRule type="expression" dxfId="215" priority="56" stopIfTrue="1">
      <formula>$F$5="DTC Int. Staff"</formula>
    </cfRule>
  </conditionalFormatting>
  <conditionalFormatting sqref="G50">
    <cfRule type="expression" dxfId="214" priority="53" stopIfTrue="1">
      <formula>#REF!="Freelancer"</formula>
    </cfRule>
    <cfRule type="expression" dxfId="213" priority="54" stopIfTrue="1">
      <formula>#REF!="DTC Int. Staff"</formula>
    </cfRule>
  </conditionalFormatting>
  <conditionalFormatting sqref="G50">
    <cfRule type="expression" dxfId="212" priority="51" stopIfTrue="1">
      <formula>$F$5="Freelancer"</formula>
    </cfRule>
    <cfRule type="expression" dxfId="211" priority="52" stopIfTrue="1">
      <formula>$F$5="DTC Int. Staff"</formula>
    </cfRule>
  </conditionalFormatting>
  <conditionalFormatting sqref="G55">
    <cfRule type="expression" dxfId="210" priority="49" stopIfTrue="1">
      <formula>#REF!="Freelancer"</formula>
    </cfRule>
    <cfRule type="expression" dxfId="209" priority="50" stopIfTrue="1">
      <formula>#REF!="DTC Int. Staff"</formula>
    </cfRule>
  </conditionalFormatting>
  <conditionalFormatting sqref="G55">
    <cfRule type="expression" dxfId="208" priority="47" stopIfTrue="1">
      <formula>$F$5="Freelancer"</formula>
    </cfRule>
    <cfRule type="expression" dxfId="207" priority="48" stopIfTrue="1">
      <formula>$F$5="DTC Int. Staff"</formula>
    </cfRule>
  </conditionalFormatting>
  <conditionalFormatting sqref="G67">
    <cfRule type="expression" dxfId="206" priority="45" stopIfTrue="1">
      <formula>#REF!="Freelancer"</formula>
    </cfRule>
    <cfRule type="expression" dxfId="205" priority="46" stopIfTrue="1">
      <formula>#REF!="DTC Int. Staff"</formula>
    </cfRule>
  </conditionalFormatting>
  <conditionalFormatting sqref="G67">
    <cfRule type="expression" dxfId="204" priority="43" stopIfTrue="1">
      <formula>$F$5="Freelancer"</formula>
    </cfRule>
    <cfRule type="expression" dxfId="203" priority="44" stopIfTrue="1">
      <formula>$F$5="DTC Int. Staff"</formula>
    </cfRule>
  </conditionalFormatting>
  <conditionalFormatting sqref="G72">
    <cfRule type="expression" dxfId="202" priority="41" stopIfTrue="1">
      <formula>#REF!="Freelancer"</formula>
    </cfRule>
    <cfRule type="expression" dxfId="201" priority="42" stopIfTrue="1">
      <formula>#REF!="DTC Int. Staff"</formula>
    </cfRule>
  </conditionalFormatting>
  <conditionalFormatting sqref="G72">
    <cfRule type="expression" dxfId="200" priority="39" stopIfTrue="1">
      <formula>$F$5="Freelancer"</formula>
    </cfRule>
    <cfRule type="expression" dxfId="199" priority="40" stopIfTrue="1">
      <formula>$F$5="DTC Int. Staff"</formula>
    </cfRule>
  </conditionalFormatting>
  <conditionalFormatting sqref="G77">
    <cfRule type="expression" dxfId="198" priority="37" stopIfTrue="1">
      <formula>#REF!="Freelancer"</formula>
    </cfRule>
    <cfRule type="expression" dxfId="197" priority="38" stopIfTrue="1">
      <formula>#REF!="DTC Int. Staff"</formula>
    </cfRule>
  </conditionalFormatting>
  <conditionalFormatting sqref="G77">
    <cfRule type="expression" dxfId="196" priority="35" stopIfTrue="1">
      <formula>$F$5="Freelancer"</formula>
    </cfRule>
    <cfRule type="expression" dxfId="195" priority="36" stopIfTrue="1">
      <formula>$F$5="DTC Int. Staff"</formula>
    </cfRule>
  </conditionalFormatting>
  <conditionalFormatting sqref="G82">
    <cfRule type="expression" dxfId="194" priority="33" stopIfTrue="1">
      <formula>#REF!="Freelancer"</formula>
    </cfRule>
    <cfRule type="expression" dxfId="193" priority="34" stopIfTrue="1">
      <formula>#REF!="DTC Int. Staff"</formula>
    </cfRule>
  </conditionalFormatting>
  <conditionalFormatting sqref="G82">
    <cfRule type="expression" dxfId="192" priority="31" stopIfTrue="1">
      <formula>$F$5="Freelancer"</formula>
    </cfRule>
    <cfRule type="expression" dxfId="191" priority="32" stopIfTrue="1">
      <formula>$F$5="DTC Int. Staff"</formula>
    </cfRule>
  </conditionalFormatting>
  <conditionalFormatting sqref="G87">
    <cfRule type="expression" dxfId="190" priority="29" stopIfTrue="1">
      <formula>#REF!="Freelancer"</formula>
    </cfRule>
    <cfRule type="expression" dxfId="189" priority="30" stopIfTrue="1">
      <formula>#REF!="DTC Int. Staff"</formula>
    </cfRule>
  </conditionalFormatting>
  <conditionalFormatting sqref="G87">
    <cfRule type="expression" dxfId="188" priority="27" stopIfTrue="1">
      <formula>$F$5="Freelancer"</formula>
    </cfRule>
    <cfRule type="expression" dxfId="187" priority="28" stopIfTrue="1">
      <formula>$F$5="DTC Int. Staff"</formula>
    </cfRule>
  </conditionalFormatting>
  <conditionalFormatting sqref="G94">
    <cfRule type="expression" dxfId="186" priority="25" stopIfTrue="1">
      <formula>#REF!="Freelancer"</formula>
    </cfRule>
    <cfRule type="expression" dxfId="185" priority="26" stopIfTrue="1">
      <formula>#REF!="DTC Int. Staff"</formula>
    </cfRule>
  </conditionalFormatting>
  <conditionalFormatting sqref="G94">
    <cfRule type="expression" dxfId="184" priority="23" stopIfTrue="1">
      <formula>$F$5="Freelancer"</formula>
    </cfRule>
    <cfRule type="expression" dxfId="183" priority="24" stopIfTrue="1">
      <formula>$F$5="DTC Int. Staff"</formula>
    </cfRule>
  </conditionalFormatting>
  <conditionalFormatting sqref="G99">
    <cfRule type="expression" dxfId="182" priority="21" stopIfTrue="1">
      <formula>#REF!="Freelancer"</formula>
    </cfRule>
    <cfRule type="expression" dxfId="181" priority="22" stopIfTrue="1">
      <formula>#REF!="DTC Int. Staff"</formula>
    </cfRule>
  </conditionalFormatting>
  <conditionalFormatting sqref="G99">
    <cfRule type="expression" dxfId="180" priority="19" stopIfTrue="1">
      <formula>$F$5="Freelancer"</formula>
    </cfRule>
    <cfRule type="expression" dxfId="179" priority="20" stopIfTrue="1">
      <formula>$F$5="DTC Int. Staff"</formula>
    </cfRule>
  </conditionalFormatting>
  <conditionalFormatting sqref="G109">
    <cfRule type="expression" dxfId="178" priority="17" stopIfTrue="1">
      <formula>#REF!="Freelancer"</formula>
    </cfRule>
    <cfRule type="expression" dxfId="177" priority="18" stopIfTrue="1">
      <formula>#REF!="DTC Int. Staff"</formula>
    </cfRule>
  </conditionalFormatting>
  <conditionalFormatting sqref="G109">
    <cfRule type="expression" dxfId="176" priority="15" stopIfTrue="1">
      <formula>$F$5="Freelancer"</formula>
    </cfRule>
    <cfRule type="expression" dxfId="175" priority="16" stopIfTrue="1">
      <formula>$F$5="DTC Int. Staff"</formula>
    </cfRule>
  </conditionalFormatting>
  <conditionalFormatting sqref="G114">
    <cfRule type="expression" dxfId="174" priority="13" stopIfTrue="1">
      <formula>#REF!="Freelancer"</formula>
    </cfRule>
    <cfRule type="expression" dxfId="173" priority="14" stopIfTrue="1">
      <formula>#REF!="DTC Int. Staff"</formula>
    </cfRule>
  </conditionalFormatting>
  <conditionalFormatting sqref="G114">
    <cfRule type="expression" dxfId="172" priority="11" stopIfTrue="1">
      <formula>$F$5="Freelancer"</formula>
    </cfRule>
    <cfRule type="expression" dxfId="171" priority="12" stopIfTrue="1">
      <formula>$F$5="DTC Int. Staff"</formula>
    </cfRule>
  </conditionalFormatting>
  <conditionalFormatting sqref="G121">
    <cfRule type="expression" dxfId="170" priority="9" stopIfTrue="1">
      <formula>#REF!="Freelancer"</formula>
    </cfRule>
    <cfRule type="expression" dxfId="169" priority="10" stopIfTrue="1">
      <formula>#REF!="DTC Int. Staff"</formula>
    </cfRule>
  </conditionalFormatting>
  <conditionalFormatting sqref="G121">
    <cfRule type="expression" dxfId="168" priority="7" stopIfTrue="1">
      <formula>$F$5="Freelancer"</formula>
    </cfRule>
    <cfRule type="expression" dxfId="167" priority="8" stopIfTrue="1">
      <formula>$F$5="DTC Int. Staff"</formula>
    </cfRule>
  </conditionalFormatting>
  <conditionalFormatting sqref="F129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F129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F129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1">
    <dataValidation type="list" allowBlank="1" showInputMessage="1" showErrorMessage="1" sqref="F128:F130" xr:uid="{08F296CE-A599-4ECE-8D09-7CF80AFE7506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N274"/>
  <sheetViews>
    <sheetView showGridLines="0" tabSelected="1" topLeftCell="D1" zoomScale="85" zoomScaleNormal="85" workbookViewId="0">
      <selection activeCell="F133" sqref="F133:H13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4" ht="51.75" customHeight="1" thickBot="1" x14ac:dyDescent="0.3">
      <c r="D1" s="245" t="s">
        <v>5</v>
      </c>
      <c r="E1" s="246"/>
      <c r="F1" s="246"/>
      <c r="G1" s="246"/>
      <c r="H1" s="246"/>
      <c r="I1" s="246"/>
      <c r="J1" s="247"/>
    </row>
    <row r="2" spans="1:14" ht="13.5" customHeight="1" x14ac:dyDescent="0.25">
      <c r="D2" s="9"/>
      <c r="E2" s="9"/>
      <c r="F2" s="9"/>
      <c r="G2" s="9"/>
      <c r="H2" s="9"/>
      <c r="I2" s="9"/>
      <c r="J2" s="10"/>
    </row>
    <row r="3" spans="1:14" ht="20.25" customHeight="1" x14ac:dyDescent="0.25">
      <c r="D3" s="11" t="s">
        <v>0</v>
      </c>
      <c r="E3" s="12"/>
      <c r="F3" s="13" t="str">
        <f>'Information-General Settings'!C3</f>
        <v>Chonnanun</v>
      </c>
      <c r="G3" s="14"/>
      <c r="I3" s="15"/>
      <c r="J3" s="15"/>
    </row>
    <row r="4" spans="1:14" ht="20.25" customHeight="1" x14ac:dyDescent="0.25">
      <c r="D4" s="243" t="s">
        <v>8</v>
      </c>
      <c r="E4" s="244"/>
      <c r="F4" s="13" t="str">
        <f>'Information-General Settings'!C4</f>
        <v>Yiamram</v>
      </c>
      <c r="G4" s="14"/>
      <c r="I4" s="15"/>
      <c r="J4" s="15"/>
    </row>
    <row r="5" spans="1:14" ht="20.25" customHeight="1" x14ac:dyDescent="0.25">
      <c r="D5" s="11" t="s">
        <v>7</v>
      </c>
      <c r="E5" s="16"/>
      <c r="F5" s="13" t="str">
        <f>'Information-General Settings'!C5</f>
        <v>TIME120</v>
      </c>
      <c r="G5" s="14"/>
      <c r="I5" s="15"/>
      <c r="J5" s="15"/>
    </row>
    <row r="6" spans="1:14" ht="20.25" customHeight="1" x14ac:dyDescent="0.25">
      <c r="E6" s="15"/>
      <c r="F6" s="15"/>
      <c r="G6" s="15"/>
      <c r="H6" s="17"/>
      <c r="I6" s="18"/>
      <c r="J6" s="19"/>
    </row>
    <row r="7" spans="1:14" ht="29" x14ac:dyDescent="0.25">
      <c r="G7" s="20"/>
      <c r="H7" s="17"/>
      <c r="I7" s="21" t="s">
        <v>34</v>
      </c>
      <c r="J7" s="22" t="s">
        <v>35</v>
      </c>
    </row>
    <row r="8" spans="1:14" ht="43.5" customHeight="1" x14ac:dyDescent="0.25">
      <c r="D8" s="23"/>
      <c r="G8" s="18"/>
      <c r="H8" s="14"/>
      <c r="I8" s="24">
        <f>SUM(J10:J129)</f>
        <v>180.3</v>
      </c>
      <c r="J8" s="25">
        <f>I8/8</f>
        <v>22.537500000000001</v>
      </c>
    </row>
    <row r="9" spans="1:14" ht="20.25" customHeight="1" thickBot="1" x14ac:dyDescent="0.3">
      <c r="E9" s="15"/>
      <c r="F9" s="15"/>
      <c r="G9" s="15"/>
      <c r="H9" s="17"/>
      <c r="I9" s="18"/>
      <c r="J9" s="19"/>
    </row>
    <row r="10" spans="1:14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  <c r="L10" s="172"/>
      <c r="M10" s="173" t="s">
        <v>89</v>
      </c>
      <c r="N10" s="174" t="s">
        <v>90</v>
      </c>
    </row>
    <row r="11" spans="1:14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65" t="s">
        <v>114</v>
      </c>
      <c r="G11" s="66">
        <v>9001</v>
      </c>
      <c r="H11" s="184" t="s">
        <v>61</v>
      </c>
      <c r="I11" s="47" t="s">
        <v>159</v>
      </c>
      <c r="J11" s="87">
        <v>8</v>
      </c>
      <c r="L11" s="110">
        <v>9001</v>
      </c>
      <c r="M11" s="171">
        <f>COUNTIF($G$10:$G$129,L11)</f>
        <v>29</v>
      </c>
      <c r="N11" s="66">
        <f>SUMIF($G$10:$G$126,L11,$J$10:$J$129)</f>
        <v>180.3</v>
      </c>
    </row>
    <row r="12" spans="1:14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  <c r="L12" s="175">
        <v>9002</v>
      </c>
      <c r="M12" s="176">
        <f t="shared" ref="M12:M17" si="2">COUNTIF($G$10:$G$126,L12)</f>
        <v>0</v>
      </c>
      <c r="N12" s="172">
        <f t="shared" ref="N12:N17" si="3">SUMIF($G$10:$G$126,L12,$J$10:$J$126)</f>
        <v>0</v>
      </c>
    </row>
    <row r="13" spans="1:14" ht="22.5" customHeight="1" x14ac:dyDescent="0.25">
      <c r="A13" s="31"/>
      <c r="C13" s="75"/>
      <c r="D13" s="74" t="str">
        <f t="shared" ref="D13:E15" si="4">D12</f>
        <v>Tue</v>
      </c>
      <c r="E13" s="34">
        <f t="shared" si="4"/>
        <v>44348</v>
      </c>
      <c r="F13" s="35"/>
      <c r="G13" s="36"/>
      <c r="H13" s="37"/>
      <c r="I13" s="36"/>
      <c r="J13" s="85"/>
      <c r="L13" s="110">
        <v>9003</v>
      </c>
      <c r="M13" s="171">
        <f t="shared" si="2"/>
        <v>0</v>
      </c>
      <c r="N13" s="66">
        <f t="shared" si="3"/>
        <v>0</v>
      </c>
    </row>
    <row r="14" spans="1:14" ht="22.5" customHeight="1" x14ac:dyDescent="0.25">
      <c r="A14" s="31"/>
      <c r="C14" s="75"/>
      <c r="D14" s="74" t="str">
        <f t="shared" si="4"/>
        <v>Tue</v>
      </c>
      <c r="E14" s="34">
        <f t="shared" si="4"/>
        <v>44348</v>
      </c>
      <c r="F14" s="35"/>
      <c r="G14" s="36"/>
      <c r="H14" s="37"/>
      <c r="I14" s="36"/>
      <c r="J14" s="85"/>
      <c r="L14" s="175">
        <v>9004</v>
      </c>
      <c r="M14" s="176">
        <f t="shared" si="2"/>
        <v>0</v>
      </c>
      <c r="N14" s="172">
        <f t="shared" si="3"/>
        <v>0</v>
      </c>
    </row>
    <row r="15" spans="1:14" ht="22.5" customHeight="1" x14ac:dyDescent="0.25">
      <c r="A15" s="31"/>
      <c r="C15" s="75"/>
      <c r="D15" s="74" t="str">
        <f t="shared" si="4"/>
        <v>Tue</v>
      </c>
      <c r="E15" s="34">
        <f t="shared" si="4"/>
        <v>44348</v>
      </c>
      <c r="F15" s="35"/>
      <c r="G15" s="36"/>
      <c r="H15" s="37"/>
      <c r="I15" s="36"/>
      <c r="J15" s="85"/>
      <c r="L15" s="110">
        <v>9005</v>
      </c>
      <c r="M15" s="171">
        <f t="shared" si="2"/>
        <v>0</v>
      </c>
      <c r="N15" s="66">
        <f t="shared" si="3"/>
        <v>0</v>
      </c>
    </row>
    <row r="16" spans="1:14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65" t="s">
        <v>114</v>
      </c>
      <c r="G16" s="66">
        <v>9001</v>
      </c>
      <c r="H16" s="184" t="s">
        <v>61</v>
      </c>
      <c r="I16" s="47" t="s">
        <v>159</v>
      </c>
      <c r="J16" s="87">
        <v>8</v>
      </c>
      <c r="L16" s="175">
        <v>9007</v>
      </c>
      <c r="M16" s="176">
        <f t="shared" si="2"/>
        <v>0</v>
      </c>
      <c r="N16" s="172">
        <f t="shared" si="3"/>
        <v>0</v>
      </c>
    </row>
    <row r="17" spans="1:14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  <c r="L17" s="110">
        <v>9008</v>
      </c>
      <c r="M17" s="171">
        <f t="shared" si="2"/>
        <v>0</v>
      </c>
      <c r="N17" s="66">
        <f t="shared" si="3"/>
        <v>0</v>
      </c>
    </row>
    <row r="18" spans="1:14" ht="22.5" customHeight="1" x14ac:dyDescent="0.25">
      <c r="A18" s="31"/>
      <c r="C18" s="76"/>
      <c r="D18" s="77" t="str">
        <f t="shared" ref="D18:D20" si="5">D17</f>
        <v>Wed</v>
      </c>
      <c r="E18" s="45">
        <f t="shared" ref="E18:E20" si="6">E17</f>
        <v>44349</v>
      </c>
      <c r="F18" s="46"/>
      <c r="G18" s="47"/>
      <c r="H18" s="48"/>
      <c r="I18" s="47"/>
      <c r="J18" s="86"/>
    </row>
    <row r="19" spans="1:14" ht="22.5" customHeight="1" x14ac:dyDescent="0.25">
      <c r="A19" s="31"/>
      <c r="C19" s="76"/>
      <c r="D19" s="77" t="str">
        <f t="shared" si="5"/>
        <v>Wed</v>
      </c>
      <c r="E19" s="45">
        <f t="shared" si="6"/>
        <v>44349</v>
      </c>
      <c r="F19" s="46"/>
      <c r="G19" s="47"/>
      <c r="H19" s="48"/>
      <c r="I19" s="47"/>
      <c r="J19" s="86"/>
    </row>
    <row r="20" spans="1:14" ht="22.5" customHeight="1" x14ac:dyDescent="0.25">
      <c r="A20" s="31"/>
      <c r="C20" s="76"/>
      <c r="D20" s="77" t="str">
        <f t="shared" si="5"/>
        <v>Wed</v>
      </c>
      <c r="E20" s="45">
        <f t="shared" si="6"/>
        <v>44349</v>
      </c>
      <c r="F20" s="46"/>
      <c r="G20" s="47"/>
      <c r="H20" s="48"/>
      <c r="I20" s="47"/>
      <c r="J20" s="86"/>
    </row>
    <row r="21" spans="1:14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65"/>
      <c r="G21" s="66">
        <v>9014</v>
      </c>
      <c r="H21" s="184" t="s">
        <v>151</v>
      </c>
      <c r="I21" s="47"/>
      <c r="J21" s="87">
        <v>0</v>
      </c>
    </row>
    <row r="22" spans="1:14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4" ht="22.5" customHeight="1" x14ac:dyDescent="0.25">
      <c r="A23" s="31"/>
      <c r="C23" s="76"/>
      <c r="D23" s="74" t="str">
        <f t="shared" ref="D23:D25" si="7">D22</f>
        <v>Thu</v>
      </c>
      <c r="E23" s="34">
        <f t="shared" ref="E23:E25" si="8">E22</f>
        <v>44350</v>
      </c>
      <c r="F23" s="35"/>
      <c r="G23" s="36"/>
      <c r="H23" s="37"/>
      <c r="I23" s="36"/>
      <c r="J23" s="85"/>
    </row>
    <row r="24" spans="1:14" ht="22.5" customHeight="1" x14ac:dyDescent="0.25">
      <c r="A24" s="31"/>
      <c r="C24" s="76"/>
      <c r="D24" s="74" t="str">
        <f t="shared" si="7"/>
        <v>Thu</v>
      </c>
      <c r="E24" s="34">
        <f t="shared" si="8"/>
        <v>44350</v>
      </c>
      <c r="F24" s="35"/>
      <c r="G24" s="36"/>
      <c r="H24" s="37"/>
      <c r="I24" s="36"/>
      <c r="J24" s="85"/>
    </row>
    <row r="25" spans="1:14" ht="22.5" customHeight="1" x14ac:dyDescent="0.25">
      <c r="A25" s="31"/>
      <c r="C25" s="76"/>
      <c r="D25" s="74" t="str">
        <f t="shared" si="7"/>
        <v>Thu</v>
      </c>
      <c r="E25" s="34">
        <f t="shared" si="8"/>
        <v>44350</v>
      </c>
      <c r="F25" s="35"/>
      <c r="G25" s="36"/>
      <c r="H25" s="37"/>
      <c r="I25" s="36"/>
      <c r="J25" s="85"/>
    </row>
    <row r="26" spans="1:14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9">IF(B26=1,"Mo",IF(B26=2,"Tue",IF(B26=3,"Wed",IF(B26=4,"Thu",IF(B26=5,"Fri",IF(B26=6,"Sat",IF(B26=7,"Sun","")))))))</f>
        <v>Fri</v>
      </c>
      <c r="E26" s="45">
        <f>+E21+1</f>
        <v>44351</v>
      </c>
      <c r="F26" s="65" t="s">
        <v>114</v>
      </c>
      <c r="G26" s="66">
        <v>9001</v>
      </c>
      <c r="H26" s="184" t="s">
        <v>61</v>
      </c>
      <c r="I26" s="47" t="s">
        <v>159</v>
      </c>
      <c r="J26" s="87">
        <v>8</v>
      </c>
    </row>
    <row r="27" spans="1:14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4" ht="22.5" customHeight="1" x14ac:dyDescent="0.25">
      <c r="A28" s="31"/>
      <c r="C28" s="76"/>
      <c r="D28" s="77" t="str">
        <f t="shared" ref="D28:E30" si="10">D27</f>
        <v>Fri</v>
      </c>
      <c r="E28" s="45">
        <f t="shared" si="10"/>
        <v>44351</v>
      </c>
      <c r="F28" s="46"/>
      <c r="G28" s="47"/>
      <c r="H28" s="71"/>
      <c r="I28" s="47"/>
      <c r="J28" s="86"/>
    </row>
    <row r="29" spans="1:14" ht="22.5" customHeight="1" x14ac:dyDescent="0.25">
      <c r="A29" s="31"/>
      <c r="C29" s="76"/>
      <c r="D29" s="77" t="str">
        <f t="shared" si="10"/>
        <v>Fri</v>
      </c>
      <c r="E29" s="45">
        <f t="shared" si="10"/>
        <v>44351</v>
      </c>
      <c r="F29" s="46"/>
      <c r="G29" s="47"/>
      <c r="H29" s="71"/>
      <c r="I29" s="47"/>
      <c r="J29" s="86"/>
    </row>
    <row r="30" spans="1:14" ht="22.5" customHeight="1" x14ac:dyDescent="0.25">
      <c r="A30" s="31"/>
      <c r="C30" s="76"/>
      <c r="D30" s="77" t="str">
        <f t="shared" si="10"/>
        <v>Fri</v>
      </c>
      <c r="E30" s="45">
        <f t="shared" si="10"/>
        <v>44351</v>
      </c>
      <c r="F30" s="46"/>
      <c r="G30" s="47"/>
      <c r="H30" s="71"/>
      <c r="I30" s="47"/>
      <c r="J30" s="86"/>
    </row>
    <row r="31" spans="1:14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9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4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9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9"/>
        <v>Mo</v>
      </c>
      <c r="E33" s="45">
        <f>+E32+1</f>
        <v>44354</v>
      </c>
      <c r="F33" s="65" t="s">
        <v>114</v>
      </c>
      <c r="G33" s="66">
        <v>9001</v>
      </c>
      <c r="H33" s="184" t="s">
        <v>153</v>
      </c>
      <c r="I33" s="47" t="s">
        <v>159</v>
      </c>
      <c r="J33" s="87">
        <v>8</v>
      </c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11">D34</f>
        <v>Mo</v>
      </c>
      <c r="E35" s="45">
        <f t="shared" si="11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11"/>
        <v>Mo</v>
      </c>
      <c r="E36" s="45">
        <f t="shared" si="11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11"/>
        <v>Mo</v>
      </c>
      <c r="E37" s="45">
        <f t="shared" si="11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65" t="s">
        <v>114</v>
      </c>
      <c r="G38" s="66">
        <v>9001</v>
      </c>
      <c r="H38" s="184" t="s">
        <v>154</v>
      </c>
      <c r="I38" s="47" t="s">
        <v>159</v>
      </c>
      <c r="J38" s="87">
        <v>8</v>
      </c>
    </row>
    <row r="39" spans="1:10" ht="22.5" customHeight="1" x14ac:dyDescent="0.25">
      <c r="A39" s="31"/>
      <c r="C39" s="76"/>
      <c r="D39" s="74" t="str">
        <f t="shared" ref="D39:E42" si="12">D38</f>
        <v>Tue</v>
      </c>
      <c r="E39" s="34">
        <f t="shared" si="12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2"/>
        <v>Tue</v>
      </c>
      <c r="E40" s="34">
        <f t="shared" si="12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2"/>
        <v>Tue</v>
      </c>
      <c r="E41" s="34">
        <f t="shared" si="12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2"/>
        <v>Tue</v>
      </c>
      <c r="E42" s="34">
        <f t="shared" si="12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65" t="s">
        <v>114</v>
      </c>
      <c r="G43" s="66">
        <v>9001</v>
      </c>
      <c r="H43" s="184" t="s">
        <v>154</v>
      </c>
      <c r="I43" s="47" t="s">
        <v>159</v>
      </c>
      <c r="J43" s="87">
        <v>8</v>
      </c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3">D44</f>
        <v>Wed</v>
      </c>
      <c r="E45" s="45">
        <f t="shared" ref="E45:E47" si="14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3"/>
        <v>Wed</v>
      </c>
      <c r="E46" s="45">
        <f t="shared" si="14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3"/>
        <v>Wed</v>
      </c>
      <c r="E47" s="45">
        <f t="shared" si="14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65" t="s">
        <v>114</v>
      </c>
      <c r="G48" s="66">
        <v>9001</v>
      </c>
      <c r="H48" s="184" t="s">
        <v>155</v>
      </c>
      <c r="I48" s="47" t="s">
        <v>159</v>
      </c>
      <c r="J48" s="87">
        <v>8</v>
      </c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5">D49</f>
        <v>Thu</v>
      </c>
      <c r="E50" s="34">
        <f t="shared" ref="E50:E52" si="16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5"/>
        <v>Thu</v>
      </c>
      <c r="E51" s="34">
        <f t="shared" si="16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5"/>
        <v>Thu</v>
      </c>
      <c r="E52" s="34">
        <f t="shared" si="16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9"/>
        <v>Fri</v>
      </c>
      <c r="E53" s="45">
        <f>+E48+1</f>
        <v>44358</v>
      </c>
      <c r="F53" s="65" t="s">
        <v>114</v>
      </c>
      <c r="G53" s="66">
        <v>9001</v>
      </c>
      <c r="H53" s="48" t="s">
        <v>152</v>
      </c>
      <c r="I53" s="47" t="s">
        <v>53</v>
      </c>
      <c r="J53" s="87">
        <v>8</v>
      </c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7">D54</f>
        <v>Fri</v>
      </c>
      <c r="E55" s="45">
        <f t="shared" si="17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7"/>
        <v>Fri</v>
      </c>
      <c r="E56" s="45">
        <f t="shared" si="17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7"/>
        <v>Fri</v>
      </c>
      <c r="E57" s="45">
        <f t="shared" si="17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9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9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9"/>
        <v>Mo</v>
      </c>
      <c r="E60" s="45">
        <f>+E59+1</f>
        <v>44361</v>
      </c>
      <c r="F60" s="65" t="s">
        <v>114</v>
      </c>
      <c r="G60" s="66">
        <v>9001</v>
      </c>
      <c r="H60" s="48" t="s">
        <v>156</v>
      </c>
      <c r="I60" s="47" t="s">
        <v>159</v>
      </c>
      <c r="J60" s="87">
        <v>8</v>
      </c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8">D61</f>
        <v>Mo</v>
      </c>
      <c r="E62" s="45">
        <f t="shared" si="18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8"/>
        <v>Mo</v>
      </c>
      <c r="E63" s="45">
        <f t="shared" si="18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8"/>
        <v>Mo</v>
      </c>
      <c r="E64" s="45">
        <f t="shared" si="18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9"/>
        <v>Tue</v>
      </c>
      <c r="E65" s="34">
        <f>+E60+1</f>
        <v>44362</v>
      </c>
      <c r="F65" s="65" t="s">
        <v>114</v>
      </c>
      <c r="G65" s="66">
        <v>9001</v>
      </c>
      <c r="H65" s="43" t="s">
        <v>157</v>
      </c>
      <c r="I65" s="47" t="s">
        <v>159</v>
      </c>
      <c r="J65" s="87">
        <v>7</v>
      </c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 t="s">
        <v>160</v>
      </c>
      <c r="G66" s="36">
        <v>9001</v>
      </c>
      <c r="H66" s="43" t="s">
        <v>158</v>
      </c>
      <c r="I66" s="47" t="s">
        <v>159</v>
      </c>
      <c r="J66" s="87">
        <v>1</v>
      </c>
    </row>
    <row r="67" spans="1:10" ht="22.5" customHeight="1" x14ac:dyDescent="0.25">
      <c r="A67" s="31"/>
      <c r="C67" s="76"/>
      <c r="D67" s="74" t="str">
        <f t="shared" ref="D67:E69" si="19">D66</f>
        <v>Tue</v>
      </c>
      <c r="E67" s="34">
        <f t="shared" si="19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9"/>
        <v>Tue</v>
      </c>
      <c r="E68" s="34">
        <f t="shared" si="19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9"/>
        <v>Tue</v>
      </c>
      <c r="E69" s="34">
        <f t="shared" si="19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9"/>
        <v>Wed</v>
      </c>
      <c r="E70" s="45">
        <f>+E65+1</f>
        <v>44363</v>
      </c>
      <c r="F70" s="65" t="s">
        <v>114</v>
      </c>
      <c r="G70" s="66">
        <v>9001</v>
      </c>
      <c r="H70" s="48" t="s">
        <v>161</v>
      </c>
      <c r="I70" s="47" t="s">
        <v>159</v>
      </c>
      <c r="J70" s="86">
        <v>5</v>
      </c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35" t="s">
        <v>160</v>
      </c>
      <c r="G71" s="36">
        <v>9001</v>
      </c>
      <c r="H71" s="48" t="s">
        <v>158</v>
      </c>
      <c r="I71" s="47" t="s">
        <v>159</v>
      </c>
      <c r="J71" s="86">
        <v>3</v>
      </c>
    </row>
    <row r="72" spans="1:10" ht="22.5" customHeight="1" x14ac:dyDescent="0.25">
      <c r="A72" s="31"/>
      <c r="C72" s="76"/>
      <c r="D72" s="77" t="str">
        <f t="shared" ref="D72:D74" si="20">D71</f>
        <v>Wed</v>
      </c>
      <c r="E72" s="45">
        <f t="shared" ref="E72:E74" si="21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0"/>
        <v>Wed</v>
      </c>
      <c r="E73" s="45">
        <f t="shared" si="21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0"/>
        <v>Wed</v>
      </c>
      <c r="E74" s="45">
        <f t="shared" si="21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9"/>
        <v>Thu</v>
      </c>
      <c r="E75" s="34">
        <f>+E70+1</f>
        <v>44364</v>
      </c>
      <c r="F75" s="35" t="s">
        <v>160</v>
      </c>
      <c r="G75" s="36">
        <v>9001</v>
      </c>
      <c r="H75" s="43" t="s">
        <v>162</v>
      </c>
      <c r="I75" s="36" t="s">
        <v>159</v>
      </c>
      <c r="J75" s="85">
        <v>9.3000000000000007</v>
      </c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2">D76</f>
        <v>Thu</v>
      </c>
      <c r="E77" s="34">
        <f t="shared" ref="E77:E79" si="23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2"/>
        <v>Thu</v>
      </c>
      <c r="E78" s="34">
        <f t="shared" si="23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2"/>
        <v>Thu</v>
      </c>
      <c r="E79" s="34">
        <f t="shared" si="23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9"/>
        <v>Fri</v>
      </c>
      <c r="E80" s="45">
        <f t="shared" ref="E80" si="24">+E75+1</f>
        <v>44365</v>
      </c>
      <c r="F80" s="65" t="s">
        <v>114</v>
      </c>
      <c r="G80" s="66">
        <v>9001</v>
      </c>
      <c r="H80" s="48" t="s">
        <v>163</v>
      </c>
      <c r="I80" s="47" t="s">
        <v>53</v>
      </c>
      <c r="J80" s="86">
        <v>8</v>
      </c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35" t="s">
        <v>160</v>
      </c>
      <c r="G81" s="36">
        <v>9001</v>
      </c>
      <c r="H81" s="43" t="s">
        <v>162</v>
      </c>
      <c r="I81" s="47" t="s">
        <v>53</v>
      </c>
      <c r="J81" s="86">
        <v>3</v>
      </c>
    </row>
    <row r="82" spans="1:10" ht="22.5" customHeight="1" x14ac:dyDescent="0.25">
      <c r="A82" s="31"/>
      <c r="C82" s="76"/>
      <c r="D82" s="77" t="str">
        <f t="shared" ref="D82:E84" si="25">D81</f>
        <v>Fri</v>
      </c>
      <c r="E82" s="45">
        <f t="shared" si="25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Fri</v>
      </c>
      <c r="E83" s="45">
        <f t="shared" si="25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Fri</v>
      </c>
      <c r="E84" s="45">
        <f t="shared" si="25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9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9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9"/>
        <v>Mo</v>
      </c>
      <c r="E87" s="45">
        <f>+E86+1</f>
        <v>44368</v>
      </c>
      <c r="F87" s="65" t="s">
        <v>114</v>
      </c>
      <c r="G87" s="66">
        <v>9001</v>
      </c>
      <c r="H87" s="48" t="s">
        <v>164</v>
      </c>
      <c r="I87" s="47" t="s">
        <v>53</v>
      </c>
      <c r="J87" s="86">
        <v>5</v>
      </c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35" t="s">
        <v>160</v>
      </c>
      <c r="G88" s="36">
        <v>9001</v>
      </c>
      <c r="H88" s="43" t="s">
        <v>162</v>
      </c>
      <c r="I88" s="47" t="s">
        <v>53</v>
      </c>
      <c r="J88" s="86">
        <v>4</v>
      </c>
    </row>
    <row r="89" spans="1:10" ht="22.5" customHeight="1" x14ac:dyDescent="0.25">
      <c r="A89" s="31"/>
      <c r="C89" s="76"/>
      <c r="D89" s="77" t="str">
        <f t="shared" ref="D89:E91" si="26">D88</f>
        <v>Mo</v>
      </c>
      <c r="E89" s="45">
        <f t="shared" si="26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6"/>
        <v>Mo</v>
      </c>
      <c r="E90" s="45">
        <f t="shared" si="26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6"/>
        <v>Mo</v>
      </c>
      <c r="E91" s="45">
        <f t="shared" si="26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9"/>
        <v>Tue</v>
      </c>
      <c r="E92" s="34">
        <f>+E87+1</f>
        <v>44369</v>
      </c>
      <c r="F92" s="65" t="s">
        <v>114</v>
      </c>
      <c r="G92" s="66">
        <v>9001</v>
      </c>
      <c r="H92" s="48" t="s">
        <v>165</v>
      </c>
      <c r="I92" s="36" t="s">
        <v>53</v>
      </c>
      <c r="J92" s="85">
        <v>4</v>
      </c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 t="s">
        <v>160</v>
      </c>
      <c r="G93" s="36">
        <v>9001</v>
      </c>
      <c r="H93" s="43" t="s">
        <v>166</v>
      </c>
      <c r="I93" s="36" t="s">
        <v>53</v>
      </c>
      <c r="J93" s="85">
        <v>4</v>
      </c>
    </row>
    <row r="94" spans="1:10" ht="22.5" customHeight="1" x14ac:dyDescent="0.25">
      <c r="A94" s="31"/>
      <c r="C94" s="76"/>
      <c r="D94" s="74" t="str">
        <f t="shared" ref="D94:E97" si="27">D93</f>
        <v>Tue</v>
      </c>
      <c r="E94" s="34">
        <f t="shared" si="27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Tue</v>
      </c>
      <c r="E95" s="34">
        <f t="shared" si="27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Tue</v>
      </c>
      <c r="E96" s="34">
        <f t="shared" si="27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Tue</v>
      </c>
      <c r="E97" s="34">
        <f t="shared" si="27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9"/>
        <v>Wed</v>
      </c>
      <c r="E98" s="45">
        <f>+E92+1</f>
        <v>44370</v>
      </c>
      <c r="F98" s="65" t="s">
        <v>114</v>
      </c>
      <c r="G98" s="66">
        <v>9001</v>
      </c>
      <c r="H98" s="48" t="s">
        <v>168</v>
      </c>
      <c r="I98" s="47" t="s">
        <v>53</v>
      </c>
      <c r="J98" s="86">
        <v>5</v>
      </c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35" t="s">
        <v>160</v>
      </c>
      <c r="G99" s="36">
        <v>9001</v>
      </c>
      <c r="H99" s="43" t="s">
        <v>167</v>
      </c>
      <c r="I99" s="47" t="s">
        <v>53</v>
      </c>
      <c r="J99" s="86">
        <v>5</v>
      </c>
    </row>
    <row r="100" spans="1:10" ht="22.5" customHeight="1" x14ac:dyDescent="0.25">
      <c r="A100" s="31"/>
      <c r="C100" s="76"/>
      <c r="D100" s="77" t="str">
        <f t="shared" ref="D100:D102" si="28">D99</f>
        <v>Wed</v>
      </c>
      <c r="E100" s="45">
        <f t="shared" ref="E100:E102" si="29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Wed</v>
      </c>
      <c r="E101" s="45">
        <f t="shared" si="29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Wed</v>
      </c>
      <c r="E102" s="45">
        <f t="shared" si="29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9"/>
        <v>Thu</v>
      </c>
      <c r="E103" s="34">
        <f>+E98+1</f>
        <v>44371</v>
      </c>
      <c r="F103" s="65" t="s">
        <v>114</v>
      </c>
      <c r="G103" s="66">
        <v>9001</v>
      </c>
      <c r="H103" s="48" t="s">
        <v>168</v>
      </c>
      <c r="I103" s="36" t="s">
        <v>159</v>
      </c>
      <c r="J103" s="85">
        <v>5</v>
      </c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 t="s">
        <v>160</v>
      </c>
      <c r="G104" s="36">
        <v>9001</v>
      </c>
      <c r="H104" s="43" t="s">
        <v>167</v>
      </c>
      <c r="I104" s="36" t="s">
        <v>159</v>
      </c>
      <c r="J104" s="85">
        <v>5</v>
      </c>
    </row>
    <row r="105" spans="1:10" ht="22.5" customHeight="1" x14ac:dyDescent="0.25">
      <c r="A105" s="31"/>
      <c r="C105" s="76"/>
      <c r="D105" s="74" t="str">
        <f t="shared" ref="D105:D107" si="30">D104</f>
        <v>Thu</v>
      </c>
      <c r="E105" s="34">
        <f t="shared" ref="E105:E107" si="31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Thu</v>
      </c>
      <c r="E106" s="34">
        <f t="shared" si="31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Thu</v>
      </c>
      <c r="E107" s="34">
        <f t="shared" si="31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9"/>
        <v>Fri</v>
      </c>
      <c r="E108" s="45">
        <f t="shared" ref="E108" si="32">+E103+1</f>
        <v>44372</v>
      </c>
      <c r="F108" s="65" t="s">
        <v>114</v>
      </c>
      <c r="G108" s="66">
        <v>9001</v>
      </c>
      <c r="H108" s="48" t="s">
        <v>168</v>
      </c>
      <c r="I108" s="47" t="s">
        <v>53</v>
      </c>
      <c r="J108" s="86">
        <v>5</v>
      </c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35" t="s">
        <v>160</v>
      </c>
      <c r="G109" s="36">
        <v>9001</v>
      </c>
      <c r="H109" s="43" t="s">
        <v>167</v>
      </c>
      <c r="I109" s="47" t="s">
        <v>53</v>
      </c>
      <c r="J109" s="86">
        <v>6</v>
      </c>
    </row>
    <row r="110" spans="1:10" ht="22.5" customHeight="1" x14ac:dyDescent="0.25">
      <c r="A110" s="31"/>
      <c r="C110" s="76"/>
      <c r="D110" s="77" t="str">
        <f t="shared" ref="D110:E112" si="33">D109</f>
        <v>Fri</v>
      </c>
      <c r="E110" s="45">
        <f t="shared" si="33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3"/>
        <v>Fri</v>
      </c>
      <c r="E111" s="45">
        <f t="shared" si="33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3"/>
        <v>Fri</v>
      </c>
      <c r="E112" s="45">
        <f t="shared" si="33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9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9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3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9"/>
        <v>Mo</v>
      </c>
      <c r="E115" s="45">
        <f>+E114+1</f>
        <v>44375</v>
      </c>
      <c r="F115" s="65" t="s">
        <v>114</v>
      </c>
      <c r="G115" s="66">
        <v>9001</v>
      </c>
      <c r="H115" s="248" t="s">
        <v>169</v>
      </c>
      <c r="I115" s="47" t="s">
        <v>53</v>
      </c>
      <c r="J115" s="86">
        <v>8</v>
      </c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4">D116</f>
        <v>Mo</v>
      </c>
      <c r="E117" s="45">
        <f t="shared" si="34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4"/>
        <v>Mo</v>
      </c>
      <c r="E118" s="45">
        <f t="shared" si="34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4"/>
        <v>Mo</v>
      </c>
      <c r="E119" s="45">
        <f t="shared" si="34"/>
        <v>44375</v>
      </c>
      <c r="F119" s="46"/>
      <c r="G119" s="47"/>
      <c r="H119" s="51"/>
      <c r="I119" s="47"/>
      <c r="J119" s="86"/>
    </row>
    <row r="120" spans="1:10" ht="37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65" t="s">
        <v>114</v>
      </c>
      <c r="G120" s="66">
        <v>9001</v>
      </c>
      <c r="H120" s="248" t="s">
        <v>170</v>
      </c>
      <c r="I120" s="36" t="s">
        <v>53</v>
      </c>
      <c r="J120" s="85">
        <v>8</v>
      </c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5">D121</f>
        <v>Tue</v>
      </c>
      <c r="E122" s="34">
        <f t="shared" si="35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5"/>
        <v>Tue</v>
      </c>
      <c r="E123" s="34">
        <f t="shared" si="35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5"/>
        <v>Tue</v>
      </c>
      <c r="E124" s="34">
        <f t="shared" si="35"/>
        <v>44376</v>
      </c>
      <c r="F124" s="35"/>
      <c r="G124" s="36"/>
      <c r="H124" s="43"/>
      <c r="I124" s="36"/>
      <c r="J124" s="85"/>
    </row>
    <row r="125" spans="1:10" ht="29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65" t="s">
        <v>114</v>
      </c>
      <c r="G125" s="66">
        <v>9001</v>
      </c>
      <c r="H125" s="48" t="s">
        <v>171</v>
      </c>
      <c r="I125" s="47" t="s">
        <v>159</v>
      </c>
      <c r="J125" s="86">
        <v>8</v>
      </c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6">D126</f>
        <v>Wed</v>
      </c>
      <c r="E127" s="96">
        <f t="shared" ref="E127:E129" si="37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6"/>
        <v>Wed</v>
      </c>
      <c r="E128" s="96">
        <f t="shared" si="37"/>
        <v>44377</v>
      </c>
      <c r="F128" s="97"/>
      <c r="G128" s="98"/>
      <c r="H128" s="99"/>
      <c r="I128" s="98"/>
      <c r="J128" s="100"/>
    </row>
    <row r="129" spans="1:11" ht="21.75" customHeight="1" thickBot="1" x14ac:dyDescent="0.3">
      <c r="A129" s="31"/>
      <c r="C129" s="81"/>
      <c r="D129" s="101" t="str">
        <f t="shared" si="36"/>
        <v>Wed</v>
      </c>
      <c r="E129" s="102">
        <f t="shared" si="37"/>
        <v>44377</v>
      </c>
      <c r="F129" s="103"/>
      <c r="G129" s="104"/>
      <c r="H129" s="105"/>
      <c r="I129" s="104"/>
      <c r="J129" s="106"/>
    </row>
    <row r="130" spans="1:11" ht="30" customHeight="1" x14ac:dyDescent="0.25"/>
    <row r="131" spans="1:11" ht="30" customHeight="1" x14ac:dyDescent="0.25">
      <c r="F131" s="156" t="s">
        <v>46</v>
      </c>
      <c r="G131" s="156" t="s">
        <v>131</v>
      </c>
      <c r="H131" s="156" t="s">
        <v>132</v>
      </c>
      <c r="I131" s="157"/>
      <c r="J131" s="153" t="s">
        <v>2</v>
      </c>
      <c r="K131" s="153" t="s">
        <v>142</v>
      </c>
    </row>
    <row r="132" spans="1:11" ht="30" customHeight="1" x14ac:dyDescent="0.25">
      <c r="F132" s="36">
        <v>9001</v>
      </c>
      <c r="G132" s="36"/>
      <c r="H132" s="36"/>
      <c r="I132" s="157"/>
      <c r="J132" s="154">
        <f>SUMIFS($J$11:$J$129,$F$11:$F$129,G132,$G$11:$G$129,F132)</f>
        <v>0</v>
      </c>
      <c r="K132" s="155">
        <f>J132/8</f>
        <v>0</v>
      </c>
    </row>
    <row r="133" spans="1:11" ht="30" customHeight="1" x14ac:dyDescent="0.25">
      <c r="F133" s="36">
        <v>9001</v>
      </c>
      <c r="G133" s="35" t="s">
        <v>160</v>
      </c>
      <c r="H133" s="36" t="s">
        <v>172</v>
      </c>
      <c r="J133" s="154">
        <f t="shared" ref="J133:J134" si="38">SUMIFS($J$11:$J$129,$F$11:$F$129,G133,$G$11:$G$129,F133)</f>
        <v>40.299999999999997</v>
      </c>
      <c r="K133" s="155">
        <f>J133/8</f>
        <v>5.0374999999999996</v>
      </c>
    </row>
    <row r="134" spans="1:11" ht="30" customHeight="1" x14ac:dyDescent="0.25">
      <c r="F134" s="36">
        <v>9001</v>
      </c>
      <c r="G134" s="36" t="s">
        <v>114</v>
      </c>
      <c r="H134" s="36" t="str">
        <f>VLOOKUP(G134,[1]DropdownList!$A$2:$B$145,2,FALSE)</f>
        <v>NBTC Fund Spectrum Valuation</v>
      </c>
      <c r="J134" s="154">
        <f t="shared" si="38"/>
        <v>140</v>
      </c>
      <c r="K134" s="166">
        <f>J134/8</f>
        <v>17.5</v>
      </c>
    </row>
    <row r="135" spans="1:11" ht="30" customHeight="1" x14ac:dyDescent="0.25">
      <c r="I135" s="158" t="s">
        <v>134</v>
      </c>
      <c r="J135" s="159">
        <f>SUM(J132:J134)</f>
        <v>180.3</v>
      </c>
      <c r="K135" s="159">
        <f>J135/8</f>
        <v>22.537500000000001</v>
      </c>
    </row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66" priority="159" stopIfTrue="1">
      <formula>IF($A11=1,B11,)</formula>
    </cfRule>
    <cfRule type="expression" dxfId="165" priority="160" stopIfTrue="1">
      <formula>IF($A11="",B11,)</formula>
    </cfRule>
  </conditionalFormatting>
  <conditionalFormatting sqref="E11:E15">
    <cfRule type="expression" dxfId="164" priority="161" stopIfTrue="1">
      <formula>IF($A11="",B11,"")</formula>
    </cfRule>
  </conditionalFormatting>
  <conditionalFormatting sqref="E16:E124">
    <cfRule type="expression" dxfId="163" priority="162" stopIfTrue="1">
      <formula>IF($A16&lt;&gt;1,B16,"")</formula>
    </cfRule>
  </conditionalFormatting>
  <conditionalFormatting sqref="D11:D124">
    <cfRule type="expression" dxfId="162" priority="163" stopIfTrue="1">
      <formula>IF($A11="",B11,)</formula>
    </cfRule>
  </conditionalFormatting>
  <conditionalFormatting sqref="G12:G15 G27:G32 G86 G17:G20 G34:G37 G39:G42 G44:G47 G49:G52 G54:G59 G61:G64 G66:G69 G72:G74 G76:G79 G82:G84 G89:G91 G94:G97 G100:G102 G105:G107 G110:G114 G116:G119">
    <cfRule type="expression" dxfId="161" priority="164" stopIfTrue="1">
      <formula>#REF!="Freelancer"</formula>
    </cfRule>
    <cfRule type="expression" dxfId="160" priority="165" stopIfTrue="1">
      <formula>#REF!="DTC Int. Staff"</formula>
    </cfRule>
  </conditionalFormatting>
  <conditionalFormatting sqref="G116:G119 G89:G91 G27:G30 G34:G37 G61:G64 G39:G42 G44:G47 G49:G52 G54:G57 G66:G69 G72:G74 G76:G79 G82:G84 G94:G97 G100:G102 G105:G107 G110:G112">
    <cfRule type="expression" dxfId="159" priority="157" stopIfTrue="1">
      <formula>$F$5="Freelancer"</formula>
    </cfRule>
    <cfRule type="expression" dxfId="158" priority="158" stopIfTrue="1">
      <formula>$F$5="DTC Int. Staff"</formula>
    </cfRule>
  </conditionalFormatting>
  <conditionalFormatting sqref="G17:G20">
    <cfRule type="expression" dxfId="157" priority="155" stopIfTrue="1">
      <formula>#REF!="Freelancer"</formula>
    </cfRule>
    <cfRule type="expression" dxfId="156" priority="156" stopIfTrue="1">
      <formula>#REF!="DTC Int. Staff"</formula>
    </cfRule>
  </conditionalFormatting>
  <conditionalFormatting sqref="G17:G20">
    <cfRule type="expression" dxfId="155" priority="153" stopIfTrue="1">
      <formula>$F$5="Freelancer"</formula>
    </cfRule>
    <cfRule type="expression" dxfId="154" priority="154" stopIfTrue="1">
      <formula>$F$5="DTC Int. Staff"</formula>
    </cfRule>
  </conditionalFormatting>
  <conditionalFormatting sqref="G22:G25">
    <cfRule type="expression" dxfId="153" priority="151" stopIfTrue="1">
      <formula>#REF!="Freelancer"</formula>
    </cfRule>
    <cfRule type="expression" dxfId="152" priority="152" stopIfTrue="1">
      <formula>#REF!="DTC Int. Staff"</formula>
    </cfRule>
  </conditionalFormatting>
  <conditionalFormatting sqref="G22:G25">
    <cfRule type="expression" dxfId="151" priority="149" stopIfTrue="1">
      <formula>$F$5="Freelancer"</formula>
    </cfRule>
    <cfRule type="expression" dxfId="150" priority="150" stopIfTrue="1">
      <formula>$F$5="DTC Int. Staff"</formula>
    </cfRule>
  </conditionalFormatting>
  <conditionalFormatting sqref="C125:C129">
    <cfRule type="expression" dxfId="149" priority="143" stopIfTrue="1">
      <formula>IF($A125=1,B125,)</formula>
    </cfRule>
    <cfRule type="expression" dxfId="148" priority="144" stopIfTrue="1">
      <formula>IF($A125="",B125,)</formula>
    </cfRule>
  </conditionalFormatting>
  <conditionalFormatting sqref="D125:D129">
    <cfRule type="expression" dxfId="147" priority="145" stopIfTrue="1">
      <formula>IF($A125="",B125,)</formula>
    </cfRule>
  </conditionalFormatting>
  <conditionalFormatting sqref="E125:E129">
    <cfRule type="expression" dxfId="146" priority="142" stopIfTrue="1">
      <formula>IF($A125&lt;&gt;1,B125,"")</formula>
    </cfRule>
  </conditionalFormatting>
  <conditionalFormatting sqref="G59">
    <cfRule type="expression" dxfId="145" priority="139" stopIfTrue="1">
      <formula>$F$5="Freelancer"</formula>
    </cfRule>
    <cfRule type="expression" dxfId="144" priority="140" stopIfTrue="1">
      <formula>$F$5="DTC Int. Staff"</formula>
    </cfRule>
  </conditionalFormatting>
  <conditionalFormatting sqref="G85">
    <cfRule type="expression" dxfId="143" priority="137" stopIfTrue="1">
      <formula>#REF!="Freelancer"</formula>
    </cfRule>
    <cfRule type="expression" dxfId="142" priority="138" stopIfTrue="1">
      <formula>#REF!="DTC Int. Staff"</formula>
    </cfRule>
  </conditionalFormatting>
  <conditionalFormatting sqref="G85">
    <cfRule type="expression" dxfId="141" priority="135" stopIfTrue="1">
      <formula>$F$5="Freelancer"</formula>
    </cfRule>
    <cfRule type="expression" dxfId="140" priority="136" stopIfTrue="1">
      <formula>$F$5="DTC Int. Staff"</formula>
    </cfRule>
  </conditionalFormatting>
  <conditionalFormatting sqref="F132">
    <cfRule type="expression" dxfId="139" priority="133" stopIfTrue="1">
      <formula>#REF!="Freelancer"</formula>
    </cfRule>
    <cfRule type="expression" dxfId="138" priority="134" stopIfTrue="1">
      <formula>#REF!="DTC Int. Staff"</formula>
    </cfRule>
  </conditionalFormatting>
  <conditionalFormatting sqref="F132">
    <cfRule type="expression" dxfId="137" priority="131" stopIfTrue="1">
      <formula>#REF!="Freelancer"</formula>
    </cfRule>
    <cfRule type="expression" dxfId="136" priority="132" stopIfTrue="1">
      <formula>#REF!="DTC Int. Staff"</formula>
    </cfRule>
  </conditionalFormatting>
  <conditionalFormatting sqref="F132">
    <cfRule type="expression" dxfId="135" priority="129" stopIfTrue="1">
      <formula>$F$5="Freelancer"</formula>
    </cfRule>
    <cfRule type="expression" dxfId="134" priority="130" stopIfTrue="1">
      <formula>$F$5="DTC Int. Staff"</formula>
    </cfRule>
  </conditionalFormatting>
  <conditionalFormatting sqref="F134">
    <cfRule type="expression" dxfId="133" priority="117" stopIfTrue="1">
      <formula>$F$5="Freelancer"</formula>
    </cfRule>
    <cfRule type="expression" dxfId="132" priority="118" stopIfTrue="1">
      <formula>$F$5="DTC Int. Staff"</formula>
    </cfRule>
  </conditionalFormatting>
  <conditionalFormatting sqref="F133">
    <cfRule type="expression" dxfId="131" priority="127" stopIfTrue="1">
      <formula>#REF!="Freelancer"</formula>
    </cfRule>
    <cfRule type="expression" dxfId="130" priority="128" stopIfTrue="1">
      <formula>#REF!="DTC Int. Staff"</formula>
    </cfRule>
  </conditionalFormatting>
  <conditionalFormatting sqref="F133">
    <cfRule type="expression" dxfId="129" priority="125" stopIfTrue="1">
      <formula>#REF!="Freelancer"</formula>
    </cfRule>
    <cfRule type="expression" dxfId="128" priority="126" stopIfTrue="1">
      <formula>#REF!="DTC Int. Staff"</formula>
    </cfRule>
  </conditionalFormatting>
  <conditionalFormatting sqref="F133">
    <cfRule type="expression" dxfId="127" priority="123" stopIfTrue="1">
      <formula>$F$5="Freelancer"</formula>
    </cfRule>
    <cfRule type="expression" dxfId="126" priority="124" stopIfTrue="1">
      <formula>$F$5="DTC Int. Staff"</formula>
    </cfRule>
  </conditionalFormatting>
  <conditionalFormatting sqref="F134">
    <cfRule type="expression" dxfId="125" priority="121" stopIfTrue="1">
      <formula>#REF!="Freelancer"</formula>
    </cfRule>
    <cfRule type="expression" dxfId="124" priority="122" stopIfTrue="1">
      <formula>#REF!="DTC Int. Staff"</formula>
    </cfRule>
  </conditionalFormatting>
  <conditionalFormatting sqref="F134">
    <cfRule type="expression" dxfId="123" priority="119" stopIfTrue="1">
      <formula>#REF!="Freelancer"</formula>
    </cfRule>
    <cfRule type="expression" dxfId="122" priority="120" stopIfTrue="1">
      <formula>#REF!="DTC Int. Staff"</formula>
    </cfRule>
  </conditionalFormatting>
  <conditionalFormatting sqref="G11">
    <cfRule type="expression" dxfId="121" priority="115" stopIfTrue="1">
      <formula>#REF!="Freelancer"</formula>
    </cfRule>
    <cfRule type="expression" dxfId="120" priority="116" stopIfTrue="1">
      <formula>#REF!="DTC Int. Staff"</formula>
    </cfRule>
  </conditionalFormatting>
  <conditionalFormatting sqref="G11">
    <cfRule type="expression" dxfId="119" priority="113" stopIfTrue="1">
      <formula>$F$5="Freelancer"</formula>
    </cfRule>
    <cfRule type="expression" dxfId="118" priority="114" stopIfTrue="1">
      <formula>$F$5="DTC Int. Staff"</formula>
    </cfRule>
  </conditionalFormatting>
  <conditionalFormatting sqref="G16">
    <cfRule type="expression" dxfId="117" priority="111" stopIfTrue="1">
      <formula>#REF!="Freelancer"</formula>
    </cfRule>
    <cfRule type="expression" dxfId="116" priority="112" stopIfTrue="1">
      <formula>#REF!="DTC Int. Staff"</formula>
    </cfRule>
  </conditionalFormatting>
  <conditionalFormatting sqref="G16">
    <cfRule type="expression" dxfId="115" priority="109" stopIfTrue="1">
      <formula>$F$5="Freelancer"</formula>
    </cfRule>
    <cfRule type="expression" dxfId="114" priority="110" stopIfTrue="1">
      <formula>$F$5="DTC Int. Staff"</formula>
    </cfRule>
  </conditionalFormatting>
  <conditionalFormatting sqref="G21">
    <cfRule type="expression" dxfId="113" priority="107" stopIfTrue="1">
      <formula>#REF!="Freelancer"</formula>
    </cfRule>
    <cfRule type="expression" dxfId="112" priority="108" stopIfTrue="1">
      <formula>#REF!="DTC Int. Staff"</formula>
    </cfRule>
  </conditionalFormatting>
  <conditionalFormatting sqref="G21">
    <cfRule type="expression" dxfId="111" priority="105" stopIfTrue="1">
      <formula>$F$5="Freelancer"</formula>
    </cfRule>
    <cfRule type="expression" dxfId="110" priority="106" stopIfTrue="1">
      <formula>$F$5="DTC Int. Staff"</formula>
    </cfRule>
  </conditionalFormatting>
  <conditionalFormatting sqref="G26">
    <cfRule type="expression" dxfId="109" priority="103" stopIfTrue="1">
      <formula>#REF!="Freelancer"</formula>
    </cfRule>
    <cfRule type="expression" dxfId="108" priority="104" stopIfTrue="1">
      <formula>#REF!="DTC Int. Staff"</formula>
    </cfRule>
  </conditionalFormatting>
  <conditionalFormatting sqref="G26">
    <cfRule type="expression" dxfId="107" priority="101" stopIfTrue="1">
      <formula>$F$5="Freelancer"</formula>
    </cfRule>
    <cfRule type="expression" dxfId="106" priority="102" stopIfTrue="1">
      <formula>$F$5="DTC Int. Staff"</formula>
    </cfRule>
  </conditionalFormatting>
  <conditionalFormatting sqref="G33">
    <cfRule type="expression" dxfId="105" priority="99" stopIfTrue="1">
      <formula>#REF!="Freelancer"</formula>
    </cfRule>
    <cfRule type="expression" dxfId="104" priority="100" stopIfTrue="1">
      <formula>#REF!="DTC Int. Staff"</formula>
    </cfRule>
  </conditionalFormatting>
  <conditionalFormatting sqref="G33">
    <cfRule type="expression" dxfId="103" priority="97" stopIfTrue="1">
      <formula>$F$5="Freelancer"</formula>
    </cfRule>
    <cfRule type="expression" dxfId="102" priority="98" stopIfTrue="1">
      <formula>$F$5="DTC Int. Staff"</formula>
    </cfRule>
  </conditionalFormatting>
  <conditionalFormatting sqref="G38">
    <cfRule type="expression" dxfId="101" priority="95" stopIfTrue="1">
      <formula>#REF!="Freelancer"</formula>
    </cfRule>
    <cfRule type="expression" dxfId="100" priority="96" stopIfTrue="1">
      <formula>#REF!="DTC Int. Staff"</formula>
    </cfRule>
  </conditionalFormatting>
  <conditionalFormatting sqref="G38">
    <cfRule type="expression" dxfId="99" priority="93" stopIfTrue="1">
      <formula>$F$5="Freelancer"</formula>
    </cfRule>
    <cfRule type="expression" dxfId="98" priority="94" stopIfTrue="1">
      <formula>$F$5="DTC Int. Staff"</formula>
    </cfRule>
  </conditionalFormatting>
  <conditionalFormatting sqref="G43">
    <cfRule type="expression" dxfId="97" priority="91" stopIfTrue="1">
      <formula>#REF!="Freelancer"</formula>
    </cfRule>
    <cfRule type="expression" dxfId="96" priority="92" stopIfTrue="1">
      <formula>#REF!="DTC Int. Staff"</formula>
    </cfRule>
  </conditionalFormatting>
  <conditionalFormatting sqref="G43">
    <cfRule type="expression" dxfId="95" priority="89" stopIfTrue="1">
      <formula>$F$5="Freelancer"</formula>
    </cfRule>
    <cfRule type="expression" dxfId="94" priority="90" stopIfTrue="1">
      <formula>$F$5="DTC Int. Staff"</formula>
    </cfRule>
  </conditionalFormatting>
  <conditionalFormatting sqref="G48">
    <cfRule type="expression" dxfId="93" priority="87" stopIfTrue="1">
      <formula>#REF!="Freelancer"</formula>
    </cfRule>
    <cfRule type="expression" dxfId="92" priority="88" stopIfTrue="1">
      <formula>#REF!="DTC Int. Staff"</formula>
    </cfRule>
  </conditionalFormatting>
  <conditionalFormatting sqref="G48">
    <cfRule type="expression" dxfId="91" priority="85" stopIfTrue="1">
      <formula>$F$5="Freelancer"</formula>
    </cfRule>
    <cfRule type="expression" dxfId="90" priority="86" stopIfTrue="1">
      <formula>$F$5="DTC Int. Staff"</formula>
    </cfRule>
  </conditionalFormatting>
  <conditionalFormatting sqref="G53">
    <cfRule type="expression" dxfId="89" priority="83" stopIfTrue="1">
      <formula>#REF!="Freelancer"</formula>
    </cfRule>
    <cfRule type="expression" dxfId="88" priority="84" stopIfTrue="1">
      <formula>#REF!="DTC Int. Staff"</formula>
    </cfRule>
  </conditionalFormatting>
  <conditionalFormatting sqref="G53">
    <cfRule type="expression" dxfId="87" priority="81" stopIfTrue="1">
      <formula>$F$5="Freelancer"</formula>
    </cfRule>
    <cfRule type="expression" dxfId="86" priority="82" stopIfTrue="1">
      <formula>$F$5="DTC Int. Staff"</formula>
    </cfRule>
  </conditionalFormatting>
  <conditionalFormatting sqref="G60">
    <cfRule type="expression" dxfId="85" priority="79" stopIfTrue="1">
      <formula>#REF!="Freelancer"</formula>
    </cfRule>
    <cfRule type="expression" dxfId="84" priority="80" stopIfTrue="1">
      <formula>#REF!="DTC Int. Staff"</formula>
    </cfRule>
  </conditionalFormatting>
  <conditionalFormatting sqref="G60">
    <cfRule type="expression" dxfId="83" priority="77" stopIfTrue="1">
      <formula>$F$5="Freelancer"</formula>
    </cfRule>
    <cfRule type="expression" dxfId="82" priority="78" stopIfTrue="1">
      <formula>$F$5="DTC Int. Staff"</formula>
    </cfRule>
  </conditionalFormatting>
  <conditionalFormatting sqref="G65">
    <cfRule type="expression" dxfId="81" priority="75" stopIfTrue="1">
      <formula>#REF!="Freelancer"</formula>
    </cfRule>
    <cfRule type="expression" dxfId="80" priority="76" stopIfTrue="1">
      <formula>#REF!="DTC Int. Staff"</formula>
    </cfRule>
  </conditionalFormatting>
  <conditionalFormatting sqref="G65">
    <cfRule type="expression" dxfId="79" priority="73" stopIfTrue="1">
      <formula>$F$5="Freelancer"</formula>
    </cfRule>
    <cfRule type="expression" dxfId="78" priority="74" stopIfTrue="1">
      <formula>$F$5="DTC Int. Staff"</formula>
    </cfRule>
  </conditionalFormatting>
  <conditionalFormatting sqref="G70">
    <cfRule type="expression" dxfId="77" priority="71" stopIfTrue="1">
      <formula>#REF!="Freelancer"</formula>
    </cfRule>
    <cfRule type="expression" dxfId="76" priority="72" stopIfTrue="1">
      <formula>#REF!="DTC Int. Staff"</formula>
    </cfRule>
  </conditionalFormatting>
  <conditionalFormatting sqref="G70">
    <cfRule type="expression" dxfId="75" priority="69" stopIfTrue="1">
      <formula>$F$5="Freelancer"</formula>
    </cfRule>
    <cfRule type="expression" dxfId="74" priority="70" stopIfTrue="1">
      <formula>$F$5="DTC Int. Staff"</formula>
    </cfRule>
  </conditionalFormatting>
  <conditionalFormatting sqref="G71">
    <cfRule type="expression" dxfId="73" priority="67" stopIfTrue="1">
      <formula>#REF!="Freelancer"</formula>
    </cfRule>
    <cfRule type="expression" dxfId="72" priority="68" stopIfTrue="1">
      <formula>#REF!="DTC Int. Staff"</formula>
    </cfRule>
  </conditionalFormatting>
  <conditionalFormatting sqref="G71">
    <cfRule type="expression" dxfId="71" priority="65" stopIfTrue="1">
      <formula>$F$5="Freelancer"</formula>
    </cfRule>
    <cfRule type="expression" dxfId="70" priority="66" stopIfTrue="1">
      <formula>$F$5="DTC Int. Staff"</formula>
    </cfRule>
  </conditionalFormatting>
  <conditionalFormatting sqref="G75">
    <cfRule type="expression" dxfId="69" priority="63" stopIfTrue="1">
      <formula>#REF!="Freelancer"</formula>
    </cfRule>
    <cfRule type="expression" dxfId="68" priority="64" stopIfTrue="1">
      <formula>#REF!="DTC Int. Staff"</formula>
    </cfRule>
  </conditionalFormatting>
  <conditionalFormatting sqref="G75">
    <cfRule type="expression" dxfId="67" priority="61" stopIfTrue="1">
      <formula>$F$5="Freelancer"</formula>
    </cfRule>
    <cfRule type="expression" dxfId="66" priority="62" stopIfTrue="1">
      <formula>$F$5="DTC Int. Staff"</formula>
    </cfRule>
  </conditionalFormatting>
  <conditionalFormatting sqref="G80">
    <cfRule type="expression" dxfId="65" priority="59" stopIfTrue="1">
      <formula>#REF!="Freelancer"</formula>
    </cfRule>
    <cfRule type="expression" dxfId="64" priority="60" stopIfTrue="1">
      <formula>#REF!="DTC Int. Staff"</formula>
    </cfRule>
  </conditionalFormatting>
  <conditionalFormatting sqref="G80">
    <cfRule type="expression" dxfId="63" priority="57" stopIfTrue="1">
      <formula>$F$5="Freelancer"</formula>
    </cfRule>
    <cfRule type="expression" dxfId="62" priority="58" stopIfTrue="1">
      <formula>$F$5="DTC Int. Staff"</formula>
    </cfRule>
  </conditionalFormatting>
  <conditionalFormatting sqref="G81">
    <cfRule type="expression" dxfId="61" priority="55" stopIfTrue="1">
      <formula>#REF!="Freelancer"</formula>
    </cfRule>
    <cfRule type="expression" dxfId="60" priority="56" stopIfTrue="1">
      <formula>#REF!="DTC Int. Staff"</formula>
    </cfRule>
  </conditionalFormatting>
  <conditionalFormatting sqref="G81">
    <cfRule type="expression" dxfId="59" priority="53" stopIfTrue="1">
      <formula>$F$5="Freelancer"</formula>
    </cfRule>
    <cfRule type="expression" dxfId="58" priority="54" stopIfTrue="1">
      <formula>$F$5="DTC Int. Staff"</formula>
    </cfRule>
  </conditionalFormatting>
  <conditionalFormatting sqref="G87">
    <cfRule type="expression" dxfId="57" priority="51" stopIfTrue="1">
      <formula>#REF!="Freelancer"</formula>
    </cfRule>
    <cfRule type="expression" dxfId="56" priority="52" stopIfTrue="1">
      <formula>#REF!="DTC Int. Staff"</formula>
    </cfRule>
  </conditionalFormatting>
  <conditionalFormatting sqref="G87">
    <cfRule type="expression" dxfId="55" priority="49" stopIfTrue="1">
      <formula>$F$5="Freelancer"</formula>
    </cfRule>
    <cfRule type="expression" dxfId="54" priority="50" stopIfTrue="1">
      <formula>$F$5="DTC Int. Staff"</formula>
    </cfRule>
  </conditionalFormatting>
  <conditionalFormatting sqref="G88">
    <cfRule type="expression" dxfId="53" priority="47" stopIfTrue="1">
      <formula>#REF!="Freelancer"</formula>
    </cfRule>
    <cfRule type="expression" dxfId="52" priority="48" stopIfTrue="1">
      <formula>#REF!="DTC Int. Staff"</formula>
    </cfRule>
  </conditionalFormatting>
  <conditionalFormatting sqref="G88">
    <cfRule type="expression" dxfId="51" priority="45" stopIfTrue="1">
      <formula>$F$5="Freelancer"</formula>
    </cfRule>
    <cfRule type="expression" dxfId="50" priority="46" stopIfTrue="1">
      <formula>$F$5="DTC Int. Staff"</formula>
    </cfRule>
  </conditionalFormatting>
  <conditionalFormatting sqref="G92">
    <cfRule type="expression" dxfId="49" priority="43" stopIfTrue="1">
      <formula>#REF!="Freelancer"</formula>
    </cfRule>
    <cfRule type="expression" dxfId="48" priority="44" stopIfTrue="1">
      <formula>#REF!="DTC Int. Staff"</formula>
    </cfRule>
  </conditionalFormatting>
  <conditionalFormatting sqref="G92">
    <cfRule type="expression" dxfId="47" priority="41" stopIfTrue="1">
      <formula>$F$5="Freelancer"</formula>
    </cfRule>
    <cfRule type="expression" dxfId="46" priority="42" stopIfTrue="1">
      <formula>$F$5="DTC Int. Staff"</formula>
    </cfRule>
  </conditionalFormatting>
  <conditionalFormatting sqref="G93">
    <cfRule type="expression" dxfId="45" priority="39" stopIfTrue="1">
      <formula>#REF!="Freelancer"</formula>
    </cfRule>
    <cfRule type="expression" dxfId="44" priority="40" stopIfTrue="1">
      <formula>#REF!="DTC Int. Staff"</formula>
    </cfRule>
  </conditionalFormatting>
  <conditionalFormatting sqref="G93">
    <cfRule type="expression" dxfId="43" priority="37" stopIfTrue="1">
      <formula>$F$5="Freelancer"</formula>
    </cfRule>
    <cfRule type="expression" dxfId="42" priority="38" stopIfTrue="1">
      <formula>$F$5="DTC Int. Staff"</formula>
    </cfRule>
  </conditionalFormatting>
  <conditionalFormatting sqref="G98">
    <cfRule type="expression" dxfId="41" priority="35" stopIfTrue="1">
      <formula>#REF!="Freelancer"</formula>
    </cfRule>
    <cfRule type="expression" dxfId="40" priority="36" stopIfTrue="1">
      <formula>#REF!="DTC Int. Staff"</formula>
    </cfRule>
  </conditionalFormatting>
  <conditionalFormatting sqref="G98">
    <cfRule type="expression" dxfId="39" priority="33" stopIfTrue="1">
      <formula>$F$5="Freelancer"</formula>
    </cfRule>
    <cfRule type="expression" dxfId="38" priority="34" stopIfTrue="1">
      <formula>$F$5="DTC Int. Staff"</formula>
    </cfRule>
  </conditionalFormatting>
  <conditionalFormatting sqref="G99">
    <cfRule type="expression" dxfId="37" priority="31" stopIfTrue="1">
      <formula>#REF!="Freelancer"</formula>
    </cfRule>
    <cfRule type="expression" dxfId="36" priority="32" stopIfTrue="1">
      <formula>#REF!="DTC Int. Staff"</formula>
    </cfRule>
  </conditionalFormatting>
  <conditionalFormatting sqref="G99">
    <cfRule type="expression" dxfId="35" priority="29" stopIfTrue="1">
      <formula>$F$5="Freelancer"</formula>
    </cfRule>
    <cfRule type="expression" dxfId="34" priority="30" stopIfTrue="1">
      <formula>$F$5="DTC Int. Staff"</formula>
    </cfRule>
  </conditionalFormatting>
  <conditionalFormatting sqref="G103">
    <cfRule type="expression" dxfId="33" priority="27" stopIfTrue="1">
      <formula>#REF!="Freelancer"</formula>
    </cfRule>
    <cfRule type="expression" dxfId="32" priority="28" stopIfTrue="1">
      <formula>#REF!="DTC Int. Staff"</formula>
    </cfRule>
  </conditionalFormatting>
  <conditionalFormatting sqref="G103">
    <cfRule type="expression" dxfId="31" priority="25" stopIfTrue="1">
      <formula>$F$5="Freelancer"</formula>
    </cfRule>
    <cfRule type="expression" dxfId="30" priority="26" stopIfTrue="1">
      <formula>$F$5="DTC Int. Staff"</formula>
    </cfRule>
  </conditionalFormatting>
  <conditionalFormatting sqref="G104">
    <cfRule type="expression" dxfId="29" priority="23" stopIfTrue="1">
      <formula>#REF!="Freelancer"</formula>
    </cfRule>
    <cfRule type="expression" dxfId="28" priority="24" stopIfTrue="1">
      <formula>#REF!="DTC Int. Staff"</formula>
    </cfRule>
  </conditionalFormatting>
  <conditionalFormatting sqref="G104">
    <cfRule type="expression" dxfId="27" priority="21" stopIfTrue="1">
      <formula>$F$5="Freelancer"</formula>
    </cfRule>
    <cfRule type="expression" dxfId="26" priority="22" stopIfTrue="1">
      <formula>$F$5="DTC Int. Staff"</formula>
    </cfRule>
  </conditionalFormatting>
  <conditionalFormatting sqref="G108">
    <cfRule type="expression" dxfId="25" priority="19" stopIfTrue="1">
      <formula>#REF!="Freelancer"</formula>
    </cfRule>
    <cfRule type="expression" dxfId="24" priority="20" stopIfTrue="1">
      <formula>#REF!="DTC Int. Staff"</formula>
    </cfRule>
  </conditionalFormatting>
  <conditionalFormatting sqref="G108">
    <cfRule type="expression" dxfId="23" priority="17" stopIfTrue="1">
      <formula>$F$5="Freelancer"</formula>
    </cfRule>
    <cfRule type="expression" dxfId="22" priority="18" stopIfTrue="1">
      <formula>$F$5="DTC Int. Staff"</formula>
    </cfRule>
  </conditionalFormatting>
  <conditionalFormatting sqref="G109">
    <cfRule type="expression" dxfId="21" priority="15" stopIfTrue="1">
      <formula>#REF!="Freelancer"</formula>
    </cfRule>
    <cfRule type="expression" dxfId="20" priority="16" stopIfTrue="1">
      <formula>#REF!="DTC Int. Staff"</formula>
    </cfRule>
  </conditionalFormatting>
  <conditionalFormatting sqref="G109">
    <cfRule type="expression" dxfId="19" priority="13" stopIfTrue="1">
      <formula>$F$5="Freelancer"</formula>
    </cfRule>
    <cfRule type="expression" dxfId="18" priority="14" stopIfTrue="1">
      <formula>$F$5="DTC Int. Staff"</formula>
    </cfRule>
  </conditionalFormatting>
  <conditionalFormatting sqref="G115">
    <cfRule type="expression" dxfId="17" priority="11" stopIfTrue="1">
      <formula>#REF!="Freelancer"</formula>
    </cfRule>
    <cfRule type="expression" dxfId="16" priority="12" stopIfTrue="1">
      <formula>#REF!="DTC Int. Staff"</formula>
    </cfRule>
  </conditionalFormatting>
  <conditionalFormatting sqref="G115">
    <cfRule type="expression" dxfId="15" priority="9" stopIfTrue="1">
      <formula>$F$5="Freelancer"</formula>
    </cfRule>
    <cfRule type="expression" dxfId="14" priority="10" stopIfTrue="1">
      <formula>$F$5="DTC Int. Staff"</formula>
    </cfRule>
  </conditionalFormatting>
  <conditionalFormatting sqref="G120">
    <cfRule type="expression" dxfId="13" priority="7" stopIfTrue="1">
      <formula>#REF!="Freelancer"</formula>
    </cfRule>
    <cfRule type="expression" dxfId="12" priority="8" stopIfTrue="1">
      <formula>#REF!="DTC Int. Staff"</formula>
    </cfRule>
  </conditionalFormatting>
  <conditionalFormatting sqref="G120">
    <cfRule type="expression" dxfId="11" priority="5" stopIfTrue="1">
      <formula>$F$5="Freelancer"</formula>
    </cfRule>
    <cfRule type="expression" dxfId="10" priority="6" stopIfTrue="1">
      <formula>$F$5="DTC Int. Staff"</formula>
    </cfRule>
  </conditionalFormatting>
  <conditionalFormatting sqref="G125">
    <cfRule type="expression" dxfId="9" priority="3" stopIfTrue="1">
      <formula>#REF!="Freelancer"</formula>
    </cfRule>
    <cfRule type="expression" dxfId="8" priority="4" stopIfTrue="1">
      <formula>#REF!="DTC Int. Staff"</formula>
    </cfRule>
  </conditionalFormatting>
  <conditionalFormatting sqref="G125">
    <cfRule type="expression" dxfId="7" priority="1" stopIfTrue="1">
      <formula>$F$5="Freelancer"</formula>
    </cfRule>
    <cfRule type="expression" dxfId="6" priority="2" stopIfTrue="1">
      <formula>$F$5="DTC Int. Staff"</formula>
    </cfRule>
  </conditionalFormatting>
  <dataValidations count="1">
    <dataValidation type="list" allowBlank="1" showInputMessage="1" showErrorMessage="1" sqref="F132:F134" xr:uid="{E45BC7C2-7F5D-4891-A30B-3CC1AB77CDF9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Time-C57</cp:lastModifiedBy>
  <dcterms:created xsi:type="dcterms:W3CDTF">2006-02-12T14:53:28Z</dcterms:created>
  <dcterms:modified xsi:type="dcterms:W3CDTF">2021-07-07T04:58:51Z</dcterms:modified>
</cp:coreProperties>
</file>