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Задание 1" sheetId="2" r:id="rId1"/>
    <sheet name="Задание 2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2" i="2" l="1"/>
  <c r="P20" i="2"/>
  <c r="P18" i="2"/>
  <c r="P16" i="2"/>
  <c r="P25" i="2"/>
  <c r="J15" i="1"/>
  <c r="I17" i="1"/>
  <c r="I16" i="1"/>
  <c r="I15" i="1"/>
  <c r="H17" i="1"/>
  <c r="H16" i="1"/>
  <c r="H15" i="1"/>
  <c r="G17" i="1"/>
  <c r="G16" i="1"/>
  <c r="G15" i="1"/>
  <c r="F17" i="1"/>
  <c r="F16" i="1"/>
  <c r="F15" i="1"/>
  <c r="E17" i="1"/>
  <c r="E16" i="1"/>
  <c r="E15" i="1"/>
  <c r="C17" i="1"/>
  <c r="C18" i="1" s="1"/>
  <c r="C9" i="1"/>
  <c r="H4" i="1"/>
  <c r="G5" i="1"/>
  <c r="G6" i="1"/>
  <c r="G7" i="1"/>
  <c r="G8" i="1"/>
  <c r="G4" i="1"/>
  <c r="F5" i="1"/>
  <c r="F6" i="1"/>
  <c r="F7" i="1"/>
  <c r="F8" i="1"/>
  <c r="F4" i="1"/>
</calcChain>
</file>

<file path=xl/sharedStrings.xml><?xml version="1.0" encoding="utf-8"?>
<sst xmlns="http://schemas.openxmlformats.org/spreadsheetml/2006/main" count="64" uniqueCount="50">
  <si>
    <t>Длина вала</t>
  </si>
  <si>
    <t>Годовая программа</t>
  </si>
  <si>
    <t>Затраты на материалы</t>
  </si>
  <si>
    <t>Прочие затраты</t>
  </si>
  <si>
    <t>Себестоимость изделия</t>
  </si>
  <si>
    <t>Себестоимость годовой программы</t>
  </si>
  <si>
    <t>Общая себестоимость валов годовой программы</t>
  </si>
  <si>
    <t>мм</t>
  </si>
  <si>
    <t>В, тыс.шт</t>
  </si>
  <si>
    <t>М, тыс.руб</t>
  </si>
  <si>
    <t>с', тыс.руб.</t>
  </si>
  <si>
    <t>с, тыс.руб.</t>
  </si>
  <si>
    <t>С, млн.руб.</t>
  </si>
  <si>
    <t>Сп, млн.руб</t>
  </si>
  <si>
    <t>Формула</t>
  </si>
  <si>
    <t>с = М + с'</t>
  </si>
  <si>
    <t>С = В * с</t>
  </si>
  <si>
    <t>Годовая программа выпуска валов</t>
  </si>
  <si>
    <t>Коэффициент изменения</t>
  </si>
  <si>
    <t>К и.п.</t>
  </si>
  <si>
    <t>К и.з.</t>
  </si>
  <si>
    <t>z = 0,2</t>
  </si>
  <si>
    <t>Сп, млн.руб.</t>
  </si>
  <si>
    <t>Вп/В</t>
  </si>
  <si>
    <t>Вп, тыс.шт</t>
  </si>
  <si>
    <t>1/K^z (и.п.)</t>
  </si>
  <si>
    <t>с'п = c' * K и.з.</t>
  </si>
  <si>
    <t>Сп = М + с'п</t>
  </si>
  <si>
    <t>Сп = Вп * Сп</t>
  </si>
  <si>
    <t>Вариант 35</t>
  </si>
  <si>
    <t>R 10</t>
  </si>
  <si>
    <t>R 20</t>
  </si>
  <si>
    <t>Сумма всех C</t>
  </si>
  <si>
    <t>const</t>
  </si>
  <si>
    <t>ЭФ = 94,29 - 92,36 = 1,94 млн. руб.</t>
  </si>
  <si>
    <t>Ответ: экономическая эффективность при переходе в изготовлении валов с числовыми размерами по ряду R 20 на числовые значения по ряду R 10 составила 1,94 млн.руб.</t>
  </si>
  <si>
    <t>Дано:</t>
  </si>
  <si>
    <t>n</t>
  </si>
  <si>
    <t>N</t>
  </si>
  <si>
    <t>C</t>
  </si>
  <si>
    <t>n ориг</t>
  </si>
  <si>
    <t>N ориг</t>
  </si>
  <si>
    <t>C ориг</t>
  </si>
  <si>
    <t>Решение</t>
  </si>
  <si>
    <t xml:space="preserve">Показатель уровня стандартизации и унификации по числу типоразмеров </t>
  </si>
  <si>
    <t>Показатель уровня стандартизации и унификации по составным частям изделия</t>
  </si>
  <si>
    <t>Показатель уровня стандартизации и унификации в стоимостном выражении</t>
  </si>
  <si>
    <t>Коэффициент повторяемости составных частей изделия в общем числе составных частей данного изделия К_п (в %)</t>
  </si>
  <si>
    <t xml:space="preserve">Среднюю повторяемость составных частей в изделии характеризует коэффициент повторяемости </t>
  </si>
  <si>
    <t xml:space="preserve">Ответ: К(пр.т.)= 86,97%, К(пр.ч.) = 88,67%, К(пр.с.) = 70,51%, К(п) = 68,58%, К(с.п.) = 3,18.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</si>
</sst>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rgb="FF000000"/>
      <name val="Corbel"/>
      <family val="2"/>
      <charset val="204"/>
    </font>
    <font>
      <sz val="12"/>
      <color rgb="FF000000"/>
      <name val="Corbel"/>
      <family val="2"/>
      <charset val="204"/>
    </font>
    <font>
      <sz val="11"/>
      <color rgb="FF000000"/>
      <name val="Corbel"/>
      <family val="2"/>
      <charset val="204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4" xfId="0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 wrapText="1"/>
    </xf>
    <xf numFmtId="0" fontId="0" fillId="0" borderId="0" xfId="0" applyBorder="1"/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4" xfId="0" applyFont="1" applyBorder="1"/>
    <xf numFmtId="0" fontId="1" fillId="2" borderId="1" xfId="0" applyFont="1" applyFill="1" applyBorder="1"/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/>
    </xf>
    <xf numFmtId="2" fontId="4" fillId="0" borderId="5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2" fontId="4" fillId="0" borderId="2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left" vertical="center"/>
    </xf>
    <xf numFmtId="0" fontId="6" fillId="0" borderId="0" xfId="0" applyFont="1"/>
    <xf numFmtId="0" fontId="6" fillId="0" borderId="0" xfId="0" applyFont="1" applyAlignment="1">
      <alignment horizontal="left" vertical="center" readingOrder="1"/>
    </xf>
    <xf numFmtId="0" fontId="7" fillId="0" borderId="0" xfId="0" applyFont="1" applyAlignment="1">
      <alignment horizontal="left" vertical="center" readingOrder="1"/>
    </xf>
    <xf numFmtId="0" fontId="8" fillId="0" borderId="0" xfId="0" applyFont="1" applyAlignment="1">
      <alignment horizontal="left" vertical="center" readingOrder="1"/>
    </xf>
    <xf numFmtId="0" fontId="1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 vertical="top" wrapText="1"/>
    </xf>
    <xf numFmtId="2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83821</xdr:colOff>
      <xdr:row>0</xdr:row>
      <xdr:rowOff>30481</xdr:rowOff>
    </xdr:from>
    <xdr:to>
      <xdr:col>9</xdr:col>
      <xdr:colOff>319433</xdr:colOff>
      <xdr:row>12</xdr:row>
      <xdr:rowOff>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1" y="30481"/>
          <a:ext cx="6247792" cy="2164080"/>
        </a:xfrm>
        <a:prstGeom prst="rect">
          <a:avLst/>
        </a:prstGeom>
      </xdr:spPr>
    </xdr:pic>
    <xdr:clientData/>
  </xdr:twoCellAnchor>
  <xdr:twoCellAnchor editAs="oneCell">
    <xdr:from>
      <xdr:col>4</xdr:col>
      <xdr:colOff>556261</xdr:colOff>
      <xdr:row>15</xdr:row>
      <xdr:rowOff>45720</xdr:rowOff>
    </xdr:from>
    <xdr:to>
      <xdr:col>7</xdr:col>
      <xdr:colOff>582423</xdr:colOff>
      <xdr:row>16</xdr:row>
      <xdr:rowOff>259080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20441" y="2880360"/>
          <a:ext cx="1854962" cy="510540"/>
        </a:xfrm>
        <a:prstGeom prst="rect">
          <a:avLst/>
        </a:prstGeom>
      </xdr:spPr>
    </xdr:pic>
    <xdr:clientData/>
  </xdr:twoCellAnchor>
  <xdr:twoCellAnchor editAs="oneCell">
    <xdr:from>
      <xdr:col>4</xdr:col>
      <xdr:colOff>419101</xdr:colOff>
      <xdr:row>17</xdr:row>
      <xdr:rowOff>22861</xdr:rowOff>
    </xdr:from>
    <xdr:to>
      <xdr:col>7</xdr:col>
      <xdr:colOff>560385</xdr:colOff>
      <xdr:row>18</xdr:row>
      <xdr:rowOff>243841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83281" y="3444241"/>
          <a:ext cx="1970084" cy="510540"/>
        </a:xfrm>
        <a:prstGeom prst="rect">
          <a:avLst/>
        </a:prstGeom>
      </xdr:spPr>
    </xdr:pic>
    <xdr:clientData/>
  </xdr:twoCellAnchor>
  <xdr:twoCellAnchor editAs="oneCell">
    <xdr:from>
      <xdr:col>4</xdr:col>
      <xdr:colOff>525780</xdr:colOff>
      <xdr:row>19</xdr:row>
      <xdr:rowOff>22860</xdr:rowOff>
    </xdr:from>
    <xdr:to>
      <xdr:col>7</xdr:col>
      <xdr:colOff>563880</xdr:colOff>
      <xdr:row>20</xdr:row>
      <xdr:rowOff>249694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89960" y="4023360"/>
          <a:ext cx="1866900" cy="531634"/>
        </a:xfrm>
        <a:prstGeom prst="rect">
          <a:avLst/>
        </a:prstGeom>
      </xdr:spPr>
    </xdr:pic>
    <xdr:clientData/>
  </xdr:twoCellAnchor>
  <xdr:twoCellAnchor editAs="oneCell">
    <xdr:from>
      <xdr:col>5</xdr:col>
      <xdr:colOff>22861</xdr:colOff>
      <xdr:row>21</xdr:row>
      <xdr:rowOff>22860</xdr:rowOff>
    </xdr:from>
    <xdr:to>
      <xdr:col>7</xdr:col>
      <xdr:colOff>556261</xdr:colOff>
      <xdr:row>23</xdr:row>
      <xdr:rowOff>142091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596641" y="4625340"/>
          <a:ext cx="1752600" cy="515471"/>
        </a:xfrm>
        <a:prstGeom prst="rect">
          <a:avLst/>
        </a:prstGeom>
      </xdr:spPr>
    </xdr:pic>
    <xdr:clientData/>
  </xdr:twoCellAnchor>
  <xdr:twoCellAnchor editAs="oneCell">
    <xdr:from>
      <xdr:col>5</xdr:col>
      <xdr:colOff>563881</xdr:colOff>
      <xdr:row>24</xdr:row>
      <xdr:rowOff>91440</xdr:rowOff>
    </xdr:from>
    <xdr:to>
      <xdr:col>7</xdr:col>
      <xdr:colOff>516989</xdr:colOff>
      <xdr:row>27</xdr:row>
      <xdr:rowOff>137160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137661" y="5242560"/>
          <a:ext cx="1172308" cy="609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38582</xdr:colOff>
      <xdr:row>0</xdr:row>
      <xdr:rowOff>86810</xdr:rowOff>
    </xdr:from>
    <xdr:to>
      <xdr:col>22</xdr:col>
      <xdr:colOff>432069</xdr:colOff>
      <xdr:row>11</xdr:row>
      <xdr:rowOff>28936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92405" y="86810"/>
          <a:ext cx="6470196" cy="34241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P38"/>
  <sheetViews>
    <sheetView tabSelected="1" workbookViewId="0">
      <selection activeCell="F33" sqref="F33"/>
    </sheetView>
  </sheetViews>
  <sheetFormatPr defaultRowHeight="14.4" x14ac:dyDescent="0.3"/>
  <cols>
    <col min="1" max="1" width="12.88671875" customWidth="1"/>
    <col min="2" max="2" width="12.5546875" customWidth="1"/>
    <col min="15" max="15" width="28.21875" customWidth="1"/>
  </cols>
  <sheetData>
    <row r="14" spans="1:16" ht="18" x14ac:dyDescent="0.35">
      <c r="F14" s="36" t="s">
        <v>43</v>
      </c>
      <c r="G14" s="36"/>
      <c r="H14" s="36"/>
    </row>
    <row r="15" spans="1:16" ht="18" x14ac:dyDescent="0.35">
      <c r="A15" s="40" t="s">
        <v>36</v>
      </c>
      <c r="B15" s="40"/>
    </row>
    <row r="16" spans="1:16" ht="23.4" customHeight="1" x14ac:dyDescent="0.35">
      <c r="A16" s="41" t="s">
        <v>37</v>
      </c>
      <c r="B16" s="40">
        <v>1650</v>
      </c>
      <c r="I16" s="46" t="s">
        <v>44</v>
      </c>
      <c r="J16" s="46"/>
      <c r="K16" s="46"/>
      <c r="L16" s="46"/>
      <c r="M16" s="46"/>
      <c r="N16" s="46"/>
      <c r="O16" s="48">
        <v>0.86970000000000003</v>
      </c>
      <c r="P16" s="50">
        <f>((B16-B17)/B16)*100</f>
        <v>86.969696969696969</v>
      </c>
    </row>
    <row r="17" spans="1:16" ht="22.8" customHeight="1" x14ac:dyDescent="0.35">
      <c r="A17" s="41" t="s">
        <v>40</v>
      </c>
      <c r="B17" s="40">
        <v>215</v>
      </c>
      <c r="I17" s="46"/>
      <c r="J17" s="46"/>
      <c r="K17" s="46"/>
      <c r="L17" s="46"/>
      <c r="M17" s="46"/>
      <c r="N17" s="46"/>
      <c r="O17" s="47"/>
      <c r="P17" s="50"/>
    </row>
    <row r="18" spans="1:16" ht="22.8" customHeight="1" x14ac:dyDescent="0.35">
      <c r="A18" s="41" t="s">
        <v>38</v>
      </c>
      <c r="B18" s="40">
        <v>5250</v>
      </c>
      <c r="I18" s="46" t="s">
        <v>45</v>
      </c>
      <c r="J18" s="46"/>
      <c r="K18" s="46"/>
      <c r="L18" s="46"/>
      <c r="M18" s="46"/>
      <c r="N18" s="46"/>
      <c r="O18" s="48">
        <v>0.88670000000000004</v>
      </c>
      <c r="P18" s="50">
        <f>((B18-B19)/B18)*100</f>
        <v>88.666666666666671</v>
      </c>
    </row>
    <row r="19" spans="1:16" ht="22.8" customHeight="1" x14ac:dyDescent="0.35">
      <c r="A19" s="41" t="s">
        <v>41</v>
      </c>
      <c r="B19" s="40">
        <v>595</v>
      </c>
      <c r="I19" s="46"/>
      <c r="J19" s="46"/>
      <c r="K19" s="46"/>
      <c r="L19" s="46"/>
      <c r="M19" s="46"/>
      <c r="N19" s="46"/>
      <c r="O19" s="47"/>
      <c r="P19" s="50"/>
    </row>
    <row r="20" spans="1:16" ht="24" customHeight="1" x14ac:dyDescent="0.35">
      <c r="A20" s="41" t="s">
        <v>39</v>
      </c>
      <c r="B20" s="40">
        <v>78000</v>
      </c>
      <c r="I20" s="46" t="s">
        <v>46</v>
      </c>
      <c r="J20" s="46"/>
      <c r="K20" s="46"/>
      <c r="L20" s="46"/>
      <c r="M20" s="46"/>
      <c r="N20" s="46"/>
      <c r="O20" s="48">
        <v>0.70509999999999995</v>
      </c>
      <c r="P20" s="50">
        <f>((B20-B21)/B20)*100</f>
        <v>70.512820512820511</v>
      </c>
    </row>
    <row r="21" spans="1:16" ht="23.4" customHeight="1" x14ac:dyDescent="0.35">
      <c r="A21" s="41" t="s">
        <v>42</v>
      </c>
      <c r="B21" s="40">
        <v>23000</v>
      </c>
      <c r="I21" s="46"/>
      <c r="J21" s="46"/>
      <c r="K21" s="46"/>
      <c r="L21" s="46"/>
      <c r="M21" s="46"/>
      <c r="N21" s="46"/>
      <c r="O21" s="47"/>
      <c r="P21" s="50"/>
    </row>
    <row r="22" spans="1:16" ht="15.6" x14ac:dyDescent="0.3">
      <c r="I22" s="46" t="s">
        <v>47</v>
      </c>
      <c r="J22" s="46"/>
      <c r="K22" s="46"/>
      <c r="L22" s="46"/>
      <c r="M22" s="46"/>
      <c r="N22" s="46"/>
      <c r="O22" s="48">
        <v>0.68579999999999997</v>
      </c>
      <c r="P22" s="50">
        <f>((B18-B16)/(B18-1))*100</f>
        <v>68.584492284244618</v>
      </c>
    </row>
    <row r="23" spans="1:16" ht="15.6" x14ac:dyDescent="0.3">
      <c r="I23" s="46"/>
      <c r="J23" s="46"/>
      <c r="K23" s="46"/>
      <c r="L23" s="46"/>
      <c r="M23" s="46"/>
      <c r="N23" s="46"/>
      <c r="O23" s="47"/>
      <c r="P23" s="50"/>
    </row>
    <row r="24" spans="1:16" ht="23.4" customHeight="1" x14ac:dyDescent="0.3">
      <c r="I24" s="46"/>
      <c r="J24" s="46"/>
      <c r="K24" s="46"/>
      <c r="L24" s="46"/>
      <c r="M24" s="46"/>
      <c r="N24" s="46"/>
      <c r="O24" s="47"/>
      <c r="P24" s="50"/>
    </row>
    <row r="25" spans="1:16" ht="15.6" x14ac:dyDescent="0.3">
      <c r="I25" s="46" t="s">
        <v>48</v>
      </c>
      <c r="J25" s="46"/>
      <c r="K25" s="46"/>
      <c r="L25" s="46"/>
      <c r="M25" s="46"/>
      <c r="N25" s="46"/>
      <c r="O25" s="47">
        <v>3.18</v>
      </c>
      <c r="P25" s="50">
        <f>B18/B16</f>
        <v>3.1818181818181817</v>
      </c>
    </row>
    <row r="26" spans="1:16" x14ac:dyDescent="0.3">
      <c r="I26" s="46"/>
      <c r="J26" s="46"/>
      <c r="K26" s="46"/>
      <c r="L26" s="46"/>
      <c r="M26" s="46"/>
      <c r="N26" s="46"/>
      <c r="O26" s="47"/>
    </row>
    <row r="27" spans="1:16" x14ac:dyDescent="0.3">
      <c r="I27" s="46"/>
      <c r="J27" s="46"/>
      <c r="K27" s="46"/>
      <c r="L27" s="46"/>
      <c r="M27" s="46"/>
      <c r="N27" s="46"/>
      <c r="O27" s="47"/>
    </row>
    <row r="28" spans="1:16" x14ac:dyDescent="0.3">
      <c r="I28" s="46"/>
      <c r="J28" s="46"/>
      <c r="K28" s="46"/>
      <c r="L28" s="46"/>
      <c r="M28" s="46"/>
      <c r="N28" s="46"/>
      <c r="O28" s="47"/>
    </row>
    <row r="30" spans="1:16" x14ac:dyDescent="0.3">
      <c r="F30" s="49" t="s">
        <v>49</v>
      </c>
      <c r="G30" s="49"/>
      <c r="H30" s="49"/>
      <c r="I30" s="49"/>
      <c r="J30" s="49"/>
      <c r="K30" s="49"/>
      <c r="L30" s="49"/>
      <c r="M30" s="49"/>
      <c r="N30" s="49"/>
      <c r="O30" s="49"/>
    </row>
    <row r="31" spans="1:16" x14ac:dyDescent="0.3">
      <c r="F31" s="49"/>
      <c r="G31" s="49"/>
      <c r="H31" s="49"/>
      <c r="I31" s="49"/>
      <c r="J31" s="49"/>
      <c r="K31" s="49"/>
      <c r="L31" s="49"/>
      <c r="M31" s="49"/>
      <c r="N31" s="49"/>
      <c r="O31" s="49"/>
    </row>
    <row r="32" spans="1:16" x14ac:dyDescent="0.3">
      <c r="F32" s="49"/>
      <c r="G32" s="49"/>
      <c r="H32" s="49"/>
      <c r="I32" s="49"/>
      <c r="J32" s="49"/>
      <c r="K32" s="49"/>
      <c r="L32" s="49"/>
      <c r="M32" s="49"/>
      <c r="N32" s="49"/>
      <c r="O32" s="49"/>
    </row>
    <row r="33" spans="7:7" x14ac:dyDescent="0.3">
      <c r="G33" s="45"/>
    </row>
    <row r="35" spans="7:7" ht="18" x14ac:dyDescent="0.3">
      <c r="G35" s="43"/>
    </row>
    <row r="37" spans="7:7" ht="15.6" x14ac:dyDescent="0.3">
      <c r="G37" s="44"/>
    </row>
    <row r="38" spans="7:7" ht="18" x14ac:dyDescent="0.35">
      <c r="G38" s="42"/>
    </row>
  </sheetData>
  <mergeCells count="12">
    <mergeCell ref="O16:O17"/>
    <mergeCell ref="O18:O19"/>
    <mergeCell ref="O20:O21"/>
    <mergeCell ref="O22:O24"/>
    <mergeCell ref="O25:O28"/>
    <mergeCell ref="F30:O32"/>
    <mergeCell ref="F14:H14"/>
    <mergeCell ref="I16:N17"/>
    <mergeCell ref="I18:N19"/>
    <mergeCell ref="I20:N21"/>
    <mergeCell ref="I22:N24"/>
    <mergeCell ref="I25:N2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4" zoomScaleNormal="100" workbookViewId="0">
      <selection activeCell="N12" sqref="N12"/>
    </sheetView>
  </sheetViews>
  <sheetFormatPr defaultRowHeight="14.4" x14ac:dyDescent="0.3"/>
  <cols>
    <col min="1" max="10" width="14.33203125" customWidth="1"/>
  </cols>
  <sheetData>
    <row r="1" spans="1:12" ht="66" customHeight="1" x14ac:dyDescent="0.3">
      <c r="A1" s="4"/>
      <c r="B1" s="5" t="s">
        <v>0</v>
      </c>
      <c r="C1" s="5" t="s">
        <v>1</v>
      </c>
      <c r="D1" s="5" t="s">
        <v>2</v>
      </c>
      <c r="E1" s="5" t="s">
        <v>3</v>
      </c>
      <c r="F1" s="3" t="s">
        <v>4</v>
      </c>
      <c r="G1" s="3" t="s">
        <v>5</v>
      </c>
      <c r="H1" s="3" t="s">
        <v>6</v>
      </c>
      <c r="J1" s="39" t="s">
        <v>29</v>
      </c>
      <c r="L1" s="20"/>
    </row>
    <row r="2" spans="1:12" ht="15.6" x14ac:dyDescent="0.3">
      <c r="A2" s="4"/>
      <c r="B2" s="10" t="s">
        <v>7</v>
      </c>
      <c r="C2" s="10" t="s">
        <v>8</v>
      </c>
      <c r="D2" s="10" t="s">
        <v>9</v>
      </c>
      <c r="E2" s="10" t="s">
        <v>10</v>
      </c>
      <c r="F2" s="8" t="s">
        <v>11</v>
      </c>
      <c r="G2" s="8" t="s">
        <v>12</v>
      </c>
      <c r="H2" s="8" t="s">
        <v>13</v>
      </c>
    </row>
    <row r="3" spans="1:12" ht="22.8" customHeight="1" x14ac:dyDescent="0.3">
      <c r="A3" s="12" t="s">
        <v>14</v>
      </c>
      <c r="B3" s="18" t="s">
        <v>31</v>
      </c>
      <c r="C3" s="4"/>
      <c r="D3" s="4"/>
      <c r="E3" s="4"/>
      <c r="F3" s="9" t="s">
        <v>15</v>
      </c>
      <c r="G3" s="9" t="s">
        <v>16</v>
      </c>
      <c r="H3" s="9" t="s">
        <v>32</v>
      </c>
    </row>
    <row r="4" spans="1:12" ht="22.8" customHeight="1" x14ac:dyDescent="0.3">
      <c r="A4" s="4"/>
      <c r="B4" s="24">
        <v>400</v>
      </c>
      <c r="C4" s="25">
        <v>15</v>
      </c>
      <c r="D4" s="25">
        <v>0.8</v>
      </c>
      <c r="E4" s="25">
        <v>0.4</v>
      </c>
      <c r="F4" s="26">
        <f>D4+E4</f>
        <v>1.2000000000000002</v>
      </c>
      <c r="G4" s="27">
        <f>C4*F4</f>
        <v>18.000000000000004</v>
      </c>
      <c r="H4" s="21">
        <f>G4+G5+G6+G7+G8</f>
        <v>94.29</v>
      </c>
    </row>
    <row r="5" spans="1:12" ht="22.8" customHeight="1" x14ac:dyDescent="0.3">
      <c r="A5" s="4"/>
      <c r="B5" s="24">
        <v>450</v>
      </c>
      <c r="C5" s="25">
        <v>20</v>
      </c>
      <c r="D5" s="25">
        <v>0.88</v>
      </c>
      <c r="E5" s="25">
        <v>0.48</v>
      </c>
      <c r="F5" s="26">
        <f t="shared" ref="F5:F8" si="0">D5+E5</f>
        <v>1.3599999999999999</v>
      </c>
      <c r="G5" s="27">
        <f t="shared" ref="G5:G8" si="1">C5*F5</f>
        <v>27.199999999999996</v>
      </c>
      <c r="H5" s="22"/>
    </row>
    <row r="6" spans="1:12" ht="22.8" customHeight="1" x14ac:dyDescent="0.3">
      <c r="A6" s="4"/>
      <c r="B6" s="24">
        <v>500</v>
      </c>
      <c r="C6" s="25">
        <v>5</v>
      </c>
      <c r="D6" s="25">
        <v>0.98</v>
      </c>
      <c r="E6" s="25">
        <v>0.6</v>
      </c>
      <c r="F6" s="26">
        <f t="shared" si="0"/>
        <v>1.58</v>
      </c>
      <c r="G6" s="27">
        <f t="shared" si="1"/>
        <v>7.9</v>
      </c>
      <c r="H6" s="22"/>
    </row>
    <row r="7" spans="1:12" ht="22.8" customHeight="1" x14ac:dyDescent="0.3">
      <c r="A7" s="4"/>
      <c r="B7" s="24">
        <v>560</v>
      </c>
      <c r="C7" s="25">
        <v>12</v>
      </c>
      <c r="D7" s="25">
        <v>1.1200000000000001</v>
      </c>
      <c r="E7" s="25">
        <v>1.3</v>
      </c>
      <c r="F7" s="26">
        <f t="shared" si="0"/>
        <v>2.42</v>
      </c>
      <c r="G7" s="27">
        <f t="shared" si="1"/>
        <v>29.04</v>
      </c>
      <c r="H7" s="22"/>
    </row>
    <row r="8" spans="1:12" ht="22.8" customHeight="1" x14ac:dyDescent="0.3">
      <c r="A8" s="4"/>
      <c r="B8" s="24">
        <v>630</v>
      </c>
      <c r="C8" s="25">
        <v>4.5</v>
      </c>
      <c r="D8" s="25">
        <v>1.25</v>
      </c>
      <c r="E8" s="25">
        <v>1.45</v>
      </c>
      <c r="F8" s="26">
        <f t="shared" si="0"/>
        <v>2.7</v>
      </c>
      <c r="G8" s="27">
        <f t="shared" si="1"/>
        <v>12.15</v>
      </c>
      <c r="H8" s="23"/>
    </row>
    <row r="9" spans="1:12" ht="22.8" customHeight="1" x14ac:dyDescent="0.3">
      <c r="B9" s="2"/>
      <c r="C9" s="26">
        <f>SUM(C4:C8)</f>
        <v>56.5</v>
      </c>
      <c r="D9" t="s">
        <v>33</v>
      </c>
    </row>
    <row r="11" spans="1:12" ht="18" customHeight="1" x14ac:dyDescent="0.3">
      <c r="A11" s="15"/>
      <c r="B11" s="13" t="s">
        <v>0</v>
      </c>
      <c r="C11" s="13" t="s">
        <v>17</v>
      </c>
      <c r="D11" s="13" t="s">
        <v>2</v>
      </c>
      <c r="E11" s="17" t="s">
        <v>18</v>
      </c>
      <c r="F11" s="17"/>
      <c r="G11" s="13" t="s">
        <v>3</v>
      </c>
      <c r="H11" s="13" t="s">
        <v>4</v>
      </c>
      <c r="I11" s="13" t="s">
        <v>5</v>
      </c>
      <c r="J11" s="13" t="s">
        <v>6</v>
      </c>
    </row>
    <row r="12" spans="1:12" ht="45" customHeight="1" x14ac:dyDescent="0.3">
      <c r="A12" s="16"/>
      <c r="B12" s="14"/>
      <c r="C12" s="14"/>
      <c r="D12" s="14"/>
      <c r="E12" s="2" t="s">
        <v>19</v>
      </c>
      <c r="F12" s="2" t="s">
        <v>20</v>
      </c>
      <c r="G12" s="14"/>
      <c r="H12" s="14"/>
      <c r="I12" s="14"/>
      <c r="J12" s="14"/>
    </row>
    <row r="13" spans="1:12" ht="23.4" customHeight="1" x14ac:dyDescent="0.3">
      <c r="A13" s="1"/>
      <c r="B13" s="7" t="s">
        <v>7</v>
      </c>
      <c r="C13" s="7" t="s">
        <v>24</v>
      </c>
      <c r="D13" s="7" t="s">
        <v>9</v>
      </c>
      <c r="E13" s="8"/>
      <c r="F13" s="8" t="s">
        <v>21</v>
      </c>
      <c r="G13" s="8" t="s">
        <v>10</v>
      </c>
      <c r="H13" s="8" t="s">
        <v>11</v>
      </c>
      <c r="I13" s="8" t="s">
        <v>12</v>
      </c>
      <c r="J13" s="8" t="s">
        <v>22</v>
      </c>
    </row>
    <row r="14" spans="1:12" ht="23.4" customHeight="1" x14ac:dyDescent="0.3">
      <c r="A14" s="11" t="s">
        <v>14</v>
      </c>
      <c r="B14" s="19" t="s">
        <v>30</v>
      </c>
      <c r="C14" s="2"/>
      <c r="D14" s="2"/>
      <c r="E14" s="9" t="s">
        <v>23</v>
      </c>
      <c r="F14" s="9" t="s">
        <v>25</v>
      </c>
      <c r="G14" s="9" t="s">
        <v>26</v>
      </c>
      <c r="H14" s="9" t="s">
        <v>27</v>
      </c>
      <c r="I14" s="9" t="s">
        <v>28</v>
      </c>
      <c r="J14" s="31" t="s">
        <v>32</v>
      </c>
    </row>
    <row r="15" spans="1:12" ht="23.4" customHeight="1" x14ac:dyDescent="0.3">
      <c r="A15" s="2"/>
      <c r="B15" s="28">
        <v>400</v>
      </c>
      <c r="C15" s="28">
        <v>15</v>
      </c>
      <c r="D15" s="28">
        <v>0.8</v>
      </c>
      <c r="E15" s="28">
        <f>15/15</f>
        <v>1</v>
      </c>
      <c r="F15" s="28">
        <f>1/(1^0.2)</f>
        <v>1</v>
      </c>
      <c r="G15" s="29">
        <f>0.4*1</f>
        <v>0.4</v>
      </c>
      <c r="H15" s="28">
        <f>0.8+0.4</f>
        <v>1.2000000000000002</v>
      </c>
      <c r="I15" s="30">
        <f>15*1.2</f>
        <v>18</v>
      </c>
      <c r="J15" s="34">
        <f>I15+I16+I17</f>
        <v>92.355000000000004</v>
      </c>
    </row>
    <row r="16" spans="1:12" ht="23.4" customHeight="1" x14ac:dyDescent="0.3">
      <c r="A16" s="2"/>
      <c r="B16" s="28">
        <v>500</v>
      </c>
      <c r="C16" s="28">
        <v>25</v>
      </c>
      <c r="D16" s="28">
        <v>0.98</v>
      </c>
      <c r="E16" s="28">
        <f>25/5</f>
        <v>5</v>
      </c>
      <c r="F16" s="29">
        <f>1/(5^0.2)</f>
        <v>0.72477966367769553</v>
      </c>
      <c r="G16" s="29">
        <f>0.6*0.72</f>
        <v>0.432</v>
      </c>
      <c r="H16" s="28">
        <f>0.98+0.43</f>
        <v>1.41</v>
      </c>
      <c r="I16" s="30">
        <f>25*1.41</f>
        <v>35.25</v>
      </c>
      <c r="J16" s="32"/>
    </row>
    <row r="17" spans="1:10" ht="23.4" customHeight="1" x14ac:dyDescent="0.3">
      <c r="A17" s="2"/>
      <c r="B17" s="28">
        <v>630</v>
      </c>
      <c r="C17" s="29">
        <f>C7+C8</f>
        <v>16.5</v>
      </c>
      <c r="D17" s="28">
        <v>1.25</v>
      </c>
      <c r="E17" s="29">
        <f>16.5/4.5</f>
        <v>3.6666666666666665</v>
      </c>
      <c r="F17" s="29">
        <f>1/(3.67^0.2)</f>
        <v>0.77102203010198123</v>
      </c>
      <c r="G17" s="29">
        <f>1.45*0.77</f>
        <v>1.1165</v>
      </c>
      <c r="H17" s="28">
        <f>1.25+1.12</f>
        <v>2.37</v>
      </c>
      <c r="I17" s="30">
        <f>16.5*2.37</f>
        <v>39.105000000000004</v>
      </c>
      <c r="J17" s="33"/>
    </row>
    <row r="18" spans="1:10" ht="18" x14ac:dyDescent="0.3">
      <c r="C18" s="26">
        <f>SUM(C13:C17)</f>
        <v>56.5</v>
      </c>
      <c r="D18" t="s">
        <v>33</v>
      </c>
      <c r="F18" s="6"/>
      <c r="G18" s="6"/>
    </row>
    <row r="20" spans="1:10" ht="21.6" customHeight="1" x14ac:dyDescent="0.3">
      <c r="C20" s="37" t="s">
        <v>34</v>
      </c>
      <c r="D20" s="37"/>
      <c r="E20" s="37"/>
      <c r="F20" s="37"/>
      <c r="G20" s="37"/>
    </row>
    <row r="21" spans="1:10" ht="24" customHeight="1" x14ac:dyDescent="0.3">
      <c r="C21" s="37"/>
      <c r="D21" s="37"/>
      <c r="E21" s="37"/>
      <c r="F21" s="37"/>
      <c r="G21" s="37"/>
      <c r="H21" s="35"/>
    </row>
    <row r="22" spans="1:10" x14ac:dyDescent="0.3">
      <c r="C22" s="38" t="s">
        <v>35</v>
      </c>
      <c r="D22" s="38"/>
      <c r="E22" s="38"/>
      <c r="F22" s="38"/>
      <c r="G22" s="38"/>
    </row>
    <row r="23" spans="1:10" x14ac:dyDescent="0.3">
      <c r="C23" s="38"/>
      <c r="D23" s="38"/>
      <c r="E23" s="38"/>
      <c r="F23" s="38"/>
      <c r="G23" s="38"/>
    </row>
    <row r="24" spans="1:10" x14ac:dyDescent="0.3">
      <c r="C24" s="38"/>
      <c r="D24" s="38"/>
      <c r="E24" s="38"/>
      <c r="F24" s="38"/>
      <c r="G24" s="38"/>
    </row>
    <row r="25" spans="1:10" x14ac:dyDescent="0.3">
      <c r="C25" s="38"/>
      <c r="D25" s="38"/>
      <c r="E25" s="38"/>
      <c r="F25" s="38"/>
      <c r="G25" s="38"/>
    </row>
  </sheetData>
  <mergeCells count="13">
    <mergeCell ref="C20:G21"/>
    <mergeCell ref="C22:G25"/>
    <mergeCell ref="J11:J12"/>
    <mergeCell ref="H4:H8"/>
    <mergeCell ref="J15:J17"/>
    <mergeCell ref="A11:A12"/>
    <mergeCell ref="B11:B12"/>
    <mergeCell ref="C11:C12"/>
    <mergeCell ref="D11:D12"/>
    <mergeCell ref="E11:F11"/>
    <mergeCell ref="G11:G12"/>
    <mergeCell ref="H11:H12"/>
    <mergeCell ref="I11:I1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</vt:lpstr>
      <vt:lpstr>Задание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2024-10-26T07:09:14Z</dcterms:modified>
</cp:coreProperties>
</file>