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remy\Downloads\Batteryless\Design\"/>
    </mc:Choice>
  </mc:AlternateContent>
  <xr:revisionPtr revIDLastSave="0" documentId="13_ncr:1_{FAE1D0CE-60BB-4862-84DC-2E875EC390E6}" xr6:coauthVersionLast="47" xr6:coauthVersionMax="47" xr10:uidLastSave="{00000000-0000-0000-0000-000000000000}"/>
  <bookViews>
    <workbookView xWindow="15135" yWindow="1710" windowWidth="21450" windowHeight="2038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<sst xmlns="http://schemas.openxmlformats.org/spreadsheetml/2006/main" count="147" uniqueCount="60">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</sst>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3" workbookViewId="0">
      <pane xSplit="1" topLeftCell="B1" activePane="topRight" state="frozen"/>
      <selection pane="topRight" activeCell="C20" sqref="C20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2.2000000000000002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5.5</v>
      </c>
      <c r="D9" s="3" t="s">
        <v>1</v>
      </c>
      <c r="E9" s="30"/>
      <c r="F9" s="15"/>
      <c r="H9" s="6" t="s">
        <v>20</v>
      </c>
      <c r="I9" s="11">
        <v>2.5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0.8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6.2919999999999998</v>
      </c>
      <c r="J13" s="46">
        <f>IF(I13&gt;1,VLOOKUP(I13*10,$AA$27:$AA$133,1)/10,IF(I13&gt;0.099,VLOOKUP(I13*100,$AB$27:$AB$133,1)/100,VLOOKUP(I13*1000,$AB$27:$AB$133,1)/1000))</f>
        <v>6.1899999999999995</v>
      </c>
      <c r="K13" s="46">
        <f ca="1">IF(I13&gt;1,OFFSET($AA$27,MATCH(I13*10,$AA$27:$AA$133,1),0)/10,IF(I13&gt;0.099, OFFSET($AB$27,MATCH(I13*100,$AB$27:$AB$133,1),0)/100,OFFSET($AB$27,MATCH(I13*1000,$AB$27:$AB$133,1),0)/1000))</f>
        <v>6.34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6</v>
      </c>
      <c r="V13" s="46">
        <f>IF(U13&gt;1,VLOOKUP(U13*10,$AA$27:$AA$133,1)/10,IF(U13&gt;0.099,VLOOKUP(U13*100,$AB$27:$AB$133,1)/100,VLOOKUP(U13*1000,$AB$27:$AB$133,1)/1000))</f>
        <v>5.9</v>
      </c>
      <c r="W13" s="46">
        <f ca="1">IF(U13&gt;1,OFFSET($AA$27,MATCH(U13*10,$AA$27:$AA$133,1),0)/10,IF(U13&gt;0.099, OFFSET($AB$27,MATCH(U13*100,$AB$27:$AB$133,1),0)/100,OFFSET($AB$27,MATCH(U13*1000,$AB$27:$AB$133,1),0)/1000))</f>
        <v>6.04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4.29</v>
      </c>
      <c r="D14" s="46">
        <f>IF(C14&gt;1,VLOOKUP(C14*10,$AA$27:$AA$133,1)/10,IF(C14&gt;0.099,VLOOKUP(C14*100,$AB$27:$AB$133,1)/100,VLOOKUP(C14*1000,$AB$27:$AB$133,1)/1000))</f>
        <v>4.2200000000000006</v>
      </c>
      <c r="E14" s="46">
        <f ca="1">IF(C14&gt;1,OFFSET($AA$27,MATCH(C14*10,$AA$27:$AA$133,1),0)/10,IF(C14&gt;0.099, OFFSET($AB$27,MATCH(C14*100,$AB$27:$AB$133,1),0)/100,OFFSET($AB$27,MATCH(C14*1000,$AB$27:$AB$133,1),0)/1000))</f>
        <v>4.32</v>
      </c>
      <c r="F14" s="47" t="s">
        <v>59</v>
      </c>
      <c r="H14" s="6" t="s">
        <v>18</v>
      </c>
      <c r="I14" s="28">
        <f>(I8/C1-1)*I13</f>
        <v>5.1480000000000006</v>
      </c>
      <c r="J14" s="46">
        <f>IF(I14&gt;1,VLOOKUP(I14*10,$AA$27:$AA$133,1)/10,IF(I14&gt;0.099,VLOOKUP(I14*100,$AB$27:$AB$133,1)/100,VLOOKUP(I14*1000,$AB$27:$AB$133,1)/1000))</f>
        <v>5.1100000000000003</v>
      </c>
      <c r="K14" s="46">
        <f ca="1">IF(I14&gt;1,OFFSET($AA$27,MATCH(I14*10,$AA$27:$AA$133,1),0)/10,IF(I14&gt;0.099, OFFSET($AB$27,MATCH(I14*100,$AB$27:$AB$133,1),0)/100,OFFSET($AB$27,MATCH(I14*1000,$AB$27:$AB$133,1),0)/1000))</f>
        <v>5.2299999999999995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8.7100000000000009</v>
      </c>
      <c r="D15" s="46">
        <f>IF(C15&gt;1,VLOOKUP(C15*10,$AA$27:$AA$133,1)/10,IF(C15&gt;0.099,VLOOKUP(C15*100,$AB$27:$AB$133,1)/100,VLOOKUP(C15*1000,$AB$27:$AB$133,1)/1000))</f>
        <v>8.66</v>
      </c>
      <c r="E15" s="46">
        <f ca="1">IF(C15&gt;1,OFFSET($AA$27,MATCH(C15*10,$AA$27:$AA$133,1),0)/10,IF(C15&gt;0.099, OFFSET($AB$27,MATCH(C15*100,$AB$27:$AB$133,1),0)/100,OFFSET($AB$27,MATCH(C15*1000,$AB$27:$AB$133,1),0)/1000))</f>
        <v>8.870000000000001</v>
      </c>
      <c r="F15" s="47" t="s">
        <v>59</v>
      </c>
      <c r="H15" s="6" t="s">
        <v>19</v>
      </c>
      <c r="I15" s="28">
        <f>I7-I13-I14</f>
        <v>1.5599999999999996</v>
      </c>
      <c r="J15" s="46">
        <f>IF(I15&gt;1,VLOOKUP(I15*10,$AA$27:$AA$133,1)/10,IF(I15&gt;0.099,VLOOKUP(I15*100,$AB$27:$AB$133,1)/100,VLOOKUP(I15*1000,$AB$27:$AB$133,1)/1000))</f>
        <v>1.54</v>
      </c>
      <c r="K15" s="46">
        <f ca="1">IF(I15&gt;1,OFFSET($AA$27,MATCH(I15*10,$AA$27:$AA$133,1),0)/10,IF(I15&gt;0.099, OFFSET($AB$27,MATCH(I15*100,$AB$27:$AB$133,1),0)/100,OFFSET($AB$27,MATCH(I15*1000,$AB$27:$AB$133,1),0)/1000))</f>
        <v>1.58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4</v>
      </c>
      <c r="V15" s="46">
        <f>IF(U15&gt;1,VLOOKUP(U15*10,$AA$27:$AA$133,1)/10,IF(U15&gt;0.099,VLOOKUP(U15*100,$AB$27:$AB$133,1)/100,VLOOKUP(U15*1000,$AB$27:$AB$133,1)/1000))</f>
        <v>3.9200000000000004</v>
      </c>
      <c r="W15" s="46">
        <f ca="1">IF(U15&gt;1,OFFSET($AA$27,MATCH(U15*10,$AA$27:$AA$133,1),0)/10,IF(U15&gt;0.099, OFFSET($AB$27,MATCH(U15*100,$AB$27:$AB$133,1),0)/100,OFFSET($AB$27,MATCH(U15*1000,$AB$27:$AB$133,1),0)/1000))</f>
        <v>4.0200000000000005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5.5396208530805673</v>
      </c>
      <c r="E16" s="46">
        <f ca="1">C1*(1+E15/E14)*3/2</f>
        <v>5.5416319444444451</v>
      </c>
      <c r="F16" s="47" t="s">
        <v>1</v>
      </c>
      <c r="H16" s="6" t="s">
        <v>8</v>
      </c>
      <c r="I16" s="16"/>
      <c r="J16" s="46">
        <f>C1*(1+J14/J13)</f>
        <v>2.2088852988691441</v>
      </c>
      <c r="K16" s="46">
        <f ca="1">C1*(1+K14/K13)</f>
        <v>2.2081545741324922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2.5099192245557354</v>
      </c>
      <c r="K17" s="53">
        <f ca="1">(C1*((K13+K14+K15)/K13))</f>
        <v>2.5097003154574131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0.80221997981836535</v>
      </c>
      <c r="W17" s="46">
        <f ca="1">U8*(W13+W14)/(W13+W14+W15+W16)</f>
        <v>0.79960119641076766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v>4.3</v>
      </c>
      <c r="D19" s="3" t="s">
        <v>58</v>
      </c>
      <c r="E19" s="16"/>
      <c r="F19" s="15"/>
      <c r="H19" s="6" t="s">
        <v>17</v>
      </c>
      <c r="I19" s="11">
        <v>5.6</v>
      </c>
      <c r="J19" s="3" t="s">
        <v>58</v>
      </c>
      <c r="K19" s="16"/>
      <c r="L19" s="15"/>
      <c r="N19" s="6" t="s">
        <v>45</v>
      </c>
      <c r="O19" s="11">
        <v>4.7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v>8.1999999999999993</v>
      </c>
      <c r="D20" s="3" t="s">
        <v>58</v>
      </c>
      <c r="E20" s="16"/>
      <c r="F20" s="15"/>
      <c r="H20" s="6" t="s">
        <v>18</v>
      </c>
      <c r="I20" s="11">
        <v>4.7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1.2</v>
      </c>
      <c r="J21" s="3" t="s">
        <v>58</v>
      </c>
      <c r="K21" s="16"/>
      <c r="L21" s="15"/>
      <c r="N21" s="6" t="s">
        <v>46</v>
      </c>
      <c r="O21" s="11">
        <v>8.1999999999999993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5.2761627906976738</v>
      </c>
      <c r="D23" s="75" t="s">
        <v>1</v>
      </c>
      <c r="E23" s="57">
        <f>(C23-C9)/C23*100</f>
        <v>-4.2424242424242546</v>
      </c>
      <c r="F23" s="74" t="s">
        <v>2</v>
      </c>
      <c r="H23" s="55" t="s">
        <v>38</v>
      </c>
      <c r="I23" s="56">
        <f>C1*(1+I20/I19)</f>
        <v>2.2255357142857144</v>
      </c>
      <c r="J23" s="70" t="s">
        <v>1</v>
      </c>
      <c r="K23" s="57">
        <f>(I23-I8)/I23*100</f>
        <v>1.147396293027358</v>
      </c>
      <c r="L23" s="74" t="s">
        <v>2</v>
      </c>
      <c r="N23" s="55" t="s">
        <v>48</v>
      </c>
      <c r="O23" s="56">
        <f>$C$1*(1+O21/(O19+O20))</f>
        <v>3.3210638297872341</v>
      </c>
      <c r="P23" s="57">
        <f>(O23-O9)/O23*100</f>
        <v>0.63424947145878185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2.4848214285714287</v>
      </c>
      <c r="J24" s="85" t="s">
        <v>1</v>
      </c>
      <c r="K24" s="69">
        <f>(I24-I9)/I24*100</f>
        <v>-0.61085159899388475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11.111111111111107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Hugh Jeremy</cp:lastModifiedBy>
  <dcterms:created xsi:type="dcterms:W3CDTF">2012-10-17T01:41:25Z</dcterms:created>
  <dcterms:modified xsi:type="dcterms:W3CDTF">2025-07-29T13:45:42Z</dcterms:modified>
</cp:coreProperties>
</file>