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/Desktop/"/>
    </mc:Choice>
  </mc:AlternateContent>
  <xr:revisionPtr revIDLastSave="0" documentId="12_ncr:500000_{CDA385A1-27D7-454E-8B9E-0D7CB4CAA63F}" xr6:coauthVersionLast="31" xr6:coauthVersionMax="31" xr10:uidLastSave="{00000000-0000-0000-0000-000000000000}"/>
  <bookViews>
    <workbookView xWindow="33600" yWindow="460" windowWidth="38400" windowHeight="21140" activeTab="1" xr2:uid="{00000000-000D-0000-FFFF-FFFF00000000}"/>
  </bookViews>
  <sheets>
    <sheet name="Final" sheetId="1" r:id="rId1"/>
    <sheet name="Final (2)" sheetId="2" r:id="rId2"/>
  </sheets>
  <calcPr calcId="162913"/>
</workbook>
</file>

<file path=xl/calcChain.xml><?xml version="1.0" encoding="utf-8"?>
<calcChain xmlns="http://schemas.openxmlformats.org/spreadsheetml/2006/main">
  <c r="H42" i="2" l="1"/>
  <c r="G41" i="2"/>
  <c r="F40" i="2"/>
  <c r="H38" i="2"/>
  <c r="H36" i="2"/>
  <c r="H34" i="2"/>
  <c r="G33" i="2"/>
  <c r="H22" i="2"/>
  <c r="G17" i="2"/>
  <c r="G26" i="2"/>
  <c r="H28" i="2"/>
  <c r="G25" i="2"/>
  <c r="G24" i="2"/>
  <c r="H20" i="2"/>
  <c r="H21" i="2"/>
  <c r="G15" i="2"/>
  <c r="G16" i="2"/>
  <c r="H48" i="1"/>
  <c r="H19" i="2"/>
  <c r="G14" i="2"/>
  <c r="H8" i="2"/>
  <c r="F9" i="2"/>
  <c r="F10" i="2"/>
  <c r="F8" i="2"/>
  <c r="H6" i="2"/>
  <c r="H44" i="2" s="1"/>
  <c r="G6" i="2"/>
  <c r="G44" i="2" s="1"/>
  <c r="F6" i="2"/>
  <c r="F44" i="2" s="1"/>
  <c r="J48" i="1" l="1"/>
  <c r="I48" i="1"/>
  <c r="F22" i="1"/>
  <c r="G48" i="1" s="1"/>
  <c r="F17" i="1"/>
  <c r="F12" i="1"/>
  <c r="E10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Asya  Shklyar</author>
  </authors>
  <commentList>
    <comment ref="H5" authorId="0" shapeId="0" xr:uid="{5D7AB712-EC40-1F40-833A-08C98BB8613B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Drop everything but the Ethernet switch/cables and the most basic compute/previous gen</t>
        </r>
      </text>
    </comment>
    <comment ref="I5" authorId="0" shapeId="0" xr:uid="{1790641B-973D-5F4F-8E34-642929D74146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Max out CPU/RAM/storage options on chosen hardware and get two of everythign for redundancy</t>
        </r>
      </text>
    </comment>
    <comment ref="J5" authorId="0" shapeId="0" xr:uid="{77ADB189-CA3A-B74B-AB4E-9638A1359237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Two of everything maxed out plus DGX-1 plus multi-layered storage and Infiniband instead of Ethernet</t>
        </r>
      </text>
    </comment>
    <comment ref="F24" authorId="0" shapeId="0" xr:uid="{A12F9E5D-86BF-C640-9D3D-7299D35D8017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Just announced list price; possibly cheaper!</t>
        </r>
      </text>
    </comment>
    <comment ref="F41" authorId="0" shapeId="0" xr:uid="{22B25805-1756-D649-A289-5A48184039A5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Estimated half of Pure cost per TB - $1,000</t>
        </r>
      </text>
    </comment>
    <comment ref="F42" authorId="0" shapeId="0" xr:uid="{1BCACB1C-6C37-3242-B1F2-1B6C23ACF026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Estimated cost per TB - $200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Asya  Shklyar</author>
  </authors>
  <commentList>
    <comment ref="F5" authorId="0" shapeId="0" xr:uid="{6AFF2806-13B6-4842-87C9-4B431A296B84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Drop everything but the Ethernet switch/cables and the most basic compute/previous gen</t>
        </r>
      </text>
    </comment>
    <comment ref="G5" authorId="0" shapeId="0" xr:uid="{96156E96-2E3E-6F47-926D-B9309474F8B1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Max out CPU/RAM/storage options on chosen hardware and get two of everythign for redundancy</t>
        </r>
      </text>
    </comment>
    <comment ref="H5" authorId="0" shapeId="0" xr:uid="{80773267-7878-1A40-AB5E-770A6BCF9D1F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Two of everything maxed out plus DGX-1 plus multi-layered storage and Infiniband instead of Ethernet</t>
        </r>
      </text>
    </comment>
    <comment ref="E29" authorId="0" shapeId="0" xr:uid="{11C785A0-CB33-1B41-926E-9FB2AF4756E8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Just announced list price; possibly cheaper!</t>
        </r>
      </text>
    </comment>
    <comment ref="E36" authorId="0" shapeId="0" xr:uid="{CC470F58-A105-114B-9685-72FA871C0091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Estimated half of Pure cost per TB - $1,000</t>
        </r>
      </text>
    </comment>
    <comment ref="E38" authorId="0" shapeId="0" xr:uid="{C9D9A4E5-4BC7-854B-BE4D-ACE46DD540F3}">
      <text>
        <r>
          <rPr>
            <b/>
            <sz val="10"/>
            <color rgb="FF000000"/>
            <rFont val="Tahoma"/>
            <family val="2"/>
          </rPr>
          <t>Asya  Shklyar: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Estimated cost per TB - $200</t>
        </r>
      </text>
    </comment>
  </commentList>
</comments>
</file>

<file path=xl/sharedStrings.xml><?xml version="1.0" encoding="utf-8"?>
<sst xmlns="http://schemas.openxmlformats.org/spreadsheetml/2006/main" count="218" uniqueCount="115">
  <si>
    <t>Item Name</t>
  </si>
  <si>
    <t>Item Description</t>
  </si>
  <si>
    <t>Count</t>
  </si>
  <si>
    <t>Cost per unit</t>
  </si>
  <si>
    <t>Total cost</t>
  </si>
  <si>
    <t>Notes</t>
  </si>
  <si>
    <t>Software</t>
  </si>
  <si>
    <t xml:space="preserve">Bright Computing </t>
  </si>
  <si>
    <t>Cluster Management Software</t>
  </si>
  <si>
    <t>20 nodes/1 year support</t>
  </si>
  <si>
    <t>Compute</t>
  </si>
  <si>
    <t>Skylake/Platinum Server + one V100</t>
  </si>
  <si>
    <t>Latest Intel-based CPU (28x2 cores)</t>
  </si>
  <si>
    <t>V100</t>
  </si>
  <si>
    <t>768 GB RAM (64 GB)</t>
  </si>
  <si>
    <t>Intel Optane 375 GB</t>
  </si>
  <si>
    <t>Broadwell/Xeon Server Cores + one P100</t>
  </si>
  <si>
    <t>Previous Gen Intel-based CPU High Core Count 256 GB 22 x 2 cores 2.20 Ghz</t>
  </si>
  <si>
    <t>They are giving us P100 for free; It has more PCIe ports, maybe they will throw on another</t>
  </si>
  <si>
    <t>P100</t>
  </si>
  <si>
    <t>2 TB NVMe SSD</t>
  </si>
  <si>
    <t>Broadwell/Xeon Server Speed + one P100</t>
  </si>
  <si>
    <t>Previous Gen Intel-based CPU High Ghz 256 GB 4 x 2 cores 3.50 Ghz</t>
  </si>
  <si>
    <t>NVIDIA DGX</t>
  </si>
  <si>
    <r>
      <t xml:space="preserve">4 V100 cards with NVLINK and pre-installed sw </t>
    </r>
    <r>
      <rPr>
        <b/>
        <sz val="10"/>
        <rFont val="Arial"/>
      </rPr>
      <t>Ubuntu</t>
    </r>
    <r>
      <rPr>
        <sz val="10"/>
        <color rgb="FF000000"/>
        <rFont val="Arial"/>
      </rPr>
      <t xml:space="preserve">-based, 40 cores </t>
    </r>
    <r>
      <rPr>
        <b/>
        <sz val="10"/>
        <rFont val="Arial"/>
      </rPr>
      <t>Xeon</t>
    </r>
    <r>
      <rPr>
        <sz val="10"/>
        <color rgb="FF000000"/>
        <rFont val="Arial"/>
      </rPr>
      <t xml:space="preserve"> (20x2), 256 GB RAM</t>
    </r>
  </si>
  <si>
    <t>N/A</t>
  </si>
  <si>
    <t>Microway DGX Equivalent</t>
  </si>
  <si>
    <t>2 V100 cards with NVLINK CentOS-based</t>
  </si>
  <si>
    <t>Skylake 2.60 Ghz 12 core x 2</t>
  </si>
  <si>
    <t>12x64 GB = 768 GB total RAM</t>
  </si>
  <si>
    <t>Epyc Server 32 GB x 32</t>
  </si>
  <si>
    <t>Latest AMD-based CPU (32x2 cores) 32 GB</t>
  </si>
  <si>
    <t>16x32 GB (half-populated) for a total of 512 GB</t>
  </si>
  <si>
    <t>Storage</t>
  </si>
  <si>
    <t>Pure Storage/Presidio</t>
  </si>
  <si>
    <t>All-Flash Appliance fast enough for any workload</t>
  </si>
  <si>
    <t>Network</t>
  </si>
  <si>
    <t xml:space="preserve">Mellanox SN2700 </t>
  </si>
  <si>
    <t>Pomona HPC Configuration Options</t>
  </si>
  <si>
    <t>Notes:</t>
  </si>
  <si>
    <t>1) Different servers have different amount of RAM slots, from 12 to 16 to 24 to 32</t>
  </si>
  <si>
    <t>5) Some workloads run better on CPUs, some on Intel, some on AMD, some workloads run better on GPUs, especially AI/DL (Artificial Intellligence/Deep Learning/Inference)</t>
  </si>
  <si>
    <t>6) GPU choices are between NVIDIA Pascal (older architecture) and NVIDIA Volta (latest architecture); server cards are known as P100 (3584 CUDA cores) and V100 (5,120 CUDA cores plus 640 TensorCores), respectively</t>
  </si>
  <si>
    <t>11) NVIDIA DGX is Ubuntu-based and not flexible in terms of changing hardware or software but NVIDIA promises full support</t>
  </si>
  <si>
    <t>12) It is possible to have 2 or 4 or 8 NVLINK'ed P100 or V100 in a Microway/SuperMicro-based system but it would not be supported by NVIDIA, only Microway and ourselves</t>
  </si>
  <si>
    <t>13) Each server has some flexibility in RAM and Storage configuration which drives the price up or down most considerably</t>
  </si>
  <si>
    <t>14) Previous generation servers are considerably less expensive largely because of the CPU price</t>
  </si>
  <si>
    <t>2) RAM chip size varies between 32 and 64 GB; 128 GB is available but too expensive; 16 GB is too small to get the ideal RAM size/speed (have to match the CPU)</t>
  </si>
  <si>
    <t>3) CPU choices are between Intel and AMD (or x86 as majority of software is written and runs on x86); Intel has the latest gen (Skylake) and the previous gen (Broadwell); AMD really only has the latest (Zen); these are architectures, not CPU models (models are Platinum/28 core and Xeon/22 core vs Epyc/32 core)</t>
  </si>
  <si>
    <t>4) GPUs are meant to augment CPUs because CPU cores are limited/are expensive; virtual GPUs had recently become produciton-ready with Docker/Kubernetes</t>
  </si>
  <si>
    <t>7) DGX is the NVIDIA hardware, built specifically for Deep Learning workloads, with choices of DGX standalone workstation (4 x V100), DGX-1 rack-mountable (8 x V100) or now DGX-2 (16 x V100s); these are all NVLink'ed</t>
  </si>
  <si>
    <t>8) NVLink is the technology that allows to connect 2 or 4 or 8 or 16 GPUs (P100 or V100) to share RAM 10-20 times faster than PCI-e 3.0 - and appear as a single GPU to avoid latency sharing datasets; it is possible to have multiple GPU cards, not NVLinked but they will be used as individual cards with their own RAM being the limit</t>
  </si>
  <si>
    <t>9) We are not considering 4 or 8 socket (CPU) systems as they are too expensive and there is no requirement to have more than 3 TB of RAM which is possible in a 2-socket system</t>
  </si>
  <si>
    <t>10) The network choice is Ethernet (simpler management but may be slower in terms of latency) vs Infniband and 10/40 GB vs 100 GB (supports 10/25/50/100 GB); we are not considering 400 GB - too expensive; with multiple networked DGX-1 or DGX-2 systems 100 GB would be edvisable</t>
  </si>
  <si>
    <t>15) NVIDIA provides P100 cards to us for free and discounts V100 by $1,500 each (educational discount)</t>
  </si>
  <si>
    <t>Must Have/see notes</t>
  </si>
  <si>
    <t>Y</t>
  </si>
  <si>
    <t>3 year support available but not chosen to cut costs; educational discount applied; nodes are physical and VMs aka "runs a job = is a node"; Microway had discounted heavily even compared to Bright direct pricing; there are no serious alternatives to Bright in terms of ease of management and scaling; Bright has OpenStack support and DOcker support so we could maximize the amount of nodes for jobs that don't need 56 or 64 physical cores; the scheduler is free but commercial support can be obtained if needed</t>
  </si>
  <si>
    <t>Ideal Configuration: 20 nodes, 196 physical CPU cores, 27,648 CUDA cores, 2.5 TB RAM, 10 TB shared storage</t>
  </si>
  <si>
    <t>Only 2 V100s, not 4, for cost management, cann add 2 more later</t>
  </si>
  <si>
    <t>Only hallf-populated for cost management; Can add 16 more 32 GB modules later for 1 TB of RAM</t>
  </si>
  <si>
    <t>Option 3/State of the Art</t>
  </si>
  <si>
    <t>Option 2/Better</t>
  </si>
  <si>
    <t>Option 1/Worse</t>
  </si>
  <si>
    <t>16) Microway is the most flexible of all vendors considered (an official NVIDIA partner; resells all of the technologies we need or is willing to become a reseller; lowest cost; excellent customer service)</t>
  </si>
  <si>
    <t>NVIDIA DGX-1</t>
  </si>
  <si>
    <t>Microway is the official DGX reseller; price difference with a rack-mountable SuperMicro-based system is only $6,000; benefits are User Group; access to pre-tested software; this is not rack-mountable</t>
  </si>
  <si>
    <t xml:space="preserve">8 V100 cards with NVLINK and pre-installed sw Ubuntu-based, </t>
  </si>
  <si>
    <t>Same model as the 4 (2) GPU model but with only one V100; for the purposes of testing Skylake+V100 when NVLink/Deep Learning is overkill; could be used for OpenStack/Docker/Student/Test workloads</t>
  </si>
  <si>
    <t>2 or 4?</t>
  </si>
  <si>
    <t>More</t>
  </si>
  <si>
    <t>CPU/RAM</t>
  </si>
  <si>
    <t>no latest HW</t>
  </si>
  <si>
    <t>No high Ghz</t>
  </si>
  <si>
    <t>No NVLINK</t>
  </si>
  <si>
    <t>No AMD</t>
  </si>
  <si>
    <t>No Central Fast Storage, only local scratch and current home dirs and shuffling data between the two</t>
  </si>
  <si>
    <t>More of these</t>
  </si>
  <si>
    <t xml:space="preserve">10 x </t>
  </si>
  <si>
    <t>4 cards</t>
  </si>
  <si>
    <t>more RAM</t>
  </si>
  <si>
    <t>2 V100</t>
  </si>
  <si>
    <t>Just came out  - 16 V100s</t>
  </si>
  <si>
    <t>DGX-2</t>
  </si>
  <si>
    <t>17) We are not seriously considering NVIDIA DGX because it is not rack-mountable</t>
  </si>
  <si>
    <t>Y*2</t>
  </si>
  <si>
    <t>Mellanox 6300 or better</t>
  </si>
  <si>
    <t>10 TB</t>
  </si>
  <si>
    <t>Y*4</t>
  </si>
  <si>
    <t>Total cost includes 32 QSFP+ copper passive cables 2 meters; supports 40GB/10GB; not redundant! single point of failure; compute and storage will be shared; Infiniband not supported only Ethernet; * better option includes 2+2 Ethernet switches for separation of compute and storage and redundancy</t>
  </si>
  <si>
    <t>Infiniband 100 GB, compute and storage separate, each redundant in case of failure; this is an estimate, likely more expensive</t>
  </si>
  <si>
    <t>40/10 GB Ethernet switch 32 port</t>
  </si>
  <si>
    <t>100 GB Infiniband switch 32 or 48 port or a Director switch plus management software</t>
  </si>
  <si>
    <t>BeeGFS+ Commercial Support and HW from Microway</t>
  </si>
  <si>
    <t>Object Storage</t>
  </si>
  <si>
    <t>Deep/Cold/Cheap Storage layer</t>
  </si>
  <si>
    <t>Better CPU/RAM</t>
  </si>
  <si>
    <t>100 TB</t>
  </si>
  <si>
    <t>1 PB</t>
  </si>
  <si>
    <t>The fastest storage available on the market combined with the ease of use and upgrade; Current quote from Presidio; Microway is trying ot become Pure reseller; upgrade options not cheap but worth it; tested and verified with DGX-1; A must-have with hyperconvergence/AI/DL/GPUs for throughput</t>
  </si>
  <si>
    <t>This could compete with Pure All-Flash NVMe because it could use similar disks and interconnects but would be more manual/complex; they could co-exist, BeeGFS being the parallel option; DDN provides similar hardware to Pure and can compete in terms of throughput but they do not support BeeGFS, only Block/Lustre/SpectrumScale</t>
  </si>
  <si>
    <t>Distributed parallel file system</t>
  </si>
  <si>
    <t>DDN provides a solution that includes all the layers and really good monitoring tools and is a leader in engineering performance systems; the whole system would probably be around $500,000</t>
  </si>
  <si>
    <t>Option 1</t>
  </si>
  <si>
    <t>Option 2</t>
  </si>
  <si>
    <t>Option 3</t>
  </si>
  <si>
    <t>Option 1 Servers</t>
  </si>
  <si>
    <t>Option 2 Servers</t>
  </si>
  <si>
    <t>Option 3 Servers</t>
  </si>
  <si>
    <t>Intel Broadwell CPU, 256GB, 22x2 Cores, 2.20GHz, P100, 2TB HD</t>
  </si>
  <si>
    <t>Intel Skylake CPU (28x2 cores), V100, 768 GB RAM, 375GB HD</t>
  </si>
  <si>
    <t>Intel Broadwell CPU, 256 GB 4 x 2 cores 3.50 Ghz, P100, 2TB HD</t>
  </si>
  <si>
    <t>4 V100 cards with NVLInk and CentOS, Skylake 2.60 Ghz, 768GB RAM</t>
  </si>
  <si>
    <t>2 V100 cards with NVLInk and CentOS, Skylake 2.60 Ghz, 768GB RAM</t>
  </si>
  <si>
    <t>AMD Epyc, 2 x 32 Cores, 512GB RAM, V100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</si>
</sst>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m\-d"/>
  </numFmts>
  <fonts count="13" x14ac:knownFonts="1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 textRotation="90"/>
    </xf>
    <xf numFmtId="0" fontId="1" fillId="2" borderId="1" xfId="0" applyFont="1" applyFill="1" applyBorder="1" applyAlignment="1"/>
    <xf numFmtId="0" fontId="3" fillId="2" borderId="2" xfId="0" applyFont="1" applyFill="1" applyBorder="1" applyAlignment="1"/>
    <xf numFmtId="0" fontId="1" fillId="2" borderId="2" xfId="0" applyFont="1" applyFill="1" applyBorder="1" applyAlignment="1"/>
    <xf numFmtId="164" fontId="1" fillId="2" borderId="2" xfId="0" applyNumberFormat="1" applyFont="1" applyFill="1" applyBorder="1" applyAlignment="1"/>
    <xf numFmtId="0" fontId="4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4" borderId="3" xfId="0" applyFont="1" applyFill="1" applyBorder="1" applyAlignment="1"/>
    <xf numFmtId="0" fontId="5" fillId="4" borderId="4" xfId="0" applyFont="1" applyFill="1" applyBorder="1" applyAlignment="1">
      <alignment horizontal="left"/>
    </xf>
    <xf numFmtId="0" fontId="1" fillId="4" borderId="4" xfId="0" applyFont="1" applyFill="1" applyBorder="1" applyAlignment="1"/>
    <xf numFmtId="164" fontId="1" fillId="4" borderId="4" xfId="0" applyNumberFormat="1" applyFont="1" applyFill="1" applyBorder="1"/>
    <xf numFmtId="0" fontId="1" fillId="4" borderId="5" xfId="0" applyFont="1" applyFill="1" applyBorder="1" applyAlignment="1"/>
    <xf numFmtId="0" fontId="5" fillId="4" borderId="0" xfId="0" applyFont="1" applyFill="1" applyAlignment="1">
      <alignment horizontal="left"/>
    </xf>
    <xf numFmtId="0" fontId="1" fillId="4" borderId="0" xfId="0" applyFont="1" applyFill="1" applyAlignment="1"/>
    <xf numFmtId="164" fontId="1" fillId="4" borderId="0" xfId="0" applyNumberFormat="1" applyFont="1" applyFill="1"/>
    <xf numFmtId="164" fontId="1" fillId="4" borderId="0" xfId="0" applyNumberFormat="1" applyFont="1" applyFill="1" applyAlignment="1"/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1" fillId="4" borderId="7" xfId="0" applyFont="1" applyFill="1" applyBorder="1"/>
    <xf numFmtId="0" fontId="3" fillId="4" borderId="4" xfId="0" applyFont="1" applyFill="1" applyBorder="1" applyAlignment="1"/>
    <xf numFmtId="164" fontId="1" fillId="4" borderId="4" xfId="0" applyNumberFormat="1" applyFont="1" applyFill="1" applyBorder="1" applyAlignment="1"/>
    <xf numFmtId="0" fontId="3" fillId="4" borderId="0" xfId="0" applyFont="1" applyFill="1" applyAlignment="1"/>
    <xf numFmtId="0" fontId="3" fillId="4" borderId="7" xfId="0" applyFont="1" applyFill="1" applyBorder="1" applyAlignment="1"/>
    <xf numFmtId="164" fontId="1" fillId="4" borderId="7" xfId="0" applyNumberFormat="1" applyFont="1" applyFill="1" applyBorder="1" applyAlignment="1"/>
    <xf numFmtId="164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right"/>
    </xf>
    <xf numFmtId="0" fontId="1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2" xfId="0" applyFont="1" applyFill="1" applyBorder="1" applyAlignment="1"/>
    <xf numFmtId="164" fontId="1" fillId="5" borderId="2" xfId="0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1" fillId="6" borderId="1" xfId="0" applyFont="1" applyFill="1" applyBorder="1" applyAlignment="1"/>
    <xf numFmtId="0" fontId="1" fillId="6" borderId="2" xfId="0" applyFont="1" applyFill="1" applyBorder="1" applyAlignment="1"/>
    <xf numFmtId="164" fontId="1" fillId="6" borderId="2" xfId="0" applyNumberFormat="1" applyFont="1" applyFill="1" applyBorder="1" applyAlignment="1">
      <alignment horizontal="right"/>
    </xf>
    <xf numFmtId="164" fontId="3" fillId="0" borderId="0" xfId="0" applyNumberFormat="1" applyFont="1"/>
    <xf numFmtId="0" fontId="0" fillId="0" borderId="0" xfId="0" applyFont="1" applyAlignment="1"/>
    <xf numFmtId="0" fontId="1" fillId="0" borderId="0" xfId="0" applyFont="1" applyAlignment="1">
      <alignment horizontal="center" vertical="center" textRotation="90"/>
    </xf>
    <xf numFmtId="0" fontId="6" fillId="2" borderId="0" xfId="0" applyFont="1" applyFill="1" applyAlignment="1">
      <alignment wrapText="1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0" fontId="1" fillId="4" borderId="0" xfId="0" applyFont="1" applyFill="1" applyBorder="1" applyAlignment="1"/>
    <xf numFmtId="0" fontId="7" fillId="0" borderId="0" xfId="0" applyFont="1" applyAlignment="1"/>
    <xf numFmtId="0" fontId="8" fillId="0" borderId="0" xfId="0" applyFont="1" applyAlignment="1"/>
    <xf numFmtId="164" fontId="3" fillId="2" borderId="2" xfId="0" applyNumberFormat="1" applyFont="1" applyFill="1" applyBorder="1" applyAlignment="1"/>
    <xf numFmtId="164" fontId="3" fillId="4" borderId="7" xfId="0" applyNumberFormat="1" applyFont="1" applyFill="1" applyBorder="1"/>
    <xf numFmtId="164" fontId="3" fillId="4" borderId="7" xfId="0" applyNumberFormat="1" applyFont="1" applyFill="1" applyBorder="1" applyAlignment="1"/>
    <xf numFmtId="164" fontId="3" fillId="0" borderId="2" xfId="0" applyNumberFormat="1" applyFont="1" applyBorder="1" applyAlignment="1"/>
    <xf numFmtId="164" fontId="3" fillId="4" borderId="4" xfId="0" applyNumberFormat="1" applyFont="1" applyFill="1" applyBorder="1" applyAlignment="1"/>
    <xf numFmtId="164" fontId="3" fillId="5" borderId="2" xfId="0" applyNumberFormat="1" applyFont="1" applyFill="1" applyBorder="1" applyAlignment="1"/>
    <xf numFmtId="164" fontId="3" fillId="6" borderId="2" xfId="0" applyNumberFormat="1" applyFont="1" applyFill="1" applyBorder="1" applyAlignment="1"/>
    <xf numFmtId="0" fontId="0" fillId="0" borderId="8" xfId="0" applyFont="1" applyBorder="1" applyAlignment="1"/>
    <xf numFmtId="164" fontId="1" fillId="4" borderId="8" xfId="0" applyNumberFormat="1" applyFont="1" applyFill="1" applyBorder="1"/>
    <xf numFmtId="164" fontId="1" fillId="4" borderId="8" xfId="0" applyNumberFormat="1" applyFont="1" applyFill="1" applyBorder="1" applyAlignment="1"/>
    <xf numFmtId="164" fontId="3" fillId="4" borderId="8" xfId="0" applyNumberFormat="1" applyFont="1" applyFill="1" applyBorder="1" applyAlignment="1"/>
    <xf numFmtId="164" fontId="1" fillId="0" borderId="8" xfId="0" applyNumberFormat="1" applyFont="1" applyBorder="1" applyAlignment="1"/>
    <xf numFmtId="164" fontId="3" fillId="0" borderId="8" xfId="0" applyNumberFormat="1" applyFont="1" applyBorder="1" applyAlignment="1"/>
    <xf numFmtId="0" fontId="1" fillId="4" borderId="8" xfId="0" applyFont="1" applyFill="1" applyBorder="1" applyAlignment="1"/>
    <xf numFmtId="164" fontId="3" fillId="6" borderId="8" xfId="0" applyNumberFormat="1" applyFont="1" applyFill="1" applyBorder="1" applyAlignment="1"/>
    <xf numFmtId="164" fontId="8" fillId="2" borderId="9" xfId="0" applyNumberFormat="1" applyFont="1" applyFill="1" applyBorder="1" applyAlignment="1">
      <alignment horizontal="center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/>
    <xf numFmtId="164" fontId="3" fillId="4" borderId="10" xfId="0" applyNumberFormat="1" applyFont="1" applyFill="1" applyBorder="1"/>
    <xf numFmtId="164" fontId="1" fillId="4" borderId="11" xfId="0" applyNumberFormat="1" applyFont="1" applyFill="1" applyBorder="1"/>
    <xf numFmtId="164" fontId="1" fillId="4" borderId="12" xfId="0" applyNumberFormat="1" applyFont="1" applyFill="1" applyBorder="1"/>
    <xf numFmtId="164" fontId="1" fillId="4" borderId="12" xfId="0" applyNumberFormat="1" applyFont="1" applyFill="1" applyBorder="1" applyAlignment="1"/>
    <xf numFmtId="164" fontId="3" fillId="4" borderId="13" xfId="0" applyNumberFormat="1" applyFont="1" applyFill="1" applyBorder="1"/>
    <xf numFmtId="164" fontId="6" fillId="4" borderId="12" xfId="0" applyNumberFormat="1" applyFont="1" applyFill="1" applyBorder="1" applyAlignment="1">
      <alignment horizontal="center"/>
    </xf>
    <xf numFmtId="164" fontId="3" fillId="4" borderId="10" xfId="0" applyNumberFormat="1" applyFont="1" applyFill="1" applyBorder="1" applyAlignment="1"/>
    <xf numFmtId="164" fontId="1" fillId="4" borderId="11" xfId="0" applyNumberFormat="1" applyFont="1" applyFill="1" applyBorder="1" applyAlignment="1"/>
    <xf numFmtId="164" fontId="3" fillId="4" borderId="13" xfId="0" applyNumberFormat="1" applyFont="1" applyFill="1" applyBorder="1" applyAlignment="1"/>
    <xf numFmtId="0" fontId="9" fillId="0" borderId="0" xfId="0" applyFont="1" applyAlignment="1"/>
    <xf numFmtId="0" fontId="1" fillId="4" borderId="10" xfId="0" applyFont="1" applyFill="1" applyBorder="1" applyAlignment="1"/>
    <xf numFmtId="164" fontId="3" fillId="4" borderId="11" xfId="0" applyNumberFormat="1" applyFont="1" applyFill="1" applyBorder="1" applyAlignment="1"/>
    <xf numFmtId="0" fontId="1" fillId="4" borderId="13" xfId="0" applyFont="1" applyFill="1" applyBorder="1" applyAlignment="1"/>
    <xf numFmtId="0" fontId="6" fillId="4" borderId="12" xfId="0" applyFont="1" applyFill="1" applyBorder="1" applyAlignment="1">
      <alignment horizontal="center"/>
    </xf>
    <xf numFmtId="164" fontId="3" fillId="0" borderId="10" xfId="0" applyNumberFormat="1" applyFont="1" applyBorder="1" applyAlignment="1"/>
    <xf numFmtId="164" fontId="3" fillId="0" borderId="9" xfId="0" applyNumberFormat="1" applyFont="1" applyBorder="1" applyAlignment="1"/>
    <xf numFmtId="0" fontId="6" fillId="5" borderId="0" xfId="0" applyFont="1" applyFill="1" applyAlignment="1">
      <alignment horizontal="left" wrapText="1"/>
    </xf>
    <xf numFmtId="164" fontId="8" fillId="6" borderId="0" xfId="0" applyNumberFormat="1" applyFont="1" applyFill="1" applyBorder="1" applyAlignment="1">
      <alignment horizontal="center"/>
    </xf>
    <xf numFmtId="0" fontId="0" fillId="0" borderId="10" xfId="0" applyFont="1" applyBorder="1" applyAlignment="1"/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1" fillId="0" borderId="15" xfId="0" applyFont="1" applyBorder="1" applyAlignment="1"/>
    <xf numFmtId="0" fontId="0" fillId="0" borderId="15" xfId="0" applyFont="1" applyBorder="1" applyAlignment="1"/>
    <xf numFmtId="164" fontId="6" fillId="4" borderId="8" xfId="0" applyNumberFormat="1" applyFont="1" applyFill="1" applyBorder="1"/>
    <xf numFmtId="164" fontId="6" fillId="4" borderId="8" xfId="0" applyNumberFormat="1" applyFont="1" applyFill="1" applyBorder="1" applyAlignment="1"/>
    <xf numFmtId="164" fontId="6" fillId="4" borderId="10" xfId="0" applyNumberFormat="1" applyFont="1" applyFill="1" applyBorder="1"/>
    <xf numFmtId="164" fontId="6" fillId="4" borderId="10" xfId="0" applyNumberFormat="1" applyFont="1" applyFill="1" applyBorder="1" applyAlignment="1"/>
    <xf numFmtId="0" fontId="6" fillId="4" borderId="10" xfId="0" applyFont="1" applyFill="1" applyBorder="1" applyAlignment="1"/>
    <xf numFmtId="164" fontId="8" fillId="4" borderId="10" xfId="0" applyNumberFormat="1" applyFont="1" applyFill="1" applyBorder="1" applyAlignment="1"/>
    <xf numFmtId="0" fontId="6" fillId="4" borderId="8" xfId="0" applyFont="1" applyFill="1" applyBorder="1" applyAlignment="1"/>
    <xf numFmtId="164" fontId="3" fillId="0" borderId="0" xfId="0" applyNumberFormat="1" applyFont="1" applyAlignment="1"/>
    <xf numFmtId="164" fontId="8" fillId="4" borderId="8" xfId="0" applyNumberFormat="1" applyFont="1" applyFill="1" applyBorder="1"/>
    <xf numFmtId="164" fontId="8" fillId="4" borderId="8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1" fillId="0" borderId="15" xfId="0" applyNumberFormat="1" applyFont="1" applyBorder="1" applyAlignment="1"/>
    <xf numFmtId="0" fontId="6" fillId="6" borderId="2" xfId="0" applyFont="1" applyFill="1" applyBorder="1" applyAlignment="1"/>
    <xf numFmtId="0" fontId="6" fillId="5" borderId="2" xfId="0" applyFont="1" applyFill="1" applyBorder="1" applyAlignment="1">
      <alignment horizontal="right"/>
    </xf>
    <xf numFmtId="164" fontId="8" fillId="6" borderId="8" xfId="0" applyNumberFormat="1" applyFont="1" applyFill="1" applyBorder="1" applyAlignment="1">
      <alignment horizontal="center"/>
    </xf>
    <xf numFmtId="0" fontId="6" fillId="6" borderId="0" xfId="0" applyFont="1" applyFill="1" applyAlignment="1">
      <alignment wrapText="1"/>
    </xf>
    <xf numFmtId="0" fontId="6" fillId="0" borderId="1" xfId="0" applyFont="1" applyFill="1" applyBorder="1" applyAlignment="1"/>
    <xf numFmtId="0" fontId="6" fillId="0" borderId="2" xfId="0" applyFont="1" applyFill="1" applyBorder="1" applyAlignment="1"/>
    <xf numFmtId="0" fontId="1" fillId="0" borderId="2" xfId="0" applyFont="1" applyFill="1" applyBorder="1" applyAlignment="1"/>
    <xf numFmtId="164" fontId="1" fillId="0" borderId="2" xfId="0" applyNumberFormat="1" applyFont="1" applyFill="1" applyBorder="1" applyAlignment="1">
      <alignment horizontal="right"/>
    </xf>
    <xf numFmtId="164" fontId="3" fillId="0" borderId="2" xfId="0" applyNumberFormat="1" applyFont="1" applyFill="1" applyBorder="1" applyAlignment="1"/>
    <xf numFmtId="164" fontId="8" fillId="0" borderId="0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/>
    <xf numFmtId="164" fontId="8" fillId="0" borderId="8" xfId="0" applyNumberFormat="1" applyFont="1" applyFill="1" applyBorder="1" applyAlignment="1">
      <alignment horizontal="center"/>
    </xf>
    <xf numFmtId="0" fontId="6" fillId="0" borderId="0" xfId="0" applyFont="1" applyFill="1" applyAlignment="1">
      <alignment wrapText="1"/>
    </xf>
    <xf numFmtId="165" fontId="1" fillId="0" borderId="15" xfId="0" applyNumberFormat="1" applyFont="1" applyBorder="1" applyAlignment="1"/>
    <xf numFmtId="6" fontId="8" fillId="4" borderId="8" xfId="0" applyNumberFormat="1" applyFont="1" applyFill="1" applyBorder="1" applyAlignment="1"/>
    <xf numFmtId="0" fontId="12" fillId="0" borderId="8" xfId="0" applyFont="1" applyBorder="1" applyAlignment="1">
      <alignment horizontal="center"/>
    </xf>
    <xf numFmtId="164" fontId="8" fillId="5" borderId="8" xfId="0" applyNumberFormat="1" applyFont="1" applyFill="1" applyBorder="1" applyAlignment="1">
      <alignment horizontal="center"/>
    </xf>
    <xf numFmtId="165" fontId="6" fillId="0" borderId="0" xfId="0" applyNumberFormat="1" applyFont="1" applyAlignment="1">
      <alignment horizontal="right"/>
    </xf>
    <xf numFmtId="165" fontId="6" fillId="0" borderId="15" xfId="0" applyNumberFormat="1" applyFont="1" applyBorder="1" applyAlignment="1">
      <alignment horizontal="right"/>
    </xf>
    <xf numFmtId="164" fontId="8" fillId="5" borderId="10" xfId="0" applyNumberFormat="1" applyFont="1" applyFill="1" applyBorder="1" applyAlignment="1">
      <alignment wrapText="1"/>
    </xf>
    <xf numFmtId="164" fontId="8" fillId="5" borderId="9" xfId="0" applyNumberFormat="1" applyFont="1" applyFill="1" applyBorder="1" applyAlignment="1">
      <alignment horizontal="center"/>
    </xf>
    <xf numFmtId="164" fontId="1" fillId="0" borderId="10" xfId="0" applyNumberFormat="1" applyFont="1" applyBorder="1" applyAlignment="1"/>
    <xf numFmtId="164" fontId="1" fillId="0" borderId="17" xfId="0" applyNumberFormat="1" applyFont="1" applyBorder="1" applyAlignment="1"/>
    <xf numFmtId="0" fontId="0" fillId="0" borderId="18" xfId="0" applyFont="1" applyBorder="1" applyAlignment="1"/>
    <xf numFmtId="164" fontId="1" fillId="0" borderId="9" xfId="0" applyNumberFormat="1" applyFont="1" applyBorder="1" applyAlignment="1"/>
    <xf numFmtId="0" fontId="0" fillId="0" borderId="19" xfId="0" applyFont="1" applyBorder="1" applyAlignment="1"/>
    <xf numFmtId="0" fontId="0" fillId="0" borderId="9" xfId="0" applyFont="1" applyBorder="1" applyAlignment="1"/>
    <xf numFmtId="6" fontId="7" fillId="0" borderId="0" xfId="0" applyNumberFormat="1" applyFont="1" applyAlignment="1"/>
    <xf numFmtId="6" fontId="0" fillId="0" borderId="15" xfId="0" applyNumberFormat="1" applyFont="1" applyBorder="1" applyAlignment="1"/>
    <xf numFmtId="6" fontId="12" fillId="0" borderId="16" xfId="0" applyNumberFormat="1" applyFont="1" applyBorder="1" applyAlignment="1"/>
    <xf numFmtId="164" fontId="8" fillId="0" borderId="16" xfId="0" applyNumberFormat="1" applyFont="1" applyBorder="1" applyAlignment="1"/>
    <xf numFmtId="0" fontId="1" fillId="0" borderId="0" xfId="0" applyFont="1" applyAlignment="1">
      <alignment horizontal="center" vertical="center" textRotation="90"/>
    </xf>
    <xf numFmtId="0" fontId="6" fillId="4" borderId="0" xfId="0" applyFont="1" applyFill="1" applyAlignment="1">
      <alignment wrapText="1"/>
    </xf>
    <xf numFmtId="0" fontId="0" fillId="0" borderId="0" xfId="0" applyFont="1" applyAlignment="1"/>
    <xf numFmtId="0" fontId="6" fillId="4" borderId="0" xfId="0" applyFont="1" applyFill="1" applyAlignment="1"/>
    <xf numFmtId="0" fontId="1" fillId="4" borderId="0" xfId="0" applyFont="1" applyFill="1" applyAlignment="1">
      <alignment wrapText="1"/>
    </xf>
    <xf numFmtId="164" fontId="6" fillId="0" borderId="0" xfId="0" applyNumberFormat="1" applyFont="1" applyFill="1" applyBorder="1" applyAlignment="1"/>
    <xf numFmtId="0" fontId="6" fillId="0" borderId="0" xfId="0" applyFont="1" applyBorder="1" applyAlignment="1"/>
    <xf numFmtId="0" fontId="1" fillId="0" borderId="0" xfId="0" applyFont="1" applyBorder="1" applyAlignment="1"/>
    <xf numFmtId="164" fontId="8" fillId="0" borderId="0" xfId="0" applyNumberFormat="1" applyFont="1" applyBorder="1" applyAlignment="1"/>
    <xf numFmtId="164" fontId="1" fillId="0" borderId="18" xfId="0" applyNumberFormat="1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1" fillId="0" borderId="21" xfId="0" applyFont="1" applyBorder="1" applyAlignment="1"/>
    <xf numFmtId="164" fontId="1" fillId="0" borderId="21" xfId="0" applyNumberFormat="1" applyFont="1" applyBorder="1" applyAlignment="1"/>
    <xf numFmtId="0" fontId="1" fillId="0" borderId="22" xfId="0" applyFont="1" applyBorder="1" applyAlignment="1">
      <alignment wrapText="1"/>
    </xf>
    <xf numFmtId="0" fontId="6" fillId="0" borderId="23" xfId="0" applyFont="1" applyBorder="1" applyAlignment="1"/>
    <xf numFmtId="164" fontId="1" fillId="0" borderId="0" xfId="0" applyNumberFormat="1" applyFont="1" applyBorder="1" applyAlignment="1"/>
    <xf numFmtId="0" fontId="1" fillId="0" borderId="24" xfId="0" applyFont="1" applyBorder="1" applyAlignment="1">
      <alignment wrapText="1"/>
    </xf>
    <xf numFmtId="0" fontId="7" fillId="0" borderId="23" xfId="0" applyFont="1" applyBorder="1" applyAlignment="1"/>
    <xf numFmtId="0" fontId="0" fillId="0" borderId="0" xfId="0" applyFont="1" applyBorder="1" applyAlignment="1"/>
    <xf numFmtId="0" fontId="1" fillId="0" borderId="23" xfId="0" applyFont="1" applyBorder="1" applyAlignment="1"/>
    <xf numFmtId="6" fontId="7" fillId="0" borderId="0" xfId="0" applyNumberFormat="1" applyFont="1" applyBorder="1" applyAlignment="1"/>
    <xf numFmtId="0" fontId="7" fillId="0" borderId="10" xfId="0" applyFont="1" applyBorder="1" applyAlignment="1"/>
    <xf numFmtId="0" fontId="7" fillId="0" borderId="8" xfId="0" applyFont="1" applyBorder="1" applyAlignment="1"/>
    <xf numFmtId="0" fontId="8" fillId="4" borderId="7" xfId="0" applyFont="1" applyFill="1" applyBorder="1" applyAlignment="1"/>
    <xf numFmtId="0" fontId="1" fillId="0" borderId="0" xfId="0" applyFont="1" applyAlignment="1">
      <alignment vertical="center" textRotation="90"/>
    </xf>
    <xf numFmtId="165" fontId="1" fillId="0" borderId="25" xfId="0" applyNumberFormat="1" applyFont="1" applyBorder="1" applyAlignment="1"/>
    <xf numFmtId="0" fontId="0" fillId="0" borderId="25" xfId="0" applyFont="1" applyBorder="1" applyAlignment="1"/>
    <xf numFmtId="165" fontId="6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/>
    <xf numFmtId="6" fontId="0" fillId="0" borderId="8" xfId="0" applyNumberFormat="1" applyFont="1" applyBorder="1" applyAlignment="1"/>
    <xf numFmtId="6" fontId="7" fillId="0" borderId="8" xfId="0" applyNumberFormat="1" applyFont="1" applyBorder="1" applyAlignment="1"/>
    <xf numFmtId="6" fontId="7" fillId="0" borderId="8" xfId="0" applyNumberFormat="1" applyFont="1" applyBorder="1" applyAlignment="1">
      <alignment horizontal="right"/>
    </xf>
    <xf numFmtId="164" fontId="3" fillId="0" borderId="26" xfId="0" applyNumberFormat="1" applyFont="1" applyBorder="1" applyAlignment="1"/>
    <xf numFmtId="164" fontId="8" fillId="5" borderId="8" xfId="0" applyNumberFormat="1" applyFont="1" applyFill="1" applyBorder="1" applyAlignment="1"/>
    <xf numFmtId="164" fontId="8" fillId="6" borderId="8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9"/>
  <sheetViews>
    <sheetView topLeftCell="C1" workbookViewId="0">
      <selection activeCell="H48" sqref="H48"/>
    </sheetView>
  </sheetViews>
  <sheetFormatPr baseColWidth="10" defaultColWidth="14.5" defaultRowHeight="15.75" customHeight="1" x14ac:dyDescent="0.15"/>
  <cols>
    <col min="1" max="1" width="9.1640625" customWidth="1"/>
    <col min="2" max="2" width="43.33203125" bestFit="1" customWidth="1"/>
    <col min="3" max="3" width="98.1640625" customWidth="1"/>
    <col min="4" max="4" width="21.1640625" customWidth="1"/>
    <col min="5" max="5" width="18.1640625" customWidth="1"/>
    <col min="6" max="6" width="13" customWidth="1"/>
    <col min="7" max="7" width="18.33203125" bestFit="1" customWidth="1"/>
    <col min="8" max="8" width="13.6640625" bestFit="1" customWidth="1"/>
    <col min="9" max="9" width="13.33203125" bestFit="1" customWidth="1"/>
    <col min="10" max="10" width="20.6640625" bestFit="1" customWidth="1"/>
    <col min="11" max="11" width="51.33203125" customWidth="1"/>
  </cols>
  <sheetData>
    <row r="1" spans="1:11" ht="18" x14ac:dyDescent="0.2">
      <c r="A1" s="1"/>
      <c r="B1" s="2" t="s">
        <v>38</v>
      </c>
      <c r="C1" s="77" t="s">
        <v>58</v>
      </c>
    </row>
    <row r="2" spans="1:11" ht="18" x14ac:dyDescent="0.2">
      <c r="B2" s="2"/>
    </row>
    <row r="3" spans="1:11" ht="15.75" customHeight="1" x14ac:dyDescent="0.15">
      <c r="A3" s="3"/>
    </row>
    <row r="4" spans="1:11" ht="18" x14ac:dyDescent="0.2">
      <c r="A4" s="3"/>
      <c r="F4" s="2"/>
      <c r="G4" s="2"/>
      <c r="H4" s="2"/>
      <c r="I4" s="2"/>
      <c r="J4" s="2"/>
    </row>
    <row r="5" spans="1:11" ht="15.75" customHeight="1" thickBot="1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49" t="s">
        <v>55</v>
      </c>
      <c r="H5" s="49" t="s">
        <v>63</v>
      </c>
      <c r="I5" s="49" t="s">
        <v>62</v>
      </c>
      <c r="J5" s="49" t="s">
        <v>61</v>
      </c>
      <c r="K5" s="4" t="s">
        <v>5</v>
      </c>
    </row>
    <row r="6" spans="1:11" ht="130" customHeight="1" thickBot="1" x14ac:dyDescent="0.2">
      <c r="A6" s="5" t="s">
        <v>6</v>
      </c>
      <c r="B6" s="6" t="s">
        <v>7</v>
      </c>
      <c r="C6" s="7" t="s">
        <v>8</v>
      </c>
      <c r="D6" s="8" t="s">
        <v>9</v>
      </c>
      <c r="E6" s="9">
        <f>F6/20</f>
        <v>144</v>
      </c>
      <c r="F6" s="50">
        <v>2880</v>
      </c>
      <c r="G6" s="65" t="s">
        <v>56</v>
      </c>
      <c r="H6" s="65" t="s">
        <v>56</v>
      </c>
      <c r="I6" s="65" t="s">
        <v>56</v>
      </c>
      <c r="J6" s="65" t="s">
        <v>56</v>
      </c>
      <c r="K6" s="44" t="s">
        <v>57</v>
      </c>
    </row>
    <row r="7" spans="1:11" ht="15.75" customHeight="1" thickBot="1" x14ac:dyDescent="0.2">
      <c r="B7" s="1"/>
      <c r="C7" s="10"/>
      <c r="D7" s="1"/>
      <c r="H7" s="57"/>
      <c r="I7" s="57"/>
      <c r="J7" s="57"/>
      <c r="K7" s="11"/>
    </row>
    <row r="8" spans="1:11" ht="15.75" customHeight="1" x14ac:dyDescent="0.15">
      <c r="A8" s="137" t="s">
        <v>10</v>
      </c>
      <c r="B8" s="12" t="s">
        <v>11</v>
      </c>
      <c r="C8" s="13" t="s">
        <v>12</v>
      </c>
      <c r="D8" s="14">
        <v>1</v>
      </c>
      <c r="E8" s="15">
        <v>27945</v>
      </c>
      <c r="F8" s="15">
        <v>27945</v>
      </c>
      <c r="G8" s="69"/>
      <c r="H8" s="66"/>
      <c r="I8" s="58"/>
      <c r="J8" s="58"/>
      <c r="K8" s="138" t="s">
        <v>68</v>
      </c>
    </row>
    <row r="9" spans="1:11" ht="15.75" customHeight="1" x14ac:dyDescent="0.15">
      <c r="A9" s="137"/>
      <c r="B9" s="16"/>
      <c r="C9" s="17" t="s">
        <v>13</v>
      </c>
      <c r="D9" s="18">
        <v>1</v>
      </c>
      <c r="E9" s="19">
        <v>7473</v>
      </c>
      <c r="F9" s="45">
        <v>7473</v>
      </c>
      <c r="G9" s="73" t="s">
        <v>56</v>
      </c>
      <c r="H9" s="96" t="s">
        <v>72</v>
      </c>
      <c r="I9" s="94" t="s">
        <v>69</v>
      </c>
      <c r="J9" s="58"/>
      <c r="K9" s="139"/>
    </row>
    <row r="10" spans="1:11" ht="15.75" customHeight="1" x14ac:dyDescent="0.15">
      <c r="A10" s="137"/>
      <c r="B10" s="16"/>
      <c r="C10" s="17" t="s">
        <v>14</v>
      </c>
      <c r="D10" s="18">
        <v>12</v>
      </c>
      <c r="E10" s="19">
        <f>F10/D10</f>
        <v>491</v>
      </c>
      <c r="F10" s="45">
        <v>5892</v>
      </c>
      <c r="G10" s="70"/>
      <c r="H10" s="66"/>
      <c r="I10" s="94" t="s">
        <v>70</v>
      </c>
      <c r="J10" s="58"/>
      <c r="K10" s="139"/>
    </row>
    <row r="11" spans="1:11" ht="15.75" customHeight="1" x14ac:dyDescent="0.15">
      <c r="A11" s="137"/>
      <c r="B11" s="16"/>
      <c r="C11" s="17" t="s">
        <v>15</v>
      </c>
      <c r="D11" s="18">
        <v>1</v>
      </c>
      <c r="E11" s="20">
        <v>1284</v>
      </c>
      <c r="F11" s="46">
        <v>1284</v>
      </c>
      <c r="G11" s="71"/>
      <c r="H11" s="67"/>
      <c r="I11" s="95" t="s">
        <v>70</v>
      </c>
      <c r="J11" s="59"/>
      <c r="K11" s="139"/>
    </row>
    <row r="12" spans="1:11" ht="15.75" customHeight="1" thickBot="1" x14ac:dyDescent="0.2">
      <c r="A12" s="137"/>
      <c r="B12" s="21"/>
      <c r="C12" s="22"/>
      <c r="D12" s="22"/>
      <c r="E12" s="23"/>
      <c r="F12" s="51">
        <f>F8+F9+F10+F11</f>
        <v>42594</v>
      </c>
      <c r="G12" s="72"/>
      <c r="H12" s="68"/>
      <c r="I12" s="102">
        <v>55000</v>
      </c>
      <c r="J12" s="103" t="s">
        <v>85</v>
      </c>
      <c r="K12" s="139"/>
    </row>
    <row r="13" spans="1:11" ht="15.75" customHeight="1" thickBot="1" x14ac:dyDescent="0.2">
      <c r="A13" s="137"/>
      <c r="H13" s="57"/>
      <c r="I13" s="57"/>
      <c r="J13" s="104"/>
    </row>
    <row r="14" spans="1:11" ht="15.75" customHeight="1" x14ac:dyDescent="0.15">
      <c r="A14" s="137"/>
      <c r="B14" s="12" t="s">
        <v>16</v>
      </c>
      <c r="C14" s="24" t="s">
        <v>17</v>
      </c>
      <c r="D14" s="14">
        <v>1</v>
      </c>
      <c r="E14" s="25">
        <v>19532</v>
      </c>
      <c r="F14" s="25">
        <v>19532</v>
      </c>
      <c r="G14" s="75"/>
      <c r="H14" s="67"/>
      <c r="I14" s="95" t="s">
        <v>71</v>
      </c>
      <c r="J14" s="59"/>
      <c r="K14" s="141" t="s">
        <v>18</v>
      </c>
    </row>
    <row r="15" spans="1:11" ht="15.75" customHeight="1" x14ac:dyDescent="0.15">
      <c r="A15" s="137"/>
      <c r="B15" s="16"/>
      <c r="C15" s="26" t="s">
        <v>19</v>
      </c>
      <c r="D15" s="18">
        <v>1</v>
      </c>
      <c r="E15" s="20">
        <v>0</v>
      </c>
      <c r="F15" s="46">
        <v>0</v>
      </c>
      <c r="G15" s="73" t="s">
        <v>56</v>
      </c>
      <c r="H15" s="97" t="s">
        <v>77</v>
      </c>
      <c r="I15" s="95" t="s">
        <v>69</v>
      </c>
      <c r="J15" s="59"/>
      <c r="K15" s="139"/>
    </row>
    <row r="16" spans="1:11" ht="15.75" customHeight="1" x14ac:dyDescent="0.15">
      <c r="A16" s="137"/>
      <c r="B16" s="16"/>
      <c r="C16" s="26" t="s">
        <v>20</v>
      </c>
      <c r="D16" s="18">
        <v>1</v>
      </c>
      <c r="E16" s="20">
        <v>1901</v>
      </c>
      <c r="F16" s="46">
        <v>1901</v>
      </c>
      <c r="G16" s="71"/>
      <c r="H16" s="99" t="s">
        <v>78</v>
      </c>
      <c r="I16" s="95" t="s">
        <v>70</v>
      </c>
      <c r="J16" s="59"/>
      <c r="K16" s="139"/>
    </row>
    <row r="17" spans="1:11" ht="15.75" customHeight="1" thickBot="1" x14ac:dyDescent="0.2">
      <c r="A17" s="137"/>
      <c r="B17" s="21"/>
      <c r="C17" s="27"/>
      <c r="D17" s="22"/>
      <c r="E17" s="23"/>
      <c r="F17" s="52">
        <f>F14+F16</f>
        <v>21433</v>
      </c>
      <c r="G17" s="76"/>
      <c r="H17" s="60"/>
      <c r="I17" s="60">
        <v>35000</v>
      </c>
      <c r="J17" s="103" t="s">
        <v>85</v>
      </c>
      <c r="K17" s="139"/>
    </row>
    <row r="18" spans="1:11" ht="15.75" customHeight="1" thickBot="1" x14ac:dyDescent="0.2">
      <c r="A18" s="137"/>
      <c r="H18" s="57"/>
      <c r="I18" s="57"/>
      <c r="J18" s="57"/>
    </row>
    <row r="19" spans="1:11" ht="15.75" customHeight="1" x14ac:dyDescent="0.15">
      <c r="A19" s="137"/>
      <c r="B19" s="12" t="s">
        <v>21</v>
      </c>
      <c r="C19" s="24" t="s">
        <v>22</v>
      </c>
      <c r="D19" s="14">
        <v>1</v>
      </c>
      <c r="E19" s="25">
        <v>12422</v>
      </c>
      <c r="F19" s="25">
        <v>12422</v>
      </c>
      <c r="G19" s="75"/>
      <c r="H19" s="67"/>
      <c r="I19" s="95" t="s">
        <v>71</v>
      </c>
      <c r="J19" s="59"/>
      <c r="K19" s="141" t="s">
        <v>18</v>
      </c>
    </row>
    <row r="20" spans="1:11" ht="15.75" customHeight="1" x14ac:dyDescent="0.15">
      <c r="A20" s="137"/>
      <c r="B20" s="16"/>
      <c r="C20" s="26" t="s">
        <v>19</v>
      </c>
      <c r="D20" s="18">
        <v>1</v>
      </c>
      <c r="E20" s="20">
        <v>0</v>
      </c>
      <c r="F20" s="46">
        <v>0</v>
      </c>
      <c r="G20" s="71"/>
      <c r="H20" s="97" t="s">
        <v>73</v>
      </c>
      <c r="I20" s="95" t="s">
        <v>69</v>
      </c>
      <c r="J20" s="59"/>
      <c r="K20" s="139"/>
    </row>
    <row r="21" spans="1:11" ht="15.75" customHeight="1" x14ac:dyDescent="0.15">
      <c r="A21" s="137"/>
      <c r="B21" s="16"/>
      <c r="C21" s="26" t="s">
        <v>20</v>
      </c>
      <c r="D21" s="18">
        <v>1</v>
      </c>
      <c r="E21" s="20">
        <v>1901</v>
      </c>
      <c r="F21" s="46">
        <v>1901</v>
      </c>
      <c r="G21" s="73" t="s">
        <v>56</v>
      </c>
      <c r="H21" s="67"/>
      <c r="I21" s="95" t="s">
        <v>70</v>
      </c>
      <c r="J21" s="59"/>
      <c r="K21" s="139"/>
    </row>
    <row r="22" spans="1:11" ht="15.75" customHeight="1" thickBot="1" x14ac:dyDescent="0.2">
      <c r="A22" s="137"/>
      <c r="B22" s="21"/>
      <c r="C22" s="27"/>
      <c r="D22" s="22"/>
      <c r="E22" s="28"/>
      <c r="F22" s="52">
        <f>F19+F21</f>
        <v>14323</v>
      </c>
      <c r="G22" s="76"/>
      <c r="H22" s="74"/>
      <c r="I22" s="60">
        <v>25000</v>
      </c>
      <c r="J22" s="103" t="s">
        <v>85</v>
      </c>
      <c r="K22" s="139"/>
    </row>
    <row r="23" spans="1:11" ht="15.75" customHeight="1" thickBot="1" x14ac:dyDescent="0.2">
      <c r="A23" s="137"/>
      <c r="B23" s="1"/>
      <c r="C23" s="1"/>
      <c r="D23" s="1"/>
      <c r="E23" s="29"/>
      <c r="F23" s="29"/>
      <c r="G23" s="128"/>
      <c r="H23" s="61"/>
      <c r="I23" s="61"/>
      <c r="J23" s="61"/>
      <c r="K23" s="11"/>
    </row>
    <row r="24" spans="1:11" ht="15.75" customHeight="1" thickBot="1" x14ac:dyDescent="0.2">
      <c r="A24" s="137"/>
      <c r="B24" s="90" t="s">
        <v>83</v>
      </c>
      <c r="C24" s="91" t="s">
        <v>82</v>
      </c>
      <c r="D24" s="92"/>
      <c r="E24" s="105"/>
      <c r="F24" s="136">
        <v>399000</v>
      </c>
      <c r="G24" s="130"/>
      <c r="H24" s="127"/>
      <c r="I24" s="61"/>
      <c r="J24" s="61"/>
      <c r="K24" s="33"/>
    </row>
    <row r="25" spans="1:11" ht="15.75" customHeight="1" thickBot="1" x14ac:dyDescent="0.2">
      <c r="A25" s="137"/>
      <c r="B25" s="1"/>
      <c r="C25" s="1"/>
      <c r="D25" s="1"/>
      <c r="G25" s="131"/>
      <c r="H25" s="57"/>
      <c r="I25" s="57"/>
      <c r="J25" s="57"/>
      <c r="K25" s="11"/>
    </row>
    <row r="26" spans="1:11" ht="15.75" customHeight="1" thickBot="1" x14ac:dyDescent="0.2">
      <c r="A26" s="137"/>
      <c r="B26" s="90" t="s">
        <v>65</v>
      </c>
      <c r="C26" s="91" t="s">
        <v>67</v>
      </c>
      <c r="D26" s="92"/>
      <c r="E26" s="93"/>
      <c r="F26" s="135">
        <v>99000</v>
      </c>
      <c r="G26" s="132"/>
      <c r="H26" s="86"/>
      <c r="I26" s="57"/>
      <c r="J26" s="121" t="s">
        <v>56</v>
      </c>
      <c r="K26" s="33"/>
    </row>
    <row r="27" spans="1:11" ht="15.75" customHeight="1" thickBot="1" x14ac:dyDescent="0.2">
      <c r="A27" s="137"/>
      <c r="B27" s="87"/>
      <c r="C27" s="1"/>
      <c r="D27" s="1"/>
      <c r="G27" s="129"/>
      <c r="H27" s="57"/>
      <c r="I27" s="57"/>
      <c r="J27" s="57"/>
      <c r="K27" s="33"/>
    </row>
    <row r="28" spans="1:11" ht="59" customHeight="1" thickBot="1" x14ac:dyDescent="0.2">
      <c r="A28" s="137"/>
      <c r="B28" s="30" t="s">
        <v>23</v>
      </c>
      <c r="C28" s="89" t="s">
        <v>24</v>
      </c>
      <c r="D28" s="31">
        <v>1</v>
      </c>
      <c r="E28" s="32" t="s">
        <v>25</v>
      </c>
      <c r="F28" s="53">
        <v>46775</v>
      </c>
      <c r="G28" s="83"/>
      <c r="H28" s="82"/>
      <c r="I28" s="62"/>
      <c r="J28" s="62"/>
      <c r="K28" s="88" t="s">
        <v>66</v>
      </c>
    </row>
    <row r="29" spans="1:11" ht="15.75" customHeight="1" thickBot="1" x14ac:dyDescent="0.2">
      <c r="A29" s="137"/>
      <c r="B29" s="1"/>
      <c r="C29" s="1"/>
      <c r="D29" s="1"/>
      <c r="E29" s="29"/>
      <c r="F29" s="29"/>
      <c r="G29" s="29"/>
      <c r="H29" s="61"/>
      <c r="I29" s="61"/>
      <c r="J29" s="61"/>
      <c r="K29" s="11"/>
    </row>
    <row r="30" spans="1:11" ht="15.75" customHeight="1" x14ac:dyDescent="0.15">
      <c r="A30" s="137"/>
      <c r="B30" s="12" t="s">
        <v>26</v>
      </c>
      <c r="C30" s="14" t="s">
        <v>27</v>
      </c>
      <c r="D30" s="14">
        <v>1</v>
      </c>
      <c r="E30" s="14"/>
      <c r="F30" s="54">
        <v>34839</v>
      </c>
      <c r="G30" s="79"/>
      <c r="H30" s="74"/>
      <c r="I30" s="120">
        <v>45000</v>
      </c>
      <c r="J30" s="60"/>
      <c r="K30" s="140" t="s">
        <v>59</v>
      </c>
    </row>
    <row r="31" spans="1:11" ht="15.75" customHeight="1" x14ac:dyDescent="0.15">
      <c r="A31" s="137"/>
      <c r="B31" s="16"/>
      <c r="C31" s="18" t="s">
        <v>28</v>
      </c>
      <c r="D31" s="18"/>
      <c r="E31" s="18"/>
      <c r="F31" s="47"/>
      <c r="G31" s="81" t="s">
        <v>56</v>
      </c>
      <c r="H31" s="98" t="s">
        <v>74</v>
      </c>
      <c r="I31" s="98" t="s">
        <v>96</v>
      </c>
      <c r="J31" s="81"/>
      <c r="K31" s="139"/>
    </row>
    <row r="32" spans="1:11" ht="15.75" customHeight="1" thickBot="1" x14ac:dyDescent="0.2">
      <c r="A32" s="137"/>
      <c r="B32" s="21"/>
      <c r="C32" s="22" t="s">
        <v>29</v>
      </c>
      <c r="D32" s="22"/>
      <c r="E32" s="22"/>
      <c r="F32" s="22"/>
      <c r="G32" s="80"/>
      <c r="H32" s="78"/>
      <c r="I32" s="100" t="s">
        <v>79</v>
      </c>
      <c r="J32" s="63"/>
      <c r="K32" s="139"/>
    </row>
    <row r="33" spans="1:11" ht="15.75" customHeight="1" thickBot="1" x14ac:dyDescent="0.2">
      <c r="A33" s="137"/>
      <c r="B33" s="1"/>
      <c r="C33" s="1"/>
      <c r="D33" s="1"/>
      <c r="E33" s="29"/>
      <c r="F33" s="29"/>
      <c r="G33" s="29"/>
      <c r="H33" s="61"/>
      <c r="I33" s="61"/>
      <c r="J33" s="61"/>
      <c r="K33" s="11"/>
    </row>
    <row r="34" spans="1:11" ht="15.75" customHeight="1" x14ac:dyDescent="0.15">
      <c r="A34" s="137"/>
      <c r="B34" s="12" t="s">
        <v>30</v>
      </c>
      <c r="C34" s="14" t="s">
        <v>31</v>
      </c>
      <c r="D34" s="14">
        <v>1</v>
      </c>
      <c r="E34" s="14"/>
      <c r="F34" s="54">
        <v>25308</v>
      </c>
      <c r="G34" s="79"/>
      <c r="H34" s="74"/>
      <c r="I34" s="60">
        <v>45000</v>
      </c>
      <c r="J34" s="60"/>
      <c r="K34" s="138" t="s">
        <v>60</v>
      </c>
    </row>
    <row r="35" spans="1:11" ht="15.75" customHeight="1" x14ac:dyDescent="0.15">
      <c r="A35" s="137"/>
      <c r="B35" s="16"/>
      <c r="C35" s="18" t="s">
        <v>32</v>
      </c>
      <c r="D35" s="18"/>
      <c r="E35" s="18"/>
      <c r="F35" s="47"/>
      <c r="G35" s="81" t="s">
        <v>56</v>
      </c>
      <c r="H35" s="98" t="s">
        <v>75</v>
      </c>
      <c r="I35" s="100" t="s">
        <v>80</v>
      </c>
      <c r="J35" s="81" t="s">
        <v>85</v>
      </c>
      <c r="K35" s="139"/>
    </row>
    <row r="36" spans="1:11" ht="15.75" customHeight="1" thickBot="1" x14ac:dyDescent="0.2">
      <c r="A36" s="137"/>
      <c r="B36" s="21"/>
      <c r="C36" s="22" t="s">
        <v>13</v>
      </c>
      <c r="D36" s="22"/>
      <c r="E36" s="22"/>
      <c r="F36" s="22"/>
      <c r="G36" s="80"/>
      <c r="H36" s="78"/>
      <c r="I36" s="100" t="s">
        <v>81</v>
      </c>
      <c r="J36" s="63"/>
      <c r="K36" s="139"/>
    </row>
    <row r="37" spans="1:11" ht="15.75" customHeight="1" thickBot="1" x14ac:dyDescent="0.2">
      <c r="B37" s="1"/>
      <c r="C37" s="1"/>
      <c r="D37" s="1"/>
      <c r="H37" s="57"/>
      <c r="I37" s="57"/>
      <c r="J37" s="57"/>
      <c r="K37" s="33"/>
    </row>
    <row r="38" spans="1:11" ht="117" customHeight="1" thickBot="1" x14ac:dyDescent="0.2">
      <c r="A38" s="137" t="s">
        <v>33</v>
      </c>
      <c r="B38" s="34" t="s">
        <v>34</v>
      </c>
      <c r="C38" s="35" t="s">
        <v>35</v>
      </c>
      <c r="D38" s="107" t="s">
        <v>87</v>
      </c>
      <c r="E38" s="36" t="s">
        <v>25</v>
      </c>
      <c r="F38" s="55">
        <v>51349</v>
      </c>
      <c r="G38" s="126" t="s">
        <v>56</v>
      </c>
      <c r="H38" s="125" t="s">
        <v>76</v>
      </c>
      <c r="I38" s="122" t="s">
        <v>85</v>
      </c>
      <c r="J38" s="122" t="s">
        <v>56</v>
      </c>
      <c r="K38" s="84" t="s">
        <v>99</v>
      </c>
    </row>
    <row r="39" spans="1:11" ht="15.75" customHeight="1" thickBot="1" x14ac:dyDescent="0.2">
      <c r="A39" s="137"/>
      <c r="B39" s="1"/>
      <c r="C39" s="1"/>
      <c r="D39" s="37"/>
      <c r="H39" s="57"/>
      <c r="I39" s="57"/>
      <c r="J39" s="57"/>
      <c r="K39" s="33"/>
    </row>
    <row r="40" spans="1:11" ht="77" customHeight="1" thickBot="1" x14ac:dyDescent="0.2">
      <c r="A40" s="137"/>
      <c r="B40" s="90" t="s">
        <v>93</v>
      </c>
      <c r="C40" s="91" t="s">
        <v>101</v>
      </c>
      <c r="D40" s="119"/>
      <c r="E40" s="93"/>
      <c r="F40" s="93"/>
      <c r="G40" s="132"/>
      <c r="H40" s="86"/>
      <c r="I40" s="57"/>
      <c r="J40" s="121" t="s">
        <v>56</v>
      </c>
      <c r="K40" s="88" t="s">
        <v>100</v>
      </c>
    </row>
    <row r="41" spans="1:11" ht="15.75" customHeight="1" thickBot="1" x14ac:dyDescent="0.2">
      <c r="A41" s="137"/>
      <c r="B41" s="1"/>
      <c r="C41" s="1"/>
      <c r="D41" s="123" t="s">
        <v>97</v>
      </c>
      <c r="F41" s="133">
        <v>100000</v>
      </c>
      <c r="H41" s="57"/>
      <c r="I41" s="57"/>
      <c r="J41" s="57"/>
      <c r="K41" s="33"/>
    </row>
    <row r="42" spans="1:11" ht="40" customHeight="1" thickBot="1" x14ac:dyDescent="0.2">
      <c r="A42" s="137"/>
      <c r="B42" s="90" t="s">
        <v>94</v>
      </c>
      <c r="C42" s="91" t="s">
        <v>95</v>
      </c>
      <c r="D42" s="124" t="s">
        <v>98</v>
      </c>
      <c r="E42" s="93"/>
      <c r="F42" s="134">
        <v>200000</v>
      </c>
      <c r="G42" s="132"/>
      <c r="H42" s="86"/>
      <c r="I42" s="57"/>
      <c r="J42" s="121" t="s">
        <v>56</v>
      </c>
      <c r="K42" s="88" t="s">
        <v>102</v>
      </c>
    </row>
    <row r="43" spans="1:11" ht="15.75" customHeight="1" x14ac:dyDescent="0.15">
      <c r="B43" s="1"/>
      <c r="C43" s="1"/>
      <c r="D43" s="37"/>
      <c r="H43" s="57"/>
      <c r="I43" s="57"/>
      <c r="J43" s="57"/>
      <c r="K43" s="11"/>
    </row>
    <row r="44" spans="1:11" ht="92" customHeight="1" x14ac:dyDescent="0.15">
      <c r="A44" s="137" t="s">
        <v>36</v>
      </c>
      <c r="B44" s="38" t="s">
        <v>37</v>
      </c>
      <c r="C44" s="106" t="s">
        <v>91</v>
      </c>
      <c r="D44" s="39">
        <v>1</v>
      </c>
      <c r="E44" s="40" t="s">
        <v>25</v>
      </c>
      <c r="F44" s="56">
        <v>15431</v>
      </c>
      <c r="G44" s="85" t="s">
        <v>56</v>
      </c>
      <c r="H44" s="64"/>
      <c r="I44" s="108" t="s">
        <v>88</v>
      </c>
      <c r="J44" s="64"/>
      <c r="K44" s="109" t="s">
        <v>89</v>
      </c>
    </row>
    <row r="45" spans="1:11" ht="15.75" customHeight="1" x14ac:dyDescent="0.15">
      <c r="A45" s="137"/>
    </row>
    <row r="46" spans="1:11" ht="100" customHeight="1" x14ac:dyDescent="0.15">
      <c r="A46" s="137"/>
      <c r="B46" s="110" t="s">
        <v>86</v>
      </c>
      <c r="C46" s="111" t="s">
        <v>92</v>
      </c>
      <c r="D46" s="112">
        <v>4</v>
      </c>
      <c r="E46" s="113" t="s">
        <v>25</v>
      </c>
      <c r="F46" s="114">
        <v>100000</v>
      </c>
      <c r="G46" s="115"/>
      <c r="H46" s="116"/>
      <c r="I46" s="116"/>
      <c r="J46" s="117" t="s">
        <v>56</v>
      </c>
      <c r="K46" s="118" t="s">
        <v>90</v>
      </c>
    </row>
    <row r="47" spans="1:11" ht="15.75" customHeight="1" x14ac:dyDescent="0.15">
      <c r="D47" s="3"/>
      <c r="F47" s="3"/>
      <c r="G47" s="41"/>
      <c r="H47" s="3"/>
      <c r="I47" s="3"/>
      <c r="J47" s="3"/>
      <c r="K47" s="41"/>
    </row>
    <row r="48" spans="1:11" ht="15.75" customHeight="1" x14ac:dyDescent="0.15">
      <c r="D48" s="3"/>
      <c r="F48" s="3"/>
      <c r="G48" s="41">
        <f>F44+F38+F34+F30+F22+F17+F12+F6</f>
        <v>208157</v>
      </c>
      <c r="H48" s="101">
        <f>F44+F17*8+F6</f>
        <v>189775</v>
      </c>
      <c r="I48" s="101">
        <f>I12+I17+I22+I30+I34+F38*2+F44*4+F6</f>
        <v>372302</v>
      </c>
      <c r="J48" s="101">
        <f>F6+I12*2+I17*2+I22*2+F26+I34*2+F38*2+F41+F42+F46</f>
        <v>924578</v>
      </c>
      <c r="K48" s="41"/>
    </row>
    <row r="52" spans="2:2" ht="15.75" customHeight="1" x14ac:dyDescent="0.15">
      <c r="B52" s="48" t="s">
        <v>39</v>
      </c>
    </row>
    <row r="53" spans="2:2" ht="15.75" customHeight="1" x14ac:dyDescent="0.15">
      <c r="B53" s="48" t="s">
        <v>40</v>
      </c>
    </row>
    <row r="54" spans="2:2" ht="15.75" customHeight="1" x14ac:dyDescent="0.15">
      <c r="B54" s="48" t="s">
        <v>47</v>
      </c>
    </row>
    <row r="55" spans="2:2" ht="15.75" customHeight="1" x14ac:dyDescent="0.15">
      <c r="B55" s="48" t="s">
        <v>48</v>
      </c>
    </row>
    <row r="56" spans="2:2" ht="15.75" customHeight="1" x14ac:dyDescent="0.15">
      <c r="B56" s="48" t="s">
        <v>49</v>
      </c>
    </row>
    <row r="57" spans="2:2" ht="15.75" customHeight="1" x14ac:dyDescent="0.15">
      <c r="B57" s="48" t="s">
        <v>41</v>
      </c>
    </row>
    <row r="58" spans="2:2" ht="15.75" customHeight="1" x14ac:dyDescent="0.15">
      <c r="B58" s="48" t="s">
        <v>42</v>
      </c>
    </row>
    <row r="59" spans="2:2" ht="15.75" customHeight="1" x14ac:dyDescent="0.15">
      <c r="B59" s="48" t="s">
        <v>50</v>
      </c>
    </row>
    <row r="60" spans="2:2" ht="15.75" customHeight="1" x14ac:dyDescent="0.15">
      <c r="B60" s="48" t="s">
        <v>51</v>
      </c>
    </row>
    <row r="61" spans="2:2" ht="15.75" customHeight="1" x14ac:dyDescent="0.15">
      <c r="B61" s="48" t="s">
        <v>52</v>
      </c>
    </row>
    <row r="62" spans="2:2" ht="15.75" customHeight="1" x14ac:dyDescent="0.15">
      <c r="B62" s="48" t="s">
        <v>53</v>
      </c>
    </row>
    <row r="63" spans="2:2" ht="15.75" customHeight="1" x14ac:dyDescent="0.15">
      <c r="B63" s="48" t="s">
        <v>43</v>
      </c>
    </row>
    <row r="64" spans="2:2" ht="15.75" customHeight="1" x14ac:dyDescent="0.15">
      <c r="B64" s="48" t="s">
        <v>44</v>
      </c>
    </row>
    <row r="65" spans="2:2" ht="15.75" customHeight="1" x14ac:dyDescent="0.15">
      <c r="B65" t="s">
        <v>45</v>
      </c>
    </row>
    <row r="66" spans="2:2" ht="15.75" customHeight="1" x14ac:dyDescent="0.15">
      <c r="B66" t="s">
        <v>46</v>
      </c>
    </row>
    <row r="67" spans="2:2" ht="15.75" customHeight="1" x14ac:dyDescent="0.15">
      <c r="B67" t="s">
        <v>54</v>
      </c>
    </row>
    <row r="68" spans="2:2" ht="15.75" customHeight="1" x14ac:dyDescent="0.15">
      <c r="B68" s="48" t="s">
        <v>64</v>
      </c>
    </row>
    <row r="69" spans="2:2" ht="15.75" customHeight="1" x14ac:dyDescent="0.15">
      <c r="B69" s="48" t="s">
        <v>84</v>
      </c>
    </row>
  </sheetData>
  <mergeCells count="8">
    <mergeCell ref="A8:A36"/>
    <mergeCell ref="A44:A46"/>
    <mergeCell ref="A38:A42"/>
    <mergeCell ref="K34:K36"/>
    <mergeCell ref="K30:K32"/>
    <mergeCell ref="K8:K12"/>
    <mergeCell ref="K14:K17"/>
    <mergeCell ref="K19:K22"/>
  </mergeCells>
  <printOptions horizontalCentered="1" gridLines="1"/>
  <pageMargins left="0.7" right="0.7" top="0.75" bottom="0.75" header="0" footer="0"/>
  <pageSetup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B8E8-2401-194E-BF61-18CB4902B699}">
  <sheetPr>
    <pageSetUpPr fitToPage="1"/>
  </sheetPr>
  <dimension ref="A1:I62"/>
  <sheetViews>
    <sheetView tabSelected="1" topLeftCell="A40" workbookViewId="0">
      <selection activeCell="A45" sqref="A45"/>
    </sheetView>
  </sheetViews>
  <sheetFormatPr baseColWidth="10" defaultColWidth="14.5" defaultRowHeight="15.75" customHeight="1" x14ac:dyDescent="0.15"/>
  <cols>
    <col min="1" max="1" width="9.1640625" style="42" customWidth="1"/>
    <col min="2" max="2" width="43.33203125" style="42" bestFit="1" customWidth="1"/>
    <col min="3" max="3" width="98.1640625" style="42" customWidth="1"/>
    <col min="4" max="4" width="21.1640625" style="42" customWidth="1"/>
    <col min="5" max="5" width="18.1640625" style="42" customWidth="1"/>
    <col min="6" max="6" width="13.6640625" style="42" bestFit="1" customWidth="1"/>
    <col min="7" max="7" width="13.33203125" style="42" bestFit="1" customWidth="1"/>
    <col min="8" max="8" width="20.6640625" style="42" bestFit="1" customWidth="1"/>
    <col min="9" max="9" width="51.33203125" style="42" customWidth="1"/>
    <col min="10" max="16384" width="14.5" style="42"/>
  </cols>
  <sheetData>
    <row r="1" spans="1:9" ht="18" x14ac:dyDescent="0.2">
      <c r="A1" s="1"/>
      <c r="B1" s="2" t="s">
        <v>38</v>
      </c>
      <c r="C1" s="77" t="s">
        <v>58</v>
      </c>
    </row>
    <row r="2" spans="1:9" ht="18" x14ac:dyDescent="0.2">
      <c r="B2" s="2"/>
    </row>
    <row r="3" spans="1:9" ht="15.75" customHeight="1" x14ac:dyDescent="0.15">
      <c r="A3" s="3"/>
    </row>
    <row r="4" spans="1:9" ht="18" x14ac:dyDescent="0.2">
      <c r="A4" s="3"/>
      <c r="F4" s="2"/>
      <c r="G4" s="2"/>
      <c r="H4" s="2"/>
    </row>
    <row r="5" spans="1:9" ht="15.75" customHeight="1" thickBot="1" x14ac:dyDescent="0.2">
      <c r="B5" s="3" t="s">
        <v>0</v>
      </c>
      <c r="C5" s="3" t="s">
        <v>1</v>
      </c>
      <c r="D5" s="3" t="s">
        <v>2</v>
      </c>
      <c r="E5" s="3" t="s">
        <v>3</v>
      </c>
      <c r="F5" s="49" t="s">
        <v>103</v>
      </c>
      <c r="G5" s="49" t="s">
        <v>104</v>
      </c>
      <c r="H5" s="49" t="s">
        <v>105</v>
      </c>
      <c r="I5" s="4" t="s">
        <v>5</v>
      </c>
    </row>
    <row r="6" spans="1:9" ht="143" customHeight="1" thickBot="1" x14ac:dyDescent="0.2">
      <c r="A6" s="43" t="s">
        <v>6</v>
      </c>
      <c r="B6" s="6" t="s">
        <v>7</v>
      </c>
      <c r="C6" s="7" t="s">
        <v>8</v>
      </c>
      <c r="D6" s="8">
        <v>20</v>
      </c>
      <c r="E6" s="9">
        <v>144</v>
      </c>
      <c r="F6" s="65">
        <f>$D6*$E6</f>
        <v>2880</v>
      </c>
      <c r="G6" s="65">
        <f>$D6*$E6</f>
        <v>2880</v>
      </c>
      <c r="H6" s="65">
        <f>$D6*$E6</f>
        <v>2880</v>
      </c>
      <c r="I6" s="44" t="s">
        <v>57</v>
      </c>
    </row>
    <row r="7" spans="1:9" ht="15.75" customHeight="1" x14ac:dyDescent="0.15">
      <c r="B7" s="1"/>
      <c r="C7" s="10"/>
      <c r="D7" s="1"/>
      <c r="F7" s="57"/>
      <c r="G7" s="57"/>
      <c r="H7" s="57"/>
      <c r="I7" s="33"/>
    </row>
    <row r="8" spans="1:9" ht="15.75" customHeight="1" x14ac:dyDescent="0.15">
      <c r="A8" s="137" t="s">
        <v>10</v>
      </c>
      <c r="B8" s="12" t="s">
        <v>106</v>
      </c>
      <c r="C8" s="13" t="s">
        <v>110</v>
      </c>
      <c r="D8" s="14">
        <v>0</v>
      </c>
      <c r="E8" s="15">
        <v>42594</v>
      </c>
      <c r="F8" s="66">
        <f>$D8*$E8</f>
        <v>0</v>
      </c>
      <c r="G8" s="58"/>
      <c r="H8" s="58">
        <f>$D8*$E8</f>
        <v>0</v>
      </c>
      <c r="I8" s="138" t="s">
        <v>68</v>
      </c>
    </row>
    <row r="9" spans="1:9" ht="15.75" customHeight="1" x14ac:dyDescent="0.15">
      <c r="A9" s="137"/>
      <c r="B9" s="16"/>
      <c r="C9" s="17" t="s">
        <v>109</v>
      </c>
      <c r="D9" s="18">
        <v>8</v>
      </c>
      <c r="E9" s="19">
        <v>21433</v>
      </c>
      <c r="F9" s="66">
        <f t="shared" ref="F9:F10" si="0">$D9*$E9</f>
        <v>171464</v>
      </c>
      <c r="G9" s="58"/>
      <c r="H9" s="58"/>
      <c r="I9" s="139"/>
    </row>
    <row r="10" spans="1:9" ht="15.75" customHeight="1" x14ac:dyDescent="0.15">
      <c r="A10" s="137"/>
      <c r="B10" s="16"/>
      <c r="C10" s="17" t="s">
        <v>111</v>
      </c>
      <c r="D10" s="18">
        <v>0</v>
      </c>
      <c r="E10" s="19">
        <v>14323</v>
      </c>
      <c r="F10" s="66">
        <f t="shared" si="0"/>
        <v>0</v>
      </c>
      <c r="G10" s="58"/>
      <c r="H10" s="58"/>
      <c r="I10" s="139"/>
    </row>
    <row r="11" spans="1:9" ht="15.75" customHeight="1" x14ac:dyDescent="0.15">
      <c r="A11" s="137"/>
      <c r="B11" s="16"/>
      <c r="C11" s="17"/>
      <c r="D11" s="18"/>
      <c r="E11" s="20"/>
      <c r="F11" s="66"/>
      <c r="G11" s="95"/>
      <c r="H11" s="59"/>
      <c r="I11" s="139"/>
    </row>
    <row r="12" spans="1:9" ht="15.75" customHeight="1" x14ac:dyDescent="0.15">
      <c r="A12" s="137"/>
      <c r="B12" s="21"/>
      <c r="C12" s="22"/>
      <c r="D12" s="22"/>
      <c r="E12" s="23"/>
      <c r="F12" s="68"/>
      <c r="G12" s="102"/>
      <c r="H12" s="103"/>
      <c r="I12" s="139"/>
    </row>
    <row r="13" spans="1:9" ht="15.75" customHeight="1" x14ac:dyDescent="0.15">
      <c r="A13" s="137"/>
      <c r="F13" s="57"/>
      <c r="G13" s="57"/>
      <c r="H13" s="104"/>
    </row>
    <row r="14" spans="1:9" ht="15.75" customHeight="1" x14ac:dyDescent="0.15">
      <c r="A14" s="137"/>
      <c r="B14" s="12" t="s">
        <v>107</v>
      </c>
      <c r="C14" s="13" t="s">
        <v>110</v>
      </c>
      <c r="D14" s="14">
        <v>1</v>
      </c>
      <c r="E14" s="15">
        <v>42594</v>
      </c>
      <c r="F14" s="67"/>
      <c r="G14" s="58">
        <f>$D14*$E14</f>
        <v>42594</v>
      </c>
      <c r="H14" s="59"/>
      <c r="I14" s="141" t="s">
        <v>18</v>
      </c>
    </row>
    <row r="15" spans="1:9" ht="15.75" customHeight="1" x14ac:dyDescent="0.15">
      <c r="A15" s="137"/>
      <c r="B15" s="16"/>
      <c r="C15" s="17" t="s">
        <v>109</v>
      </c>
      <c r="D15" s="18">
        <v>1</v>
      </c>
      <c r="E15" s="19">
        <v>21433</v>
      </c>
      <c r="F15" s="97"/>
      <c r="G15" s="58">
        <f t="shared" ref="G15:G17" si="1">$D15*$E15</f>
        <v>21433</v>
      </c>
      <c r="H15" s="59"/>
      <c r="I15" s="139"/>
    </row>
    <row r="16" spans="1:9" ht="15.75" customHeight="1" x14ac:dyDescent="0.15">
      <c r="A16" s="137"/>
      <c r="B16" s="16"/>
      <c r="C16" s="17" t="s">
        <v>111</v>
      </c>
      <c r="D16" s="18">
        <v>1</v>
      </c>
      <c r="E16" s="19">
        <v>14323</v>
      </c>
      <c r="F16" s="99"/>
      <c r="G16" s="58">
        <f t="shared" si="1"/>
        <v>14323</v>
      </c>
      <c r="H16" s="59"/>
      <c r="I16" s="139"/>
    </row>
    <row r="17" spans="1:9" ht="15.75" customHeight="1" x14ac:dyDescent="0.15">
      <c r="A17" s="137"/>
      <c r="B17" s="21"/>
      <c r="C17" s="161" t="s">
        <v>114</v>
      </c>
      <c r="D17" s="22">
        <v>1</v>
      </c>
      <c r="E17" s="19">
        <v>35000</v>
      </c>
      <c r="F17" s="60"/>
      <c r="G17" s="58">
        <f t="shared" si="1"/>
        <v>35000</v>
      </c>
      <c r="H17" s="103"/>
      <c r="I17" s="139"/>
    </row>
    <row r="18" spans="1:9" ht="15.75" customHeight="1" x14ac:dyDescent="0.15">
      <c r="A18" s="137"/>
      <c r="F18" s="57"/>
      <c r="G18" s="57"/>
      <c r="H18" s="57"/>
    </row>
    <row r="19" spans="1:9" ht="15.75" customHeight="1" x14ac:dyDescent="0.15">
      <c r="A19" s="137"/>
      <c r="B19" s="12" t="s">
        <v>108</v>
      </c>
      <c r="C19" s="13" t="s">
        <v>110</v>
      </c>
      <c r="D19" s="14">
        <v>2</v>
      </c>
      <c r="E19" s="15">
        <v>42594</v>
      </c>
      <c r="F19" s="67"/>
      <c r="G19" s="95"/>
      <c r="H19" s="58">
        <f>$D19*$E19</f>
        <v>85188</v>
      </c>
      <c r="I19" s="141" t="s">
        <v>18</v>
      </c>
    </row>
    <row r="20" spans="1:9" ht="15.75" customHeight="1" x14ac:dyDescent="0.15">
      <c r="A20" s="137"/>
      <c r="B20" s="16"/>
      <c r="C20" s="17" t="s">
        <v>109</v>
      </c>
      <c r="D20" s="18">
        <v>2</v>
      </c>
      <c r="E20" s="19">
        <v>21433</v>
      </c>
      <c r="F20" s="97"/>
      <c r="G20" s="95"/>
      <c r="H20" s="58">
        <f t="shared" ref="H20:H22" si="2">$D20*$E20</f>
        <v>42866</v>
      </c>
      <c r="I20" s="139"/>
    </row>
    <row r="21" spans="1:9" ht="15.75" customHeight="1" x14ac:dyDescent="0.15">
      <c r="A21" s="137"/>
      <c r="B21" s="16"/>
      <c r="C21" s="17" t="s">
        <v>111</v>
      </c>
      <c r="D21" s="18">
        <v>2</v>
      </c>
      <c r="E21" s="19">
        <v>14323</v>
      </c>
      <c r="F21" s="67"/>
      <c r="G21" s="95"/>
      <c r="H21" s="58">
        <f t="shared" si="2"/>
        <v>28646</v>
      </c>
      <c r="I21" s="139"/>
    </row>
    <row r="22" spans="1:9" ht="15.75" customHeight="1" x14ac:dyDescent="0.15">
      <c r="A22" s="137"/>
      <c r="B22" s="21"/>
      <c r="C22" s="161" t="s">
        <v>114</v>
      </c>
      <c r="D22" s="22">
        <v>2</v>
      </c>
      <c r="E22" s="19">
        <v>35000</v>
      </c>
      <c r="F22" s="74"/>
      <c r="G22" s="60"/>
      <c r="H22" s="58">
        <f t="shared" si="2"/>
        <v>70000</v>
      </c>
      <c r="I22" s="139"/>
    </row>
    <row r="23" spans="1:9" ht="15.75" customHeight="1" x14ac:dyDescent="0.15">
      <c r="A23" s="137"/>
      <c r="B23" s="1"/>
      <c r="C23" s="1"/>
      <c r="D23" s="1"/>
      <c r="E23" s="29"/>
      <c r="F23" s="128"/>
      <c r="G23" s="128"/>
      <c r="H23" s="128"/>
      <c r="I23" s="33"/>
    </row>
    <row r="24" spans="1:9" ht="15.75" customHeight="1" x14ac:dyDescent="0.15">
      <c r="A24" s="137"/>
      <c r="B24" s="147" t="s">
        <v>26</v>
      </c>
      <c r="C24" s="148" t="s">
        <v>113</v>
      </c>
      <c r="D24" s="149"/>
      <c r="E24" s="150">
        <v>34839</v>
      </c>
      <c r="F24" s="127"/>
      <c r="G24" s="61">
        <f>E24*D24</f>
        <v>0</v>
      </c>
      <c r="H24" s="61"/>
      <c r="I24" s="151"/>
    </row>
    <row r="25" spans="1:9" ht="15.75" customHeight="1" x14ac:dyDescent="0.15">
      <c r="A25" s="137"/>
      <c r="B25" s="152" t="s">
        <v>26</v>
      </c>
      <c r="C25" s="143" t="s">
        <v>112</v>
      </c>
      <c r="D25" s="144"/>
      <c r="E25" s="153">
        <v>48839</v>
      </c>
      <c r="F25" s="127"/>
      <c r="G25" s="61">
        <f>D25*E25</f>
        <v>0</v>
      </c>
      <c r="H25" s="61"/>
      <c r="I25" s="154"/>
    </row>
    <row r="26" spans="1:9" ht="15.75" customHeight="1" x14ac:dyDescent="0.15">
      <c r="A26" s="137"/>
      <c r="B26" s="155" t="s">
        <v>23</v>
      </c>
      <c r="C26" s="89" t="s">
        <v>24</v>
      </c>
      <c r="D26" s="156">
        <v>1</v>
      </c>
      <c r="E26" s="142">
        <v>46000</v>
      </c>
      <c r="F26" s="127"/>
      <c r="G26" s="61">
        <f>D26*E26</f>
        <v>46000</v>
      </c>
      <c r="H26" s="61"/>
      <c r="I26" s="154"/>
    </row>
    <row r="27" spans="1:9" ht="15.75" customHeight="1" x14ac:dyDescent="0.15">
      <c r="A27" s="137"/>
      <c r="B27" s="157"/>
      <c r="C27" s="144"/>
      <c r="D27" s="144"/>
      <c r="E27" s="156"/>
      <c r="F27" s="57"/>
      <c r="G27" s="57"/>
      <c r="H27" s="57"/>
      <c r="I27" s="154"/>
    </row>
    <row r="28" spans="1:9" ht="15.75" customHeight="1" x14ac:dyDescent="0.15">
      <c r="A28" s="137"/>
      <c r="B28" s="152" t="s">
        <v>65</v>
      </c>
      <c r="C28" s="143" t="s">
        <v>67</v>
      </c>
      <c r="D28" s="143">
        <v>1</v>
      </c>
      <c r="E28" s="158">
        <v>99000</v>
      </c>
      <c r="F28" s="159"/>
      <c r="G28" s="160"/>
      <c r="H28" s="168">
        <f>E28*D28</f>
        <v>99000</v>
      </c>
      <c r="I28" s="154"/>
    </row>
    <row r="29" spans="1:9" ht="59" customHeight="1" x14ac:dyDescent="0.15">
      <c r="A29" s="137"/>
      <c r="B29" s="152" t="s">
        <v>83</v>
      </c>
      <c r="C29" s="143" t="s">
        <v>82</v>
      </c>
      <c r="D29" s="144"/>
      <c r="E29" s="145">
        <v>399000</v>
      </c>
      <c r="F29" s="86"/>
      <c r="G29" s="57"/>
      <c r="H29" s="57"/>
      <c r="I29" s="154"/>
    </row>
    <row r="30" spans="1:9" ht="15.75" customHeight="1" x14ac:dyDescent="0.15">
      <c r="A30" s="162"/>
      <c r="B30" s="1"/>
      <c r="C30" s="1"/>
      <c r="D30" s="1"/>
      <c r="E30" s="29"/>
      <c r="F30" s="146"/>
      <c r="G30" s="146"/>
      <c r="H30" s="146"/>
      <c r="I30" s="33"/>
    </row>
    <row r="31" spans="1:9" ht="15.75" customHeight="1" x14ac:dyDescent="0.15">
      <c r="A31" s="162"/>
      <c r="B31" s="1"/>
      <c r="C31" s="1"/>
      <c r="D31" s="1"/>
      <c r="E31" s="29"/>
      <c r="F31" s="61"/>
      <c r="G31" s="61"/>
      <c r="H31" s="61"/>
      <c r="I31" s="33"/>
    </row>
    <row r="32" spans="1:9" ht="15.75" customHeight="1" x14ac:dyDescent="0.15">
      <c r="A32" s="162"/>
      <c r="B32" s="1"/>
      <c r="C32" s="1"/>
      <c r="D32" s="1"/>
      <c r="F32" s="57"/>
      <c r="G32" s="57"/>
      <c r="H32" s="57"/>
      <c r="I32" s="33"/>
    </row>
    <row r="33" spans="1:9" ht="15.75" customHeight="1" x14ac:dyDescent="0.15">
      <c r="A33" s="137" t="s">
        <v>33</v>
      </c>
      <c r="B33" s="34" t="s">
        <v>34</v>
      </c>
      <c r="C33" s="35" t="s">
        <v>35</v>
      </c>
      <c r="D33" s="107">
        <v>10</v>
      </c>
      <c r="E33" s="55">
        <v>51349</v>
      </c>
      <c r="F33" s="125"/>
      <c r="G33" s="171">
        <f>$E33*($D33/10)</f>
        <v>51349</v>
      </c>
      <c r="H33" s="171"/>
      <c r="I33" s="84" t="s">
        <v>99</v>
      </c>
    </row>
    <row r="34" spans="1:9" ht="15.75" customHeight="1" thickBot="1" x14ac:dyDescent="0.2">
      <c r="A34" s="137"/>
      <c r="B34" s="34" t="s">
        <v>34</v>
      </c>
      <c r="C34" s="35" t="s">
        <v>35</v>
      </c>
      <c r="D34" s="107">
        <v>20</v>
      </c>
      <c r="E34" s="55">
        <v>51349</v>
      </c>
      <c r="F34" s="122"/>
      <c r="G34" s="171"/>
      <c r="H34" s="171">
        <f>E34*(D34/10)</f>
        <v>102698</v>
      </c>
      <c r="I34" s="33"/>
    </row>
    <row r="35" spans="1:9" ht="15.75" customHeight="1" x14ac:dyDescent="0.15">
      <c r="A35" s="137"/>
      <c r="D35" s="163"/>
      <c r="E35" s="164"/>
      <c r="F35" s="86"/>
      <c r="G35" s="57"/>
      <c r="H35" s="121"/>
      <c r="I35" s="88" t="s">
        <v>100</v>
      </c>
    </row>
    <row r="36" spans="1:9" ht="15.75" customHeight="1" x14ac:dyDescent="0.15">
      <c r="A36" s="137"/>
      <c r="B36" s="143" t="s">
        <v>93</v>
      </c>
      <c r="C36" s="143" t="s">
        <v>101</v>
      </c>
      <c r="D36" s="165" t="s">
        <v>97</v>
      </c>
      <c r="E36" s="158">
        <v>100000</v>
      </c>
      <c r="F36" s="86"/>
      <c r="G36" s="57"/>
      <c r="H36" s="167">
        <f>E36</f>
        <v>100000</v>
      </c>
      <c r="I36" s="33"/>
    </row>
    <row r="37" spans="1:9" ht="15.75" customHeight="1" x14ac:dyDescent="0.15">
      <c r="A37" s="137"/>
      <c r="B37" s="143"/>
      <c r="C37" s="143"/>
      <c r="D37" s="165"/>
      <c r="E37" s="158"/>
      <c r="F37" s="86"/>
      <c r="G37" s="57"/>
      <c r="H37" s="57"/>
      <c r="I37" s="33"/>
    </row>
    <row r="38" spans="1:9" ht="15.75" customHeight="1" x14ac:dyDescent="0.15">
      <c r="A38" s="137"/>
      <c r="B38" s="143" t="s">
        <v>94</v>
      </c>
      <c r="C38" s="143" t="s">
        <v>95</v>
      </c>
      <c r="D38" s="165" t="s">
        <v>98</v>
      </c>
      <c r="E38" s="166">
        <v>200000</v>
      </c>
      <c r="F38" s="86"/>
      <c r="G38" s="57"/>
      <c r="H38" s="169">
        <f>E38</f>
        <v>200000</v>
      </c>
      <c r="I38" s="88" t="s">
        <v>102</v>
      </c>
    </row>
    <row r="39" spans="1:9" ht="15.75" customHeight="1" x14ac:dyDescent="0.15">
      <c r="B39" s="1"/>
      <c r="C39" s="1"/>
      <c r="D39" s="37"/>
      <c r="F39" s="57"/>
      <c r="G39" s="57"/>
      <c r="H39" s="57"/>
      <c r="I39" s="33"/>
    </row>
    <row r="40" spans="1:9" ht="117" customHeight="1" x14ac:dyDescent="0.15">
      <c r="A40" s="137" t="s">
        <v>36</v>
      </c>
      <c r="B40" s="38" t="s">
        <v>37</v>
      </c>
      <c r="C40" s="106" t="s">
        <v>91</v>
      </c>
      <c r="D40" s="39">
        <v>1</v>
      </c>
      <c r="E40" s="56">
        <v>15431</v>
      </c>
      <c r="F40" s="64">
        <f>E40*D40</f>
        <v>15431</v>
      </c>
      <c r="G40" s="108"/>
      <c r="H40" s="64"/>
      <c r="I40" s="109" t="s">
        <v>89</v>
      </c>
    </row>
    <row r="41" spans="1:9" ht="15.75" customHeight="1" x14ac:dyDescent="0.15">
      <c r="A41" s="137"/>
      <c r="B41" s="38" t="s">
        <v>37</v>
      </c>
      <c r="C41" s="106" t="s">
        <v>91</v>
      </c>
      <c r="D41" s="39">
        <v>2</v>
      </c>
      <c r="E41" s="56">
        <v>15431</v>
      </c>
      <c r="F41" s="64"/>
      <c r="G41" s="172">
        <f>D41*E41</f>
        <v>30862</v>
      </c>
      <c r="H41" s="108"/>
    </row>
    <row r="42" spans="1:9" ht="77" customHeight="1" x14ac:dyDescent="0.15">
      <c r="A42" s="137"/>
      <c r="B42" s="110" t="s">
        <v>86</v>
      </c>
      <c r="C42" s="111" t="s">
        <v>92</v>
      </c>
      <c r="D42" s="112">
        <v>4</v>
      </c>
      <c r="E42" s="114">
        <v>40000</v>
      </c>
      <c r="F42" s="116"/>
      <c r="G42" s="116"/>
      <c r="H42" s="117">
        <f>E42*D42</f>
        <v>160000</v>
      </c>
      <c r="I42" s="118" t="s">
        <v>90</v>
      </c>
    </row>
    <row r="43" spans="1:9" ht="15.75" customHeight="1" x14ac:dyDescent="0.15">
      <c r="D43" s="3"/>
      <c r="F43" s="3"/>
      <c r="G43" s="3"/>
      <c r="H43" s="3"/>
      <c r="I43" s="41"/>
    </row>
    <row r="44" spans="1:9" ht="40" customHeight="1" thickBot="1" x14ac:dyDescent="0.2">
      <c r="D44" s="3"/>
      <c r="F44" s="170">
        <f>SUM(F6:F43)</f>
        <v>189775</v>
      </c>
      <c r="G44" s="170">
        <f>SUM(G6:G43)</f>
        <v>244441</v>
      </c>
      <c r="H44" s="170">
        <f>SUM(H6:H43)</f>
        <v>891278</v>
      </c>
      <c r="I44" s="41"/>
    </row>
    <row r="45" spans="1:9" ht="100" customHeight="1" thickTop="1" x14ac:dyDescent="0.15">
      <c r="B45" s="48" t="s">
        <v>39</v>
      </c>
    </row>
    <row r="46" spans="1:9" ht="15.75" customHeight="1" x14ac:dyDescent="0.15">
      <c r="B46" s="48" t="s">
        <v>40</v>
      </c>
    </row>
    <row r="47" spans="1:9" ht="15.75" customHeight="1" x14ac:dyDescent="0.15">
      <c r="B47" s="48" t="s">
        <v>47</v>
      </c>
    </row>
    <row r="48" spans="1:9" ht="15.75" customHeight="1" x14ac:dyDescent="0.15">
      <c r="B48" s="48" t="s">
        <v>48</v>
      </c>
    </row>
    <row r="49" spans="2:2" ht="15.75" customHeight="1" x14ac:dyDescent="0.15">
      <c r="B49" s="48" t="s">
        <v>49</v>
      </c>
    </row>
    <row r="50" spans="2:2" ht="15.75" customHeight="1" x14ac:dyDescent="0.15">
      <c r="B50" s="48" t="s">
        <v>41</v>
      </c>
    </row>
    <row r="51" spans="2:2" ht="15.75" customHeight="1" x14ac:dyDescent="0.15">
      <c r="B51" s="48" t="s">
        <v>42</v>
      </c>
    </row>
    <row r="52" spans="2:2" ht="15.75" customHeight="1" x14ac:dyDescent="0.15">
      <c r="B52" s="48" t="s">
        <v>50</v>
      </c>
    </row>
    <row r="53" spans="2:2" ht="15.75" customHeight="1" x14ac:dyDescent="0.15">
      <c r="B53" s="48" t="s">
        <v>51</v>
      </c>
    </row>
    <row r="54" spans="2:2" ht="15.75" customHeight="1" x14ac:dyDescent="0.15">
      <c r="B54" s="48" t="s">
        <v>52</v>
      </c>
    </row>
    <row r="55" spans="2:2" ht="15.75" customHeight="1" x14ac:dyDescent="0.15">
      <c r="B55" s="48" t="s">
        <v>53</v>
      </c>
    </row>
    <row r="56" spans="2:2" ht="15.75" customHeight="1" x14ac:dyDescent="0.15">
      <c r="B56" s="48" t="s">
        <v>43</v>
      </c>
    </row>
    <row r="57" spans="2:2" ht="15.75" customHeight="1" x14ac:dyDescent="0.15">
      <c r="B57" s="48" t="s">
        <v>44</v>
      </c>
    </row>
    <row r="58" spans="2:2" ht="15.75" customHeight="1" x14ac:dyDescent="0.15">
      <c r="B58" s="42" t="s">
        <v>45</v>
      </c>
    </row>
    <row r="59" spans="2:2" ht="15.75" customHeight="1" x14ac:dyDescent="0.15">
      <c r="B59" s="42" t="s">
        <v>46</v>
      </c>
    </row>
    <row r="60" spans="2:2" ht="15.75" customHeight="1" x14ac:dyDescent="0.15">
      <c r="B60" s="42" t="s">
        <v>54</v>
      </c>
    </row>
    <row r="61" spans="2:2" ht="15.75" customHeight="1" x14ac:dyDescent="0.15">
      <c r="B61" s="48" t="s">
        <v>64</v>
      </c>
    </row>
    <row r="62" spans="2:2" ht="15.75" customHeight="1" x14ac:dyDescent="0.15">
      <c r="B62" s="48" t="s">
        <v>84</v>
      </c>
    </row>
  </sheetData>
  <mergeCells count="6">
    <mergeCell ref="A33:A38"/>
    <mergeCell ref="A40:A42"/>
    <mergeCell ref="A8:A29"/>
    <mergeCell ref="I8:I12"/>
    <mergeCell ref="I14:I17"/>
    <mergeCell ref="I19:I22"/>
  </mergeCells>
  <printOptions horizontalCentered="1" gridLines="1"/>
  <pageMargins left="0.7" right="0.7" top="0.75" bottom="0.75" header="0" footer="0"/>
  <pageSetup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Final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 Maddox</cp:lastModifiedBy>
  <dcterms:created xsi:type="dcterms:W3CDTF">2018-04-03T00:45:34Z</dcterms:created>
  <dcterms:modified xsi:type="dcterms:W3CDTF">2018-04-03T21:14:04Z</dcterms:modified>
</cp:coreProperties>
</file>