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2" i="1"/>
  <c r="V2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S26" i="1"/>
  <c r="G25" i="1"/>
  <c r="G23" i="1" l="1"/>
  <c r="G22" i="1"/>
  <c r="F3" i="1"/>
  <c r="F4" i="1"/>
  <c r="F5" i="1"/>
  <c r="F6" i="1"/>
  <c r="F7" i="1"/>
  <c r="F8" i="1"/>
  <c r="F9" i="1"/>
  <c r="F10" i="1"/>
  <c r="F11" i="1"/>
  <c r="F12" i="1"/>
  <c r="F13" i="1"/>
  <c r="J13" i="1" s="1"/>
  <c r="F14" i="1"/>
  <c r="F15" i="1"/>
  <c r="F16" i="1"/>
  <c r="F17" i="1"/>
  <c r="J17" i="1" s="1"/>
  <c r="F18" i="1"/>
  <c r="F19" i="1"/>
  <c r="F20" i="1"/>
  <c r="F21" i="1"/>
  <c r="F2" i="1"/>
  <c r="J19" i="1" l="1"/>
  <c r="J15" i="1"/>
  <c r="J11" i="1"/>
  <c r="J7" i="1"/>
  <c r="J3" i="1"/>
  <c r="J2" i="1"/>
  <c r="J18" i="1"/>
  <c r="J14" i="1"/>
  <c r="J10" i="1"/>
  <c r="J6" i="1"/>
  <c r="J9" i="1"/>
  <c r="J20" i="1"/>
  <c r="J16" i="1"/>
  <c r="J12" i="1"/>
  <c r="J8" i="1"/>
  <c r="J4" i="1"/>
  <c r="J21" i="1"/>
  <c r="J5" i="1"/>
  <c r="J22" i="1" l="1"/>
  <c r="L16" i="1"/>
  <c r="M16" i="1" s="1"/>
  <c r="L9" i="1"/>
  <c r="M9" i="1" s="1"/>
  <c r="L6" i="1"/>
  <c r="M6" i="1" s="1"/>
  <c r="L2" i="1"/>
  <c r="L15" i="1"/>
  <c r="M15" i="1" s="1"/>
  <c r="L4" i="1"/>
  <c r="M4" i="1" s="1"/>
  <c r="L20" i="1"/>
  <c r="M20" i="1" s="1"/>
  <c r="L13" i="1"/>
  <c r="M13" i="1" s="1"/>
  <c r="L10" i="1"/>
  <c r="M10" i="1" s="1"/>
  <c r="L3" i="1"/>
  <c r="M3" i="1" s="1"/>
  <c r="L19" i="1"/>
  <c r="M19" i="1" s="1"/>
  <c r="L8" i="1"/>
  <c r="M8" i="1" s="1"/>
  <c r="L17" i="1"/>
  <c r="M17" i="1" s="1"/>
  <c r="L14" i="1"/>
  <c r="M14" i="1" s="1"/>
  <c r="L7" i="1"/>
  <c r="M7" i="1" s="1"/>
  <c r="L12" i="1"/>
  <c r="M12" i="1" s="1"/>
  <c r="L5" i="1"/>
  <c r="M5" i="1" s="1"/>
  <c r="L21" i="1"/>
  <c r="M21" i="1" s="1"/>
  <c r="L18" i="1"/>
  <c r="M18" i="1" s="1"/>
  <c r="L11" i="1"/>
  <c r="M11" i="1" s="1"/>
  <c r="M2" i="1" l="1"/>
  <c r="M22" i="1" s="1"/>
  <c r="N2" i="1" l="1"/>
  <c r="N4" i="1" s="1"/>
  <c r="P2" i="1" s="1"/>
  <c r="O2" i="1" l="1"/>
  <c r="Q2" i="1" s="1"/>
  <c r="R19" i="1" l="1"/>
  <c r="S19" i="1" s="1"/>
  <c r="R4" i="1"/>
  <c r="S4" i="1" s="1"/>
  <c r="R13" i="1"/>
  <c r="S13" i="1" s="1"/>
  <c r="R11" i="1"/>
  <c r="S11" i="1" s="1"/>
  <c r="R17" i="1"/>
  <c r="S17" i="1" s="1"/>
  <c r="R14" i="1"/>
  <c r="S14" i="1" s="1"/>
  <c r="R15" i="1"/>
  <c r="S15" i="1" s="1"/>
  <c r="R12" i="1"/>
  <c r="S12" i="1" s="1"/>
  <c r="R5" i="1"/>
  <c r="S5" i="1" s="1"/>
  <c r="R3" i="1"/>
  <c r="S3" i="1" s="1"/>
  <c r="R18" i="1"/>
  <c r="S18" i="1" s="1"/>
  <c r="R16" i="1"/>
  <c r="S16" i="1" s="1"/>
  <c r="R9" i="1"/>
  <c r="S9" i="1" s="1"/>
  <c r="S21" i="1"/>
  <c r="R6" i="1"/>
  <c r="S6" i="1" s="1"/>
  <c r="R7" i="1"/>
  <c r="S7" i="1" s="1"/>
  <c r="R20" i="1"/>
  <c r="S20" i="1" s="1"/>
  <c r="R10" i="1"/>
  <c r="S10" i="1" s="1"/>
  <c r="R8" i="1"/>
  <c r="S8" i="1" s="1"/>
  <c r="R23" i="1" l="1"/>
  <c r="S2" i="1"/>
  <c r="S23" i="1" s="1"/>
  <c r="T2" i="1" s="1"/>
  <c r="U1" i="1" s="1"/>
</calcChain>
</file>

<file path=xl/sharedStrings.xml><?xml version="1.0" encoding="utf-8"?>
<sst xmlns="http://schemas.openxmlformats.org/spreadsheetml/2006/main" count="25" uniqueCount="20">
  <si>
    <t>Продолжительность</t>
  </si>
  <si>
    <t>Количество циклов</t>
  </si>
  <si>
    <t>Интервал от</t>
  </si>
  <si>
    <t>До</t>
  </si>
  <si>
    <t>Xi</t>
  </si>
  <si>
    <t>Ni</t>
  </si>
  <si>
    <t>M</t>
  </si>
  <si>
    <t>h</t>
  </si>
  <si>
    <t>сумма</t>
  </si>
  <si>
    <t>x avg</t>
  </si>
  <si>
    <t>(x-x avg)^2*ni</t>
  </si>
  <si>
    <t>D=1/N*(x-x avg)^2*ni</t>
  </si>
  <si>
    <t>sigma</t>
  </si>
  <si>
    <t>a*</t>
  </si>
  <si>
    <t>b*</t>
  </si>
  <si>
    <t>предполагаемая плотность распределения f(x)</t>
  </si>
  <si>
    <t>теоретические частоты</t>
  </si>
  <si>
    <t>X^2</t>
  </si>
  <si>
    <t>(ni'-ni)^2/ni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</si>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</sst>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492563429572"/>
          <c:y val="0.26867016622922135"/>
          <c:w val="0.75529396325459319"/>
          <c:h val="0.70590150189559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циклов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123</c:v>
                </c:pt>
                <c:pt idx="1">
                  <c:v>248</c:v>
                </c:pt>
                <c:pt idx="2">
                  <c:v>575</c:v>
                </c:pt>
                <c:pt idx="3">
                  <c:v>1229</c:v>
                </c:pt>
                <c:pt idx="4">
                  <c:v>1893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B-4E4A-801D-41DDD662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10959"/>
        <c:axId val="1209409295"/>
      </c:scatterChart>
      <c:valAx>
        <c:axId val="12094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09295"/>
        <c:crosses val="autoZero"/>
        <c:crossBetween val="midCat"/>
      </c:valAx>
      <c:valAx>
        <c:axId val="1209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циклов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32</xdr:row>
      <xdr:rowOff>140970</xdr:rowOff>
    </xdr:from>
    <xdr:to>
      <xdr:col>7</xdr:col>
      <xdr:colOff>548640</xdr:colOff>
      <xdr:row>47</xdr:row>
      <xdr:rowOff>140970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L23" sqref="L23"/>
    </sheetView>
  </sheetViews>
  <sheetFormatPr defaultRowHeight="14.4" x14ac:dyDescent="0.3"/>
  <cols>
    <col min="1" max="1" width="19.88671875" customWidth="1"/>
    <col min="2" max="2" width="17.88671875" customWidth="1"/>
    <col min="4" max="4" width="12" customWidth="1"/>
    <col min="7" max="7" width="10.33203125" customWidth="1"/>
    <col min="10" max="10" width="9.6640625" bestFit="1" customWidth="1"/>
    <col min="13" max="13" width="14.88671875" customWidth="1"/>
    <col min="14" max="14" width="19.88671875" customWidth="1"/>
    <col min="17" max="17" width="41.77734375" customWidth="1"/>
    <col min="18" max="18" width="22.33203125" customWidth="1"/>
    <col min="19" max="19" width="10.77734375" customWidth="1"/>
  </cols>
  <sheetData>
    <row r="1" spans="1:22" x14ac:dyDescent="0.3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17</v>
      </c>
      <c r="U1">
        <f>_xlfn.CHISQ.DIST(T2,G22,FALSE)</f>
        <v>0</v>
      </c>
    </row>
    <row r="2" spans="1:22" x14ac:dyDescent="0.3">
      <c r="A2">
        <v>123</v>
      </c>
      <c r="B2">
        <v>100000</v>
      </c>
      <c r="D2">
        <v>-100</v>
      </c>
      <c r="E2">
        <v>-90</v>
      </c>
      <c r="F2">
        <f>(D2+E2)/2</f>
        <v>-95</v>
      </c>
      <c r="G2">
        <v>108632</v>
      </c>
      <c r="J2">
        <f>F2*G2</f>
        <v>-10320040</v>
      </c>
      <c r="L2">
        <f>(1/$G$22)*$J$22</f>
        <v>4.6597900223260389</v>
      </c>
      <c r="M2">
        <f>((F2-L2)^2)*G2</f>
        <v>1078941035.3160543</v>
      </c>
      <c r="N2">
        <f>(1/$G$22)*M22</f>
        <v>3377.246442009091</v>
      </c>
      <c r="O2">
        <f>$L$2-SQRT(3)*$N$4</f>
        <v>-95.996751374779748</v>
      </c>
      <c r="P2">
        <f>$L$2+SQRT(3)*$N$4</f>
        <v>105.31633141943182</v>
      </c>
      <c r="Q2">
        <f>1/($P$2-$O$2)</f>
        <v>4.9673870476775262E-3</v>
      </c>
      <c r="R2">
        <f>$G$22*$Q$2*(D3-O2)</f>
        <v>84950.750569777359</v>
      </c>
      <c r="S2">
        <f>((R2-G2)^2)/G2</f>
        <v>5162.397586129503</v>
      </c>
      <c r="T2">
        <f>S23</f>
        <v>92053.122129051364</v>
      </c>
      <c r="V2">
        <f>((G2-$G$25)^2)/$G$25</f>
        <v>8087.7097553428057</v>
      </c>
    </row>
    <row r="3" spans="1:22" x14ac:dyDescent="0.3">
      <c r="A3">
        <v>248</v>
      </c>
      <c r="B3">
        <v>200000</v>
      </c>
      <c r="D3">
        <v>-90</v>
      </c>
      <c r="E3">
        <v>-81</v>
      </c>
      <c r="F3">
        <f t="shared" ref="F3:F21" si="0">(D3+E3)/2</f>
        <v>-85.5</v>
      </c>
      <c r="G3">
        <v>139220</v>
      </c>
      <c r="J3">
        <f t="shared" ref="J3:J21" si="1">F3*G3</f>
        <v>-11903310</v>
      </c>
      <c r="L3">
        <f t="shared" ref="L3:L21" si="2">(1/$G$22)*$J$22</f>
        <v>4.6597900223260389</v>
      </c>
      <c r="M3">
        <f t="shared" ref="M3:M21" si="3">((F3-L3)^2)*G3</f>
        <v>1131689828.7270305</v>
      </c>
      <c r="N3" t="s">
        <v>12</v>
      </c>
      <c r="R3">
        <f>$G$22*$Q$2*(E3-D3)</f>
        <v>127495.15651815351</v>
      </c>
      <c r="S3">
        <f t="shared" ref="S3:S21" si="4">((R3-G3)^2)/G3</f>
        <v>987.4440071383284</v>
      </c>
      <c r="V3">
        <f t="shared" ref="V3:V21" si="5">((G3-$G$25)^2)/$G$25</f>
        <v>79.710310776214953</v>
      </c>
    </row>
    <row r="4" spans="1:22" x14ac:dyDescent="0.3">
      <c r="A4">
        <v>575</v>
      </c>
      <c r="B4">
        <v>400000</v>
      </c>
      <c r="D4">
        <v>-81</v>
      </c>
      <c r="E4">
        <v>-72</v>
      </c>
      <c r="F4">
        <f t="shared" si="0"/>
        <v>-76.5</v>
      </c>
      <c r="G4">
        <v>139081</v>
      </c>
      <c r="J4">
        <f t="shared" si="1"/>
        <v>-10639696.5</v>
      </c>
      <c r="L4">
        <f t="shared" si="2"/>
        <v>4.6597900223260389</v>
      </c>
      <c r="M4">
        <f t="shared" si="3"/>
        <v>916114240.62189317</v>
      </c>
      <c r="N4">
        <f>SQRT(N2)</f>
        <v>58.11408127131574</v>
      </c>
      <c r="R4">
        <f>$G$22*$Q$2*(E4-D4)</f>
        <v>127495.15651815351</v>
      </c>
      <c r="S4">
        <f t="shared" si="4"/>
        <v>965.1337651141763</v>
      </c>
      <c r="V4">
        <f t="shared" si="5"/>
        <v>86.41868614400552</v>
      </c>
    </row>
    <row r="5" spans="1:22" x14ac:dyDescent="0.3">
      <c r="A5">
        <v>1229</v>
      </c>
      <c r="B5">
        <v>800000</v>
      </c>
      <c r="D5">
        <v>-72</v>
      </c>
      <c r="E5">
        <v>-63</v>
      </c>
      <c r="F5">
        <f t="shared" si="0"/>
        <v>-67.5</v>
      </c>
      <c r="G5">
        <v>155215</v>
      </c>
      <c r="J5">
        <f t="shared" si="1"/>
        <v>-10477012.5</v>
      </c>
      <c r="L5">
        <f t="shared" si="2"/>
        <v>4.6597900223260389</v>
      </c>
      <c r="M5">
        <f t="shared" si="3"/>
        <v>808209983.47891271</v>
      </c>
      <c r="R5">
        <f>$G$22*$Q$2*(E5-D5)</f>
        <v>127495.15651815351</v>
      </c>
      <c r="S5">
        <f t="shared" si="4"/>
        <v>4950.4862459045016</v>
      </c>
      <c r="V5">
        <f t="shared" si="5"/>
        <v>1117.5750795717961</v>
      </c>
    </row>
    <row r="6" spans="1:22" x14ac:dyDescent="0.3">
      <c r="A6">
        <v>1893</v>
      </c>
      <c r="B6">
        <v>1600000</v>
      </c>
      <c r="D6">
        <v>-63</v>
      </c>
      <c r="E6">
        <v>-54</v>
      </c>
      <c r="F6">
        <f t="shared" si="0"/>
        <v>-58.5</v>
      </c>
      <c r="G6">
        <v>139705</v>
      </c>
      <c r="J6">
        <f t="shared" si="1"/>
        <v>-8172742.5</v>
      </c>
      <c r="L6">
        <f t="shared" si="2"/>
        <v>4.6597900223260389</v>
      </c>
      <c r="M6">
        <f t="shared" si="3"/>
        <v>557305468.66568315</v>
      </c>
      <c r="R6">
        <f>$G$22*$Q$2*(E6-D6)</f>
        <v>127495.15651815351</v>
      </c>
      <c r="S6">
        <f t="shared" si="4"/>
        <v>1067.1076758254119</v>
      </c>
      <c r="V6">
        <f t="shared" si="5"/>
        <v>58.425818413950303</v>
      </c>
    </row>
    <row r="7" spans="1:22" x14ac:dyDescent="0.3">
      <c r="D7">
        <v>-54</v>
      </c>
      <c r="E7">
        <v>-45</v>
      </c>
      <c r="F7">
        <f t="shared" si="0"/>
        <v>-49.5</v>
      </c>
      <c r="G7">
        <v>139158</v>
      </c>
      <c r="J7">
        <f t="shared" si="1"/>
        <v>-6888321</v>
      </c>
      <c r="L7">
        <f t="shared" si="2"/>
        <v>4.6597900223260389</v>
      </c>
      <c r="M7">
        <f>((F7-L7)^2)*G7</f>
        <v>408189775.57261157</v>
      </c>
      <c r="R7">
        <f>$G$22*$Q$2*(E7-D7)</f>
        <v>127495.15651815351</v>
      </c>
      <c r="S7">
        <f>((R7-G7)^2)/G7</f>
        <v>977.46387618425911</v>
      </c>
      <c r="V7">
        <f t="shared" si="5"/>
        <v>82.669055468652473</v>
      </c>
    </row>
    <row r="8" spans="1:22" x14ac:dyDescent="0.3">
      <c r="D8">
        <v>-36</v>
      </c>
      <c r="E8">
        <v>-27</v>
      </c>
      <c r="F8">
        <f t="shared" si="0"/>
        <v>-31.5</v>
      </c>
      <c r="G8">
        <v>140223</v>
      </c>
      <c r="J8">
        <f t="shared" si="1"/>
        <v>-4417024.5</v>
      </c>
      <c r="L8">
        <f t="shared" si="2"/>
        <v>4.6597900223260389</v>
      </c>
      <c r="M8">
        <f t="shared" si="3"/>
        <v>183345837.30664361</v>
      </c>
      <c r="R8">
        <f>$G$22*$Q$2*(E8-D8)</f>
        <v>127495.15651815351</v>
      </c>
      <c r="S8">
        <f t="shared" si="4"/>
        <v>1155.2883599579395</v>
      </c>
      <c r="V8">
        <f t="shared" si="5"/>
        <v>39.336760066441805</v>
      </c>
    </row>
    <row r="9" spans="1:22" x14ac:dyDescent="0.3">
      <c r="D9">
        <v>-18</v>
      </c>
      <c r="E9">
        <v>-9</v>
      </c>
      <c r="F9">
        <f t="shared" si="0"/>
        <v>-13.5</v>
      </c>
      <c r="G9">
        <v>155349</v>
      </c>
      <c r="J9">
        <f t="shared" si="1"/>
        <v>-2097211.5</v>
      </c>
      <c r="L9">
        <f t="shared" si="2"/>
        <v>4.6597900223260389</v>
      </c>
      <c r="M9">
        <f t="shared" si="3"/>
        <v>51230678.429326303</v>
      </c>
      <c r="R9">
        <f>$G$22*$Q$2*(E9-D9)</f>
        <v>127495.15651815351</v>
      </c>
      <c r="S9">
        <f t="shared" si="4"/>
        <v>4994.1524999272742</v>
      </c>
      <c r="V9">
        <f t="shared" si="5"/>
        <v>1141.4271168798098</v>
      </c>
    </row>
    <row r="10" spans="1:22" x14ac:dyDescent="0.3">
      <c r="D10">
        <v>-9</v>
      </c>
      <c r="E10">
        <v>0</v>
      </c>
      <c r="F10">
        <f t="shared" si="0"/>
        <v>-4.5</v>
      </c>
      <c r="G10">
        <v>138935</v>
      </c>
      <c r="J10">
        <f t="shared" si="1"/>
        <v>-625207.5</v>
      </c>
      <c r="L10">
        <f t="shared" si="2"/>
        <v>4.6597900223260389</v>
      </c>
      <c r="M10">
        <f t="shared" si="3"/>
        <v>11656890.088219956</v>
      </c>
      <c r="R10">
        <f>$G$22*$Q$2*(E10-D10)</f>
        <v>127495.15651815351</v>
      </c>
      <c r="S10">
        <f t="shared" si="4"/>
        <v>941.95140813434762</v>
      </c>
      <c r="V10">
        <f t="shared" si="5"/>
        <v>93.756706297401919</v>
      </c>
    </row>
    <row r="11" spans="1:22" x14ac:dyDescent="0.3">
      <c r="D11">
        <v>0</v>
      </c>
      <c r="E11">
        <v>9</v>
      </c>
      <c r="F11">
        <f t="shared" si="0"/>
        <v>4.5</v>
      </c>
      <c r="G11">
        <v>139207</v>
      </c>
      <c r="J11">
        <f t="shared" si="1"/>
        <v>626431.5</v>
      </c>
      <c r="L11">
        <f t="shared" si="2"/>
        <v>4.6597900223260389</v>
      </c>
      <c r="M11">
        <f t="shared" si="3"/>
        <v>3554.3516218645209</v>
      </c>
      <c r="R11">
        <f>$G$22*$Q$2*(E11-D11)</f>
        <v>127495.15651815351</v>
      </c>
      <c r="S11">
        <f t="shared" si="4"/>
        <v>985.34755970080573</v>
      </c>
      <c r="V11">
        <f t="shared" si="5"/>
        <v>80.326225416198369</v>
      </c>
    </row>
    <row r="12" spans="1:22" x14ac:dyDescent="0.3">
      <c r="D12">
        <v>9</v>
      </c>
      <c r="E12">
        <v>18</v>
      </c>
      <c r="F12">
        <f t="shared" si="0"/>
        <v>13.5</v>
      </c>
      <c r="G12">
        <v>139184</v>
      </c>
      <c r="J12">
        <f t="shared" si="1"/>
        <v>1878984</v>
      </c>
      <c r="L12">
        <f t="shared" si="2"/>
        <v>4.6597900223260389</v>
      </c>
      <c r="M12">
        <f t="shared" si="3"/>
        <v>10877133.903952591</v>
      </c>
      <c r="R12">
        <f>$G$22*$Q$2*(E12-D12)</f>
        <v>127495.15651815351</v>
      </c>
      <c r="S12">
        <f t="shared" si="4"/>
        <v>981.64344998782281</v>
      </c>
      <c r="V12">
        <f t="shared" si="5"/>
        <v>81.421727352325647</v>
      </c>
    </row>
    <row r="13" spans="1:22" x14ac:dyDescent="0.3">
      <c r="D13">
        <v>18</v>
      </c>
      <c r="E13">
        <v>27</v>
      </c>
      <c r="F13">
        <f t="shared" si="0"/>
        <v>22.5</v>
      </c>
      <c r="G13">
        <v>171093</v>
      </c>
      <c r="J13">
        <f t="shared" si="1"/>
        <v>3849592.5</v>
      </c>
      <c r="L13">
        <f t="shared" si="2"/>
        <v>4.6597900223260389</v>
      </c>
      <c r="M13">
        <f t="shared" si="3"/>
        <v>54454298.137682498</v>
      </c>
      <c r="R13">
        <f>$G$22*$Q$2*(E13-D13)</f>
        <v>127495.15651815351</v>
      </c>
      <c r="S13">
        <f t="shared" si="4"/>
        <v>11109.583421107727</v>
      </c>
      <c r="V13">
        <f t="shared" si="5"/>
        <v>5697.007937175008</v>
      </c>
    </row>
    <row r="14" spans="1:22" x14ac:dyDescent="0.3">
      <c r="D14">
        <v>27</v>
      </c>
      <c r="E14">
        <v>36</v>
      </c>
      <c r="F14">
        <f t="shared" si="0"/>
        <v>31.5</v>
      </c>
      <c r="G14">
        <v>139396</v>
      </c>
      <c r="J14">
        <f t="shared" si="1"/>
        <v>4390974</v>
      </c>
      <c r="L14">
        <f t="shared" si="2"/>
        <v>4.6597900223260389</v>
      </c>
      <c r="M14">
        <f t="shared" si="3"/>
        <v>100420442.31991407</v>
      </c>
      <c r="R14">
        <f>$G$22*$Q$2*(E14-D14)</f>
        <v>127495.15651815351</v>
      </c>
      <c r="S14">
        <f t="shared" si="4"/>
        <v>1016.0268270209192</v>
      </c>
      <c r="V14">
        <f t="shared" si="5"/>
        <v>71.605056144710304</v>
      </c>
    </row>
    <row r="15" spans="1:22" x14ac:dyDescent="0.3">
      <c r="D15">
        <v>36</v>
      </c>
      <c r="E15">
        <v>45</v>
      </c>
      <c r="F15">
        <f t="shared" si="0"/>
        <v>40.5</v>
      </c>
      <c r="G15">
        <v>139492</v>
      </c>
      <c r="J15">
        <f t="shared" si="1"/>
        <v>5649426</v>
      </c>
      <c r="L15">
        <f t="shared" si="2"/>
        <v>4.6597900223260389</v>
      </c>
      <c r="M15">
        <f t="shared" si="3"/>
        <v>179180354.68329462</v>
      </c>
      <c r="R15">
        <f>$G$22*$Q$2*(E15-D15)</f>
        <v>127495.15651815351</v>
      </c>
      <c r="S15">
        <f t="shared" si="4"/>
        <v>1031.7742489026077</v>
      </c>
      <c r="V15">
        <f t="shared" si="5"/>
        <v>67.367132876573763</v>
      </c>
    </row>
    <row r="16" spans="1:22" x14ac:dyDescent="0.3">
      <c r="D16">
        <v>45</v>
      </c>
      <c r="E16">
        <v>54</v>
      </c>
      <c r="F16">
        <f t="shared" si="0"/>
        <v>49.5</v>
      </c>
      <c r="G16">
        <v>155095</v>
      </c>
      <c r="J16">
        <f t="shared" si="1"/>
        <v>7677202.5</v>
      </c>
      <c r="L16">
        <f t="shared" si="2"/>
        <v>4.6597900223260389</v>
      </c>
      <c r="M16">
        <f t="shared" si="3"/>
        <v>311840898.00142318</v>
      </c>
      <c r="R16">
        <f>$G$22*$Q$2*(E16-D16)</f>
        <v>127495.15651815351</v>
      </c>
      <c r="S16">
        <f t="shared" si="4"/>
        <v>4911.5146215056848</v>
      </c>
      <c r="V16">
        <f t="shared" si="5"/>
        <v>1096.4288038685365</v>
      </c>
    </row>
    <row r="17" spans="4:22" x14ac:dyDescent="0.3">
      <c r="D17">
        <v>54</v>
      </c>
      <c r="E17">
        <v>63</v>
      </c>
      <c r="F17">
        <f t="shared" si="0"/>
        <v>58.5</v>
      </c>
      <c r="G17">
        <v>138747</v>
      </c>
      <c r="J17">
        <f t="shared" si="1"/>
        <v>8116699.5</v>
      </c>
      <c r="L17">
        <f t="shared" si="2"/>
        <v>4.6597900223260389</v>
      </c>
      <c r="M17">
        <f t="shared" si="3"/>
        <v>402195392.89392191</v>
      </c>
      <c r="R17">
        <f>$G$22*$Q$2*(E17-D17)</f>
        <v>127495.15651815351</v>
      </c>
      <c r="S17">
        <f t="shared" si="4"/>
        <v>912.48085897332055</v>
      </c>
      <c r="V17">
        <f t="shared" si="5"/>
        <v>103.6460270731713</v>
      </c>
    </row>
    <row r="18" spans="4:22" x14ac:dyDescent="0.3">
      <c r="D18">
        <v>63</v>
      </c>
      <c r="E18">
        <v>72</v>
      </c>
      <c r="F18">
        <f t="shared" si="0"/>
        <v>67.5</v>
      </c>
      <c r="G18">
        <v>139714</v>
      </c>
      <c r="J18">
        <f t="shared" si="1"/>
        <v>9430695</v>
      </c>
      <c r="L18">
        <f t="shared" si="2"/>
        <v>4.6597900223260389</v>
      </c>
      <c r="M18">
        <f t="shared" si="3"/>
        <v>551715495.49619067</v>
      </c>
      <c r="R18">
        <f>$G$22*$Q$2*(E18-D18)</f>
        <v>127495.15651815351</v>
      </c>
      <c r="S18">
        <f t="shared" si="4"/>
        <v>1068.6125659122379</v>
      </c>
      <c r="V18">
        <f t="shared" si="5"/>
        <v>58.062028464559972</v>
      </c>
    </row>
    <row r="19" spans="4:22" x14ac:dyDescent="0.3">
      <c r="D19">
        <v>72</v>
      </c>
      <c r="E19">
        <v>81</v>
      </c>
      <c r="F19">
        <f t="shared" si="0"/>
        <v>76.5</v>
      </c>
      <c r="G19">
        <v>139611</v>
      </c>
      <c r="J19">
        <f t="shared" si="1"/>
        <v>10680241.5</v>
      </c>
      <c r="L19">
        <f t="shared" si="2"/>
        <v>4.6597900223260389</v>
      </c>
      <c r="M19">
        <f t="shared" si="3"/>
        <v>720534572.6146915</v>
      </c>
      <c r="R19">
        <f>$G$22*$Q$2*(E19-D19)</f>
        <v>127495.15651815351</v>
      </c>
      <c r="S19">
        <f t="shared" si="4"/>
        <v>1051.4476887680917</v>
      </c>
      <c r="V19">
        <f t="shared" si="5"/>
        <v>62.293302661767591</v>
      </c>
    </row>
    <row r="20" spans="4:22" x14ac:dyDescent="0.3">
      <c r="D20">
        <v>81</v>
      </c>
      <c r="E20">
        <v>90</v>
      </c>
      <c r="F20">
        <f t="shared" si="0"/>
        <v>85.5</v>
      </c>
      <c r="G20">
        <v>155149</v>
      </c>
      <c r="J20">
        <f t="shared" si="1"/>
        <v>13265239.5</v>
      </c>
      <c r="L20">
        <f t="shared" si="2"/>
        <v>4.6597900223260389</v>
      </c>
      <c r="M20">
        <f t="shared" si="3"/>
        <v>1013920365.9241706</v>
      </c>
      <c r="R20">
        <f>$G$22*$Q$2*(E20-D20)</f>
        <v>127495.15651815351</v>
      </c>
      <c r="S20">
        <f t="shared" si="4"/>
        <v>4929.0363413135992</v>
      </c>
      <c r="V20">
        <f t="shared" si="5"/>
        <v>1105.91963343148</v>
      </c>
    </row>
    <row r="21" spans="4:22" x14ac:dyDescent="0.3">
      <c r="D21">
        <v>90</v>
      </c>
      <c r="E21">
        <v>100</v>
      </c>
      <c r="F21">
        <f t="shared" si="0"/>
        <v>95</v>
      </c>
      <c r="G21">
        <v>139621</v>
      </c>
      <c r="J21">
        <f t="shared" si="1"/>
        <v>13263995</v>
      </c>
      <c r="L21">
        <f t="shared" si="2"/>
        <v>4.6597900223260389</v>
      </c>
      <c r="M21">
        <f t="shared" si="3"/>
        <v>1139496342.4422221</v>
      </c>
      <c r="R21">
        <f>$G$22*$Q$2*(P2-D21)</f>
        <v>216973.11906715244</v>
      </c>
      <c r="S21">
        <f t="shared" si="4"/>
        <v>42854.229121542798</v>
      </c>
      <c r="V21">
        <f t="shared" si="5"/>
        <v>61.875977206892522</v>
      </c>
    </row>
    <row r="22" spans="4:22" x14ac:dyDescent="0.3">
      <c r="F22" t="s">
        <v>8</v>
      </c>
      <c r="G22">
        <f>G2+G3+G4+G5+G6+G7+G8+G9+G10+G11+G12+G13+G14+G15+G16+G17+G18+G19+G20+G21</f>
        <v>2851827</v>
      </c>
      <c r="I22" t="s">
        <v>8</v>
      </c>
      <c r="J22">
        <f>J2+J3+J4+J5+J6+J7+J8+J9+J10+J11+J12+J13+J14+J15+J16+J17+J18+J19+J20+J21</f>
        <v>13288915</v>
      </c>
      <c r="L22" t="s">
        <v>8</v>
      </c>
      <c r="M22">
        <f>SUM(M2:M21)</f>
        <v>9631322588.9754601</v>
      </c>
      <c r="R22" t="s">
        <v>8</v>
      </c>
      <c r="S22" t="s">
        <v>8</v>
      </c>
      <c r="V22" t="s">
        <v>8</v>
      </c>
    </row>
    <row r="23" spans="4:22" x14ac:dyDescent="0.3">
      <c r="F23" t="s">
        <v>7</v>
      </c>
      <c r="G23">
        <f>LOG(G2+G3+G4+G5+G6+G7+G8+G9+G10+G11+G12+G13+G14+G15+G16+G17+G18+G19+G20+G21,2)</f>
        <v>21.443455035744044</v>
      </c>
      <c r="R23">
        <f>SUM(R2:R21)</f>
        <v>2596836.6869636937</v>
      </c>
      <c r="S23">
        <f>SUM(S2:S21)</f>
        <v>92053.122129051364</v>
      </c>
      <c r="V23">
        <f>SUM(V2:V21)</f>
        <v>19272.983140632303</v>
      </c>
    </row>
    <row r="25" spans="4:22" x14ac:dyDescent="0.3">
      <c r="G25">
        <f>G22/20</f>
        <v>142591.35</v>
      </c>
    </row>
    <row r="26" spans="4:22" x14ac:dyDescent="0.3">
      <c r="S26">
        <f>((G2-$G$25)^2)/$G$25</f>
        <v>8087.7097553428057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2022-04-28T17:26:42Z</dcterms:modified>
</cp:coreProperties>
</file>