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rx0001419\Desktop\Registro de Ponto\"/>
    </mc:Choice>
  </mc:AlternateContent>
  <bookViews>
    <workbookView xWindow="0" yWindow="0" windowWidth="2370" windowHeight="0" tabRatio="327"/>
  </bookViews>
  <sheets>
    <sheet name="PONTO" sheetId="1" r:id="rId1"/>
    <sheet name="COORDENADOR" sheetId="2" r:id="rId2"/>
    <sheet name="FERIADOS" sheetId="3" r:id="rId3"/>
  </sheets>
  <definedNames>
    <definedName name="_xlnm.Print_Area" localSheetId="0">PONTO!$A$1:$P$49</definedName>
    <definedName name="FERIADOS">FERIADOS!$B$4:$C$16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M19" i="1" s="1"/>
  <c r="R18" i="1"/>
  <c r="R17" i="1"/>
  <c r="M17" i="1" s="1"/>
  <c r="R16" i="1"/>
  <c r="R21" i="1"/>
  <c r="M21" i="1" s="1"/>
  <c r="A5" i="2"/>
  <c r="C16" i="1"/>
  <c r="S16" i="1" s="1"/>
  <c r="N16" i="1" s="1"/>
  <c r="N5" i="2" s="1"/>
  <c r="P5" i="2"/>
  <c r="B17" i="1"/>
  <c r="P6" i="2"/>
  <c r="P7" i="2"/>
  <c r="P8" i="2"/>
  <c r="R20" i="1"/>
  <c r="D9" i="2" s="1"/>
  <c r="P9" i="2"/>
  <c r="P10" i="2"/>
  <c r="R22" i="1"/>
  <c r="D11" i="2" s="1"/>
  <c r="P11" i="2"/>
  <c r="R23" i="1"/>
  <c r="P12" i="2"/>
  <c r="R24" i="1"/>
  <c r="D13" i="2" s="1"/>
  <c r="P13" i="2"/>
  <c r="R25" i="1"/>
  <c r="D14" i="2" s="1"/>
  <c r="P14" i="2"/>
  <c r="R26" i="1"/>
  <c r="M26" i="1" s="1"/>
  <c r="P15" i="2"/>
  <c r="R27" i="1"/>
  <c r="D16" i="2" s="1"/>
  <c r="P16" i="2"/>
  <c r="R28" i="1"/>
  <c r="P17" i="2"/>
  <c r="R29" i="1"/>
  <c r="D18" i="2" s="1"/>
  <c r="P18" i="2"/>
  <c r="R30" i="1"/>
  <c r="M30" i="1" s="1"/>
  <c r="P19" i="2"/>
  <c r="R31" i="1"/>
  <c r="M31" i="1" s="1"/>
  <c r="P20" i="2"/>
  <c r="R32" i="1"/>
  <c r="P21" i="2"/>
  <c r="R33" i="1"/>
  <c r="D22" i="2" s="1"/>
  <c r="P22" i="2"/>
  <c r="R34" i="1"/>
  <c r="M34" i="1" s="1"/>
  <c r="P23" i="2"/>
  <c r="R35" i="1"/>
  <c r="M35" i="1" s="1"/>
  <c r="P24" i="2"/>
  <c r="R36" i="1"/>
  <c r="D25" i="2" s="1"/>
  <c r="P25" i="2"/>
  <c r="R37" i="1"/>
  <c r="P26" i="2"/>
  <c r="R38" i="1"/>
  <c r="D27" i="2" s="1"/>
  <c r="P27" i="2"/>
  <c r="R39" i="1"/>
  <c r="D28" i="2" s="1"/>
  <c r="P28" i="2"/>
  <c r="R40" i="1"/>
  <c r="M40" i="1" s="1"/>
  <c r="P29" i="2"/>
  <c r="R41" i="1"/>
  <c r="P30" i="2"/>
  <c r="R42" i="1"/>
  <c r="D31" i="2" s="1"/>
  <c r="P31" i="2"/>
  <c r="R43" i="1"/>
  <c r="M43" i="1" s="1"/>
  <c r="P32" i="2"/>
  <c r="R44" i="1"/>
  <c r="D33" i="2" s="1"/>
  <c r="P33" i="2"/>
  <c r="R45" i="1"/>
  <c r="M45" i="1" s="1"/>
  <c r="D34" i="2"/>
  <c r="P34" i="2"/>
  <c r="R46" i="1"/>
  <c r="P35" i="2"/>
  <c r="G36" i="2"/>
  <c r="H36" i="2"/>
  <c r="I36" i="2"/>
  <c r="J36" i="2"/>
  <c r="K36" i="2"/>
  <c r="L36" i="2"/>
  <c r="M36" i="2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E46" i="1"/>
  <c r="AE45" i="1"/>
  <c r="B18" i="1"/>
  <c r="F36" i="2"/>
  <c r="M39" i="1" l="1"/>
  <c r="M38" i="1"/>
  <c r="D20" i="2"/>
  <c r="M20" i="1"/>
  <c r="D29" i="2"/>
  <c r="M36" i="1"/>
  <c r="D19" i="2"/>
  <c r="M22" i="1"/>
  <c r="M27" i="1"/>
  <c r="AB47" i="1"/>
  <c r="M24" i="1"/>
  <c r="D10" i="2"/>
  <c r="M33" i="1"/>
  <c r="D16" i="1"/>
  <c r="Y16" i="1" s="1"/>
  <c r="D15" i="2"/>
  <c r="M44" i="1"/>
  <c r="D32" i="2"/>
  <c r="D23" i="2"/>
  <c r="M25" i="1"/>
  <c r="D8" i="2"/>
  <c r="D6" i="2"/>
  <c r="D24" i="2"/>
  <c r="M29" i="1"/>
  <c r="Z47" i="1"/>
  <c r="F11" i="1" s="1"/>
  <c r="D12" i="2"/>
  <c r="M23" i="1"/>
  <c r="X47" i="1"/>
  <c r="F10" i="1" s="1"/>
  <c r="D35" i="2"/>
  <c r="M46" i="1"/>
  <c r="D26" i="2"/>
  <c r="M37" i="1"/>
  <c r="D17" i="2"/>
  <c r="M28" i="1"/>
  <c r="D5" i="2"/>
  <c r="M16" i="1"/>
  <c r="R47" i="1"/>
  <c r="M47" i="1" s="1"/>
  <c r="C18" i="1"/>
  <c r="B19" i="1"/>
  <c r="A7" i="2"/>
  <c r="AF47" i="1"/>
  <c r="M18" i="1"/>
  <c r="D7" i="2"/>
  <c r="M42" i="1"/>
  <c r="M41" i="1"/>
  <c r="D30" i="2"/>
  <c r="D21" i="2"/>
  <c r="M32" i="1"/>
  <c r="C17" i="1"/>
  <c r="A6" i="2"/>
  <c r="C5" i="2" l="1"/>
  <c r="B5" i="2"/>
  <c r="W16" i="1"/>
  <c r="AA16" i="1"/>
  <c r="AC16" i="1"/>
  <c r="T16" i="1"/>
  <c r="U16" i="1" s="1"/>
  <c r="E5" i="2" s="1"/>
  <c r="A8" i="2"/>
  <c r="C19" i="1"/>
  <c r="B20" i="1"/>
  <c r="D18" i="1"/>
  <c r="S18" i="1"/>
  <c r="N18" i="1" s="1"/>
  <c r="N7" i="2" s="1"/>
  <c r="D17" i="1"/>
  <c r="S17" i="1"/>
  <c r="N17" i="1" s="1"/>
  <c r="N6" i="2" s="1"/>
  <c r="D36" i="2"/>
  <c r="Y18" i="1" l="1"/>
  <c r="C7" i="2"/>
  <c r="W18" i="1"/>
  <c r="AC18" i="1"/>
  <c r="AA18" i="1"/>
  <c r="B7" i="2"/>
  <c r="B21" i="1"/>
  <c r="C20" i="1"/>
  <c r="A9" i="2"/>
  <c r="T18" i="1"/>
  <c r="U18" i="1" s="1"/>
  <c r="E7" i="2" s="1"/>
  <c r="D19" i="1"/>
  <c r="T19" i="1" s="1"/>
  <c r="S19" i="1"/>
  <c r="AA17" i="1"/>
  <c r="T17" i="1"/>
  <c r="U17" i="1" s="1"/>
  <c r="E6" i="2" s="1"/>
  <c r="AD17" i="1" s="1"/>
  <c r="B6" i="2"/>
  <c r="AC17" i="1"/>
  <c r="C6" i="2"/>
  <c r="Y17" i="1"/>
  <c r="W17" i="1"/>
  <c r="O5" i="2"/>
  <c r="AD16" i="1"/>
  <c r="V16" i="1"/>
  <c r="U19" i="1" l="1"/>
  <c r="E8" i="2" s="1"/>
  <c r="V18" i="1"/>
  <c r="AD18" i="1"/>
  <c r="O7" i="2"/>
  <c r="AE18" i="1" s="1"/>
  <c r="N19" i="1"/>
  <c r="N8" i="2" s="1"/>
  <c r="C21" i="1"/>
  <c r="B22" i="1"/>
  <c r="A10" i="2"/>
  <c r="O6" i="2"/>
  <c r="AE17" i="1" s="1"/>
  <c r="B8" i="2"/>
  <c r="AA19" i="1"/>
  <c r="Y19" i="1"/>
  <c r="AC19" i="1"/>
  <c r="W19" i="1"/>
  <c r="V17" i="1"/>
  <c r="C8" i="2"/>
  <c r="S20" i="1"/>
  <c r="N20" i="1" s="1"/>
  <c r="N9" i="2" s="1"/>
  <c r="D20" i="1"/>
  <c r="T20" i="1" s="1"/>
  <c r="U20" i="1" s="1"/>
  <c r="E9" i="2" s="1"/>
  <c r="AE16" i="1"/>
  <c r="C9" i="2" l="1"/>
  <c r="S21" i="1"/>
  <c r="N21" i="1" s="1"/>
  <c r="N10" i="2" s="1"/>
  <c r="D21" i="1"/>
  <c r="V19" i="1"/>
  <c r="O8" i="2"/>
  <c r="AE19" i="1" s="1"/>
  <c r="AD19" i="1"/>
  <c r="V20" i="1"/>
  <c r="AD20" i="1"/>
  <c r="O9" i="2"/>
  <c r="AE20" i="1" s="1"/>
  <c r="AC20" i="1"/>
  <c r="B9" i="2"/>
  <c r="AA20" i="1"/>
  <c r="Y20" i="1"/>
  <c r="W20" i="1"/>
  <c r="C22" i="1"/>
  <c r="A11" i="2"/>
  <c r="B23" i="1"/>
  <c r="T21" i="1" l="1"/>
  <c r="U21" i="1" s="1"/>
  <c r="E10" i="2" s="1"/>
  <c r="B10" i="2"/>
  <c r="AA21" i="1"/>
  <c r="AC21" i="1"/>
  <c r="Y21" i="1"/>
  <c r="W21" i="1"/>
  <c r="D22" i="1"/>
  <c r="T22" i="1" s="1"/>
  <c r="U22" i="1" s="1"/>
  <c r="E11" i="2" s="1"/>
  <c r="S22" i="1"/>
  <c r="N22" i="1" s="1"/>
  <c r="N11" i="2" s="1"/>
  <c r="A12" i="2"/>
  <c r="B24" i="1"/>
  <c r="C23" i="1"/>
  <c r="C10" i="2"/>
  <c r="S23" i="1" l="1"/>
  <c r="N23" i="1" s="1"/>
  <c r="N12" i="2" s="1"/>
  <c r="D23" i="1"/>
  <c r="A13" i="2"/>
  <c r="B25" i="1"/>
  <c r="C24" i="1"/>
  <c r="C11" i="2"/>
  <c r="B11" i="2"/>
  <c r="AA22" i="1"/>
  <c r="W22" i="1"/>
  <c r="AC22" i="1"/>
  <c r="Y22" i="1"/>
  <c r="V22" i="1"/>
  <c r="O11" i="2"/>
  <c r="AE22" i="1" s="1"/>
  <c r="AD22" i="1"/>
  <c r="V21" i="1"/>
  <c r="O10" i="2"/>
  <c r="AD21" i="1"/>
  <c r="C25" i="1" l="1"/>
  <c r="A14" i="2"/>
  <c r="B26" i="1"/>
  <c r="C12" i="2"/>
  <c r="B12" i="2"/>
  <c r="AC23" i="1"/>
  <c r="W23" i="1"/>
  <c r="Y23" i="1"/>
  <c r="AA23" i="1"/>
  <c r="AE21" i="1"/>
  <c r="D24" i="1"/>
  <c r="S24" i="1"/>
  <c r="N24" i="1" s="1"/>
  <c r="N13" i="2" s="1"/>
  <c r="T23" i="1"/>
  <c r="U23" i="1" l="1"/>
  <c r="E12" i="2" s="1"/>
  <c r="D25" i="1"/>
  <c r="C14" i="2" s="1"/>
  <c r="S25" i="1"/>
  <c r="N25" i="1" s="1"/>
  <c r="N14" i="2" s="1"/>
  <c r="C26" i="1"/>
  <c r="B27" i="1"/>
  <c r="A15" i="2"/>
  <c r="C13" i="2"/>
  <c r="B13" i="2"/>
  <c r="W24" i="1"/>
  <c r="AC24" i="1"/>
  <c r="AA24" i="1"/>
  <c r="Y24" i="1"/>
  <c r="T24" i="1"/>
  <c r="U24" i="1" s="1"/>
  <c r="E13" i="2" l="1"/>
  <c r="D26" i="1"/>
  <c r="S26" i="1"/>
  <c r="N26" i="1" s="1"/>
  <c r="N15" i="2" s="1"/>
  <c r="AC25" i="1"/>
  <c r="B14" i="2"/>
  <c r="Y25" i="1"/>
  <c r="W25" i="1"/>
  <c r="AA25" i="1"/>
  <c r="T25" i="1"/>
  <c r="U25" i="1" s="1"/>
  <c r="E14" i="2" s="1"/>
  <c r="V23" i="1"/>
  <c r="O12" i="2"/>
  <c r="AD23" i="1"/>
  <c r="A16" i="2"/>
  <c r="B28" i="1"/>
  <c r="C27" i="1"/>
  <c r="V25" i="1" l="1"/>
  <c r="O14" i="2"/>
  <c r="AE25" i="1" s="1"/>
  <c r="AD25" i="1"/>
  <c r="S27" i="1"/>
  <c r="N27" i="1" s="1"/>
  <c r="N16" i="2" s="1"/>
  <c r="D27" i="1"/>
  <c r="T27" i="1" s="1"/>
  <c r="U27" i="1" s="1"/>
  <c r="E16" i="2" s="1"/>
  <c r="V24" i="1"/>
  <c r="O13" i="2"/>
  <c r="AE24" i="1" s="1"/>
  <c r="AD24" i="1"/>
  <c r="C15" i="2"/>
  <c r="B15" i="2"/>
  <c r="AA26" i="1"/>
  <c r="Y26" i="1"/>
  <c r="AC26" i="1"/>
  <c r="W26" i="1"/>
  <c r="A17" i="2"/>
  <c r="C28" i="1"/>
  <c r="B29" i="1"/>
  <c r="AE23" i="1"/>
  <c r="T26" i="1"/>
  <c r="U26" i="1" s="1"/>
  <c r="C16" i="2" l="1"/>
  <c r="B30" i="1"/>
  <c r="A18" i="2"/>
  <c r="C29" i="1"/>
  <c r="B16" i="2"/>
  <c r="W27" i="1"/>
  <c r="Y27" i="1"/>
  <c r="AA27" i="1"/>
  <c r="AC27" i="1"/>
  <c r="V27" i="1"/>
  <c r="AD27" i="1"/>
  <c r="O16" i="2"/>
  <c r="AE27" i="1" s="1"/>
  <c r="E15" i="2"/>
  <c r="S28" i="1"/>
  <c r="N28" i="1" s="1"/>
  <c r="N17" i="2" s="1"/>
  <c r="D28" i="1"/>
  <c r="C17" i="2" s="1"/>
  <c r="AD26" i="1" l="1"/>
  <c r="O15" i="2"/>
  <c r="B17" i="2"/>
  <c r="Y28" i="1"/>
  <c r="W28" i="1"/>
  <c r="AA28" i="1"/>
  <c r="AC28" i="1"/>
  <c r="C30" i="1"/>
  <c r="A19" i="2"/>
  <c r="B31" i="1"/>
  <c r="S29" i="1"/>
  <c r="N29" i="1" s="1"/>
  <c r="N18" i="2" s="1"/>
  <c r="D29" i="1"/>
  <c r="T28" i="1"/>
  <c r="U28" i="1" s="1"/>
  <c r="V26" i="1"/>
  <c r="T29" i="1" l="1"/>
  <c r="U29" i="1" s="1"/>
  <c r="E18" i="2" s="1"/>
  <c r="B18" i="2"/>
  <c r="AC29" i="1"/>
  <c r="Y29" i="1"/>
  <c r="AA29" i="1"/>
  <c r="W29" i="1"/>
  <c r="C31" i="1"/>
  <c r="B32" i="1"/>
  <c r="A20" i="2"/>
  <c r="AE26" i="1"/>
  <c r="E17" i="2"/>
  <c r="C18" i="2"/>
  <c r="D30" i="1"/>
  <c r="C19" i="2" s="1"/>
  <c r="S30" i="1"/>
  <c r="N30" i="1" s="1"/>
  <c r="N19" i="2" s="1"/>
  <c r="T30" i="1" l="1"/>
  <c r="U30" i="1" s="1"/>
  <c r="E19" i="2" s="1"/>
  <c r="AD30" i="1" s="1"/>
  <c r="AA30" i="1"/>
  <c r="B19" i="2"/>
  <c r="W30" i="1"/>
  <c r="Y30" i="1"/>
  <c r="AC30" i="1"/>
  <c r="D31" i="1"/>
  <c r="C20" i="2" s="1"/>
  <c r="S31" i="1"/>
  <c r="N31" i="1" s="1"/>
  <c r="N20" i="2" s="1"/>
  <c r="V29" i="1"/>
  <c r="O18" i="2"/>
  <c r="AE29" i="1" s="1"/>
  <c r="AD29" i="1"/>
  <c r="V28" i="1"/>
  <c r="AD28" i="1"/>
  <c r="O17" i="2"/>
  <c r="C32" i="1"/>
  <c r="B33" i="1"/>
  <c r="A21" i="2"/>
  <c r="T31" i="1" l="1"/>
  <c r="U31" i="1" s="1"/>
  <c r="E20" i="2" s="1"/>
  <c r="AD31" i="1" s="1"/>
  <c r="O19" i="2"/>
  <c r="AE30" i="1" s="1"/>
  <c r="V30" i="1"/>
  <c r="A22" i="2"/>
  <c r="B34" i="1"/>
  <c r="C33" i="1"/>
  <c r="B20" i="2"/>
  <c r="W31" i="1"/>
  <c r="AC31" i="1"/>
  <c r="AA31" i="1"/>
  <c r="Y31" i="1"/>
  <c r="D32" i="1"/>
  <c r="C21" i="2" s="1"/>
  <c r="S32" i="1"/>
  <c r="N32" i="1" s="1"/>
  <c r="N21" i="2" s="1"/>
  <c r="AE28" i="1"/>
  <c r="V31" i="1" l="1"/>
  <c r="O20" i="2"/>
  <c r="AE31" i="1" s="1"/>
  <c r="T32" i="1"/>
  <c r="U32" i="1" s="1"/>
  <c r="E21" i="2" s="1"/>
  <c r="S33" i="1"/>
  <c r="N33" i="1" s="1"/>
  <c r="N22" i="2" s="1"/>
  <c r="D33" i="1"/>
  <c r="T33" i="1" s="1"/>
  <c r="U33" i="1" s="1"/>
  <c r="E22" i="2" s="1"/>
  <c r="Y32" i="1"/>
  <c r="B21" i="2"/>
  <c r="AC32" i="1"/>
  <c r="AA32" i="1"/>
  <c r="W32" i="1"/>
  <c r="B35" i="1"/>
  <c r="A23" i="2"/>
  <c r="C34" i="1"/>
  <c r="V33" i="1" l="1"/>
  <c r="O22" i="2"/>
  <c r="AE33" i="1" s="1"/>
  <c r="AD33" i="1"/>
  <c r="V32" i="1"/>
  <c r="O21" i="2"/>
  <c r="AD32" i="1"/>
  <c r="B36" i="1"/>
  <c r="C35" i="1"/>
  <c r="A24" i="2"/>
  <c r="C22" i="2"/>
  <c r="B22" i="2"/>
  <c r="W33" i="1"/>
  <c r="Y33" i="1"/>
  <c r="AA33" i="1"/>
  <c r="AC33" i="1"/>
  <c r="D34" i="1"/>
  <c r="T34" i="1" s="1"/>
  <c r="U34" i="1" s="1"/>
  <c r="E23" i="2" s="1"/>
  <c r="S34" i="1"/>
  <c r="N34" i="1" s="1"/>
  <c r="N23" i="2" s="1"/>
  <c r="S35" i="1" l="1"/>
  <c r="N35" i="1" s="1"/>
  <c r="N24" i="2" s="1"/>
  <c r="D35" i="1"/>
  <c r="C24" i="2" s="1"/>
  <c r="V34" i="1"/>
  <c r="O23" i="2"/>
  <c r="AE34" i="1" s="1"/>
  <c r="AD34" i="1"/>
  <c r="B23" i="2"/>
  <c r="Y34" i="1"/>
  <c r="AC34" i="1"/>
  <c r="AA34" i="1"/>
  <c r="W34" i="1"/>
  <c r="C23" i="2"/>
  <c r="A25" i="2"/>
  <c r="B37" i="1"/>
  <c r="C36" i="1"/>
  <c r="AE32" i="1"/>
  <c r="T35" i="1" l="1"/>
  <c r="U35" i="1" s="1"/>
  <c r="E24" i="2" s="1"/>
  <c r="D36" i="1"/>
  <c r="T36" i="1" s="1"/>
  <c r="U36" i="1" s="1"/>
  <c r="E25" i="2" s="1"/>
  <c r="S36" i="1"/>
  <c r="N36" i="1" s="1"/>
  <c r="N25" i="2" s="1"/>
  <c r="A26" i="2"/>
  <c r="B38" i="1"/>
  <c r="C37" i="1"/>
  <c r="B24" i="2"/>
  <c r="Y35" i="1"/>
  <c r="W35" i="1"/>
  <c r="AC35" i="1"/>
  <c r="AA35" i="1"/>
  <c r="C25" i="2" l="1"/>
  <c r="V36" i="1"/>
  <c r="AD36" i="1"/>
  <c r="O25" i="2"/>
  <c r="AE36" i="1" s="1"/>
  <c r="S37" i="1"/>
  <c r="N37" i="1" s="1"/>
  <c r="N26" i="2" s="1"/>
  <c r="D37" i="1"/>
  <c r="C26" i="2" s="1"/>
  <c r="B39" i="1"/>
  <c r="A27" i="2"/>
  <c r="C38" i="1"/>
  <c r="B25" i="2"/>
  <c r="W36" i="1"/>
  <c r="Y36" i="1"/>
  <c r="AA36" i="1"/>
  <c r="AC36" i="1"/>
  <c r="V35" i="1"/>
  <c r="AD35" i="1"/>
  <c r="O24" i="2"/>
  <c r="AE35" i="1" s="1"/>
  <c r="A28" i="2" l="1"/>
  <c r="C39" i="1"/>
  <c r="B40" i="1"/>
  <c r="D38" i="1"/>
  <c r="C27" i="2" s="1"/>
  <c r="S38" i="1"/>
  <c r="N38" i="1" s="1"/>
  <c r="N27" i="2" s="1"/>
  <c r="T37" i="1"/>
  <c r="U37" i="1" s="1"/>
  <c r="E26" i="2" s="1"/>
  <c r="B26" i="2"/>
  <c r="W37" i="1"/>
  <c r="AA37" i="1"/>
  <c r="AC37" i="1"/>
  <c r="Y37" i="1"/>
  <c r="T38" i="1" l="1"/>
  <c r="U38" i="1" s="1"/>
  <c r="V37" i="1"/>
  <c r="AD37" i="1"/>
  <c r="O26" i="2"/>
  <c r="AE37" i="1" s="1"/>
  <c r="A29" i="2"/>
  <c r="C40" i="1"/>
  <c r="B41" i="1"/>
  <c r="S39" i="1"/>
  <c r="N39" i="1" s="1"/>
  <c r="N28" i="2" s="1"/>
  <c r="D39" i="1"/>
  <c r="B27" i="2"/>
  <c r="W38" i="1"/>
  <c r="Y38" i="1"/>
  <c r="AA38" i="1"/>
  <c r="AC38" i="1"/>
  <c r="B28" i="2" l="1"/>
  <c r="Y39" i="1"/>
  <c r="AC39" i="1"/>
  <c r="W39" i="1"/>
  <c r="AA39" i="1"/>
  <c r="C41" i="1"/>
  <c r="A30" i="2"/>
  <c r="B42" i="1"/>
  <c r="C28" i="2"/>
  <c r="T39" i="1"/>
  <c r="U39" i="1" s="1"/>
  <c r="S40" i="1"/>
  <c r="N40" i="1" s="1"/>
  <c r="N29" i="2" s="1"/>
  <c r="D40" i="1"/>
  <c r="T40" i="1" s="1"/>
  <c r="U40" i="1" s="1"/>
  <c r="E29" i="2" s="1"/>
  <c r="E27" i="2"/>
  <c r="V38" i="1" s="1"/>
  <c r="V40" i="1" l="1"/>
  <c r="AD40" i="1"/>
  <c r="O29" i="2"/>
  <c r="AE40" i="1" s="1"/>
  <c r="E28" i="2"/>
  <c r="C29" i="2"/>
  <c r="S41" i="1"/>
  <c r="N41" i="1" s="1"/>
  <c r="N30" i="2" s="1"/>
  <c r="D41" i="1"/>
  <c r="W40" i="1"/>
  <c r="B29" i="2"/>
  <c r="Y40" i="1"/>
  <c r="AC40" i="1"/>
  <c r="AA40" i="1"/>
  <c r="AD38" i="1"/>
  <c r="O27" i="2"/>
  <c r="AE38" i="1" s="1"/>
  <c r="C42" i="1"/>
  <c r="A31" i="2"/>
  <c r="B43" i="1"/>
  <c r="T41" i="1" l="1"/>
  <c r="U41" i="1" s="1"/>
  <c r="E30" i="2" s="1"/>
  <c r="B30" i="2"/>
  <c r="AC41" i="1"/>
  <c r="Y41" i="1"/>
  <c r="W41" i="1"/>
  <c r="AA41" i="1"/>
  <c r="AD39" i="1"/>
  <c r="O28" i="2"/>
  <c r="AE39" i="1" s="1"/>
  <c r="C43" i="1"/>
  <c r="B46" i="1"/>
  <c r="A32" i="2"/>
  <c r="B45" i="1"/>
  <c r="B44" i="1"/>
  <c r="S42" i="1"/>
  <c r="N42" i="1" s="1"/>
  <c r="N31" i="2" s="1"/>
  <c r="D42" i="1"/>
  <c r="T42" i="1" s="1"/>
  <c r="U42" i="1" s="1"/>
  <c r="E31" i="2" s="1"/>
  <c r="C30" i="2"/>
  <c r="V39" i="1"/>
  <c r="V42" i="1" l="1"/>
  <c r="O31" i="2"/>
  <c r="AE42" i="1" s="1"/>
  <c r="AD42" i="1"/>
  <c r="V41" i="1"/>
  <c r="O30" i="2"/>
  <c r="AE41" i="1" s="1"/>
  <c r="AD41" i="1"/>
  <c r="C31" i="2"/>
  <c r="B31" i="2"/>
  <c r="AC42" i="1"/>
  <c r="AA42" i="1"/>
  <c r="W42" i="1"/>
  <c r="Y42" i="1"/>
  <c r="C46" i="1"/>
  <c r="D46" i="1" s="1"/>
  <c r="B35" i="2" s="1"/>
  <c r="A35" i="2"/>
  <c r="C44" i="1"/>
  <c r="D44" i="1" s="1"/>
  <c r="Y44" i="1" s="1"/>
  <c r="A33" i="2"/>
  <c r="S43" i="1"/>
  <c r="N43" i="1" s="1"/>
  <c r="N32" i="2" s="1"/>
  <c r="D43" i="1"/>
  <c r="C32" i="2" s="1"/>
  <c r="A34" i="2"/>
  <c r="C45" i="1"/>
  <c r="D45" i="1" s="1"/>
  <c r="AA45" i="1" s="1"/>
  <c r="S46" i="1" l="1"/>
  <c r="N46" i="1" s="1"/>
  <c r="N35" i="2" s="1"/>
  <c r="AC46" i="1"/>
  <c r="T46" i="1"/>
  <c r="W46" i="1"/>
  <c r="Y46" i="1"/>
  <c r="C35" i="2"/>
  <c r="AA46" i="1"/>
  <c r="T44" i="1"/>
  <c r="U44" i="1" s="1"/>
  <c r="E33" i="2" s="1"/>
  <c r="T45" i="1"/>
  <c r="U45" i="1" s="1"/>
  <c r="S45" i="1"/>
  <c r="N45" i="1" s="1"/>
  <c r="N34" i="2" s="1"/>
  <c r="B32" i="2"/>
  <c r="W43" i="1"/>
  <c r="AC43" i="1"/>
  <c r="Y43" i="1"/>
  <c r="AA43" i="1"/>
  <c r="AC44" i="1"/>
  <c r="C34" i="2"/>
  <c r="B34" i="2"/>
  <c r="C33" i="2"/>
  <c r="U46" i="1"/>
  <c r="AC45" i="1"/>
  <c r="AA44" i="1"/>
  <c r="B33" i="2"/>
  <c r="W45" i="1"/>
  <c r="Y45" i="1"/>
  <c r="T43" i="1"/>
  <c r="U43" i="1" s="1"/>
  <c r="S44" i="1"/>
  <c r="N44" i="1" s="1"/>
  <c r="N33" i="2" s="1"/>
  <c r="W44" i="1"/>
  <c r="AA47" i="1" l="1"/>
  <c r="W47" i="1"/>
  <c r="Y47" i="1"/>
  <c r="AC47" i="1"/>
  <c r="C36" i="2"/>
  <c r="E35" i="2"/>
  <c r="U47" i="1"/>
  <c r="S47" i="1"/>
  <c r="E32" i="2"/>
  <c r="V43" i="1" s="1"/>
  <c r="E34" i="2"/>
  <c r="V45" i="1" s="1"/>
  <c r="T47" i="1"/>
  <c r="M48" i="1" s="1"/>
  <c r="V44" i="1"/>
  <c r="O33" i="2"/>
  <c r="AE44" i="1" s="1"/>
  <c r="AD44" i="1"/>
  <c r="F12" i="1" l="1"/>
  <c r="AD45" i="1"/>
  <c r="O34" i="2"/>
  <c r="V46" i="1"/>
  <c r="V47" i="1" s="1"/>
  <c r="F9" i="1" s="1"/>
  <c r="AD46" i="1"/>
  <c r="O35" i="2"/>
  <c r="E36" i="2"/>
  <c r="O32" i="2"/>
  <c r="AE43" i="1" s="1"/>
  <c r="AE47" i="1" s="1"/>
  <c r="AD43" i="1"/>
  <c r="AD47" i="1" l="1"/>
  <c r="O36" i="2"/>
</calcChain>
</file>

<file path=xl/sharedStrings.xml><?xml version="1.0" encoding="utf-8"?>
<sst xmlns="http://schemas.openxmlformats.org/spreadsheetml/2006/main" count="95" uniqueCount="63">
  <si>
    <t>Controle de Horas</t>
  </si>
  <si>
    <t>Distrito Federal</t>
  </si>
  <si>
    <t>Mês</t>
  </si>
  <si>
    <t>Ano</t>
  </si>
  <si>
    <t>Gerente/Coordenador:</t>
  </si>
  <si>
    <t>Carga Horária Diária</t>
  </si>
  <si>
    <t>Horas-Extra</t>
  </si>
  <si>
    <t>Dias Úteis</t>
  </si>
  <si>
    <t>Sábados</t>
  </si>
  <si>
    <t>Domingos e Feriados</t>
  </si>
  <si>
    <t>Funcionário:</t>
  </si>
  <si>
    <t>Adicional Noturno</t>
  </si>
  <si>
    <t>HIDDEN</t>
  </si>
  <si>
    <t>MADRUGADA</t>
  </si>
  <si>
    <t>MANHÃ</t>
  </si>
  <si>
    <t>TARDE</t>
  </si>
  <si>
    <t>NOITE</t>
  </si>
  <si>
    <t>Dia de Semana</t>
  </si>
  <si>
    <t>Sábado</t>
  </si>
  <si>
    <t>Domingo</t>
  </si>
  <si>
    <t>Feriado</t>
  </si>
  <si>
    <t>Cálculo Novo</t>
  </si>
  <si>
    <t>Dia de semana</t>
  </si>
  <si>
    <t>Data</t>
  </si>
  <si>
    <t>Entrada</t>
  </si>
  <si>
    <t>Saída</t>
  </si>
  <si>
    <t>Total</t>
  </si>
  <si>
    <t>Semana</t>
  </si>
  <si>
    <t>Comentários</t>
  </si>
  <si>
    <t>A Cumprir</t>
  </si>
  <si>
    <t>Extra-Auto</t>
  </si>
  <si>
    <t>Normal</t>
  </si>
  <si>
    <t>Noturno</t>
  </si>
  <si>
    <t>Noturno 2</t>
  </si>
  <si>
    <t>(foi mudad a formuala da hora extra dias uteis, para contemplar essa coluna)</t>
  </si>
  <si>
    <t>'''''''</t>
  </si>
  <si>
    <t>TOTAL A REALIZAR</t>
  </si>
  <si>
    <t>TOTAL ESTIMADO</t>
  </si>
  <si>
    <t>AUTORIZAÇÃO DE HORAS-EXTRA</t>
  </si>
  <si>
    <t xml:space="preserve">Sábado </t>
  </si>
  <si>
    <t>DATA</t>
  </si>
  <si>
    <t>F</t>
  </si>
  <si>
    <t>Cumprido</t>
  </si>
  <si>
    <t>Auto-Ajuste</t>
  </si>
  <si>
    <t>Ajustado</t>
  </si>
  <si>
    <t>Tabela de Feriados</t>
  </si>
  <si>
    <t>Descrição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</si>
  <si>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</si>
  <si>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</si>
  <si>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</si>
  <si>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</si>
  <si>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</si>
  <si>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</si>
  <si>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</si>
  <si>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</si>
  <si>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</si>
  <si>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Ano Novo</t>
  </si>
  <si>
    <t>Padroeira do Brasil</t>
  </si>
  <si>
    <t>Belo Horizonte</t>
  </si>
  <si>
    <t>Ascenção de Nossa Senhora</t>
  </si>
  <si>
    <t>N. Senhora da Conceição</t>
  </si>
  <si>
    <t>Thiago Lacerda</t>
  </si>
  <si>
    <t>Felipe Menezes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</si>
</sst>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000000"/>
    <numFmt numFmtId="165" formatCode="_(* #,##0_);[Red]_(* \(#,##0\);_(* &quot; - &quot;_);_(@_)"/>
    <numFmt numFmtId="166" formatCode="_(* #,##0,_);[Red]_(* \(#,##0,\);_(* &quot; - &quot;_);_(@_)"/>
    <numFmt numFmtId="167" formatCode="_(* #,##0,,_);_(* \(#,##0,,\);_(* \-_)"/>
    <numFmt numFmtId="168" formatCode="0%;\(0%\);\-"/>
    <numFmt numFmtId="169" formatCode="0%;\(0%\)"/>
    <numFmt numFmtId="170" formatCode="0%;\(0%\);;"/>
    <numFmt numFmtId="171" formatCode="_(* #,##0.00_);_(* \(#,##0.00\);_(* \-??_);_(@_)"/>
    <numFmt numFmtId="172" formatCode="_(* #,##0_);_(* \(#,##0\);_(* \-??_);_(@_)"/>
    <numFmt numFmtId="173" formatCode="_(* #,##0.0_);_(* \(#,##0.0\);_(* \-??_);_(@_)"/>
    <numFmt numFmtId="174" formatCode="&quot;- &quot;mmm&quot; - &quot;yyyy&quot; (&quot;ddd\)"/>
    <numFmt numFmtId="175" formatCode="h:mm:ss"/>
    <numFmt numFmtId="176" formatCode="_(&quot;R$&quot;* #,##0.00_);_(&quot;R$&quot;* \(#,##0.00\);_(&quot;R$&quot;* \-??_);_(@_)"/>
    <numFmt numFmtId="177" formatCode="dd\-mmm\-yyyy&quot; (&quot;ddd\)"/>
    <numFmt numFmtId="178" formatCode="#,##0.0"/>
    <numFmt numFmtId="179" formatCode="dd\-mmm\-yyyy"/>
    <numFmt numFmtId="180" formatCode="dd\-mmm\-yy"/>
  </numFmts>
  <fonts count="35">
    <font>
      <sz val="10"/>
      <name val="Arial"/>
      <family val="2"/>
    </font>
    <font>
      <sz val="11"/>
      <color indexed="8"/>
      <name val="Calibri"/>
      <family val="2"/>
    </font>
    <font>
      <sz val="8"/>
      <color indexed="18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8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BERNHARD"/>
    </font>
    <font>
      <sz val="10"/>
      <color indexed="8"/>
      <name val="Arial"/>
      <family val="2"/>
    </font>
    <font>
      <sz val="11"/>
      <color indexed="62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30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8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164" fontId="2" fillId="0" borderId="0">
      <alignment horizontal="center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165" fontId="34" fillId="0" borderId="0" applyFill="0" applyBorder="0" applyAlignment="0"/>
    <xf numFmtId="165" fontId="5" fillId="0" borderId="0" applyFill="0" applyBorder="0" applyAlignment="0"/>
    <xf numFmtId="165" fontId="5" fillId="0" borderId="0" applyFill="0" applyBorder="0" applyAlignment="0"/>
    <xf numFmtId="166" fontId="5" fillId="0" borderId="0" applyFill="0" applyBorder="0" applyAlignment="0"/>
    <xf numFmtId="167" fontId="5" fillId="0" borderId="0" applyFill="0" applyBorder="0" applyAlignment="0"/>
    <xf numFmtId="165" fontId="34" fillId="0" borderId="0" applyFill="0" applyBorder="0" applyAlignment="0"/>
    <xf numFmtId="165" fontId="5" fillId="0" borderId="0" applyFill="0" applyBorder="0" applyAlignment="0"/>
    <xf numFmtId="165" fontId="5" fillId="0" borderId="0" applyFill="0" applyBorder="0" applyAlignment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165" fontId="34" fillId="0" borderId="0" applyFill="0" applyBorder="0" applyAlignment="0" applyProtection="0"/>
    <xf numFmtId="0" fontId="9" fillId="0" borderId="0"/>
    <xf numFmtId="0" fontId="34" fillId="0" borderId="0"/>
    <xf numFmtId="0" fontId="9" fillId="0" borderId="0"/>
    <xf numFmtId="0" fontId="34" fillId="0" borderId="0"/>
    <xf numFmtId="168" fontId="34" fillId="0" borderId="0">
      <alignment horizontal="center"/>
    </xf>
    <xf numFmtId="165" fontId="34" fillId="0" borderId="0" applyFill="0" applyBorder="0" applyAlignment="0" applyProtection="0"/>
    <xf numFmtId="14" fontId="10" fillId="0" borderId="0" applyFill="0" applyBorder="0" applyAlignment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165" fontId="34" fillId="0" borderId="0" applyFill="0" applyBorder="0" applyAlignment="0"/>
    <xf numFmtId="165" fontId="5" fillId="0" borderId="0" applyFill="0" applyBorder="0" applyAlignment="0"/>
    <xf numFmtId="165" fontId="34" fillId="0" borderId="0" applyFill="0" applyBorder="0" applyAlignment="0"/>
    <xf numFmtId="165" fontId="5" fillId="0" borderId="0" applyFill="0" applyBorder="0" applyAlignment="0"/>
    <xf numFmtId="165" fontId="5" fillId="0" borderId="0" applyFill="0" applyBorder="0" applyAlignment="0"/>
    <xf numFmtId="0" fontId="11" fillId="7" borderId="1" applyNumberFormat="0" applyAlignment="0" applyProtection="0"/>
    <xf numFmtId="0" fontId="12" fillId="16" borderId="0" applyNumberFormat="0" applyBorder="0" applyAlignment="0" applyProtection="0"/>
    <xf numFmtId="0" fontId="13" fillId="0" borderId="4" applyNumberFormat="0" applyAlignment="0" applyProtection="0"/>
    <xf numFmtId="0" fontId="13" fillId="0" borderId="5">
      <alignment horizontal="left" vertical="center"/>
    </xf>
    <xf numFmtId="0" fontId="14" fillId="3" borderId="0" applyNumberFormat="0" applyBorder="0" applyAlignment="0" applyProtection="0"/>
    <xf numFmtId="0" fontId="12" fillId="22" borderId="0" applyNumberFormat="0" applyBorder="0" applyAlignment="0" applyProtection="0"/>
    <xf numFmtId="165" fontId="34" fillId="0" borderId="0" applyFill="0" applyBorder="0" applyAlignment="0"/>
    <xf numFmtId="165" fontId="5" fillId="0" borderId="0" applyFill="0" applyBorder="0" applyAlignment="0"/>
    <xf numFmtId="165" fontId="34" fillId="0" borderId="0" applyFill="0" applyBorder="0" applyAlignment="0"/>
    <xf numFmtId="165" fontId="5" fillId="0" borderId="0" applyFill="0" applyBorder="0" applyAlignment="0"/>
    <xf numFmtId="165" fontId="5" fillId="0" borderId="0" applyFill="0" applyBorder="0" applyAlignment="0"/>
    <xf numFmtId="176" fontId="34" fillId="0" borderId="0" applyFill="0" applyBorder="0" applyAlignment="0" applyProtection="0"/>
    <xf numFmtId="0" fontId="15" fillId="23" borderId="0" applyNumberFormat="0" applyBorder="0" applyAlignment="0" applyProtection="0"/>
    <xf numFmtId="166" fontId="34" fillId="0" borderId="0"/>
    <xf numFmtId="0" fontId="34" fillId="22" borderId="6" applyNumberFormat="0" applyAlignment="0" applyProtection="0"/>
    <xf numFmtId="167" fontId="34" fillId="0" borderId="0" applyFill="0" applyBorder="0" applyAlignment="0" applyProtection="0"/>
    <xf numFmtId="169" fontId="34" fillId="0" borderId="0" applyFill="0" applyBorder="0" applyAlignment="0" applyProtection="0"/>
    <xf numFmtId="10" fontId="34" fillId="0" borderId="0" applyFill="0" applyBorder="0" applyAlignment="0" applyProtection="0"/>
    <xf numFmtId="165" fontId="34" fillId="0" borderId="0" applyFill="0" applyBorder="0" applyAlignment="0"/>
    <xf numFmtId="165" fontId="5" fillId="0" borderId="0" applyFill="0" applyBorder="0" applyAlignment="0"/>
    <xf numFmtId="165" fontId="34" fillId="0" borderId="0" applyFill="0" applyBorder="0" applyAlignment="0"/>
    <xf numFmtId="165" fontId="5" fillId="0" borderId="0" applyFill="0" applyBorder="0" applyAlignment="0"/>
    <xf numFmtId="165" fontId="5" fillId="0" borderId="0" applyFill="0" applyBorder="0" applyAlignment="0"/>
    <xf numFmtId="0" fontId="16" fillId="16" borderId="7" applyNumberFormat="0" applyAlignment="0" applyProtection="0"/>
    <xf numFmtId="49" fontId="10" fillId="0" borderId="0" applyFill="0" applyBorder="0" applyAlignment="0"/>
    <xf numFmtId="166" fontId="5" fillId="0" borderId="0" applyFill="0" applyBorder="0" applyAlignment="0"/>
    <xf numFmtId="170" fontId="5" fillId="0" borderId="0" applyFill="0" applyBorder="0" applyAlignment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171" fontId="34" fillId="0" borderId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24" fillId="0" borderId="0" xfId="0" applyFont="1"/>
    <xf numFmtId="0" fontId="0" fillId="0" borderId="0" xfId="0" applyFont="1" applyAlignment="1">
      <alignment horizontal="left"/>
    </xf>
    <xf numFmtId="0" fontId="26" fillId="0" borderId="5" xfId="0" applyFont="1" applyBorder="1"/>
    <xf numFmtId="0" fontId="26" fillId="0" borderId="5" xfId="0" applyFont="1" applyBorder="1" applyAlignment="1">
      <alignment horizontal="left"/>
    </xf>
    <xf numFmtId="172" fontId="26" fillId="0" borderId="5" xfId="88" applyNumberFormat="1" applyFont="1" applyFill="1" applyBorder="1" applyAlignment="1" applyProtection="1">
      <alignment horizontal="left"/>
      <protection locked="0"/>
    </xf>
    <xf numFmtId="172" fontId="26" fillId="0" borderId="5" xfId="88" applyNumberFormat="1" applyFont="1" applyFill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0" fillId="0" borderId="12" xfId="0" applyFont="1" applyBorder="1"/>
    <xf numFmtId="0" fontId="0" fillId="0" borderId="12" xfId="0" applyBorder="1"/>
    <xf numFmtId="173" fontId="26" fillId="0" borderId="5" xfId="88" applyNumberFormat="1" applyFont="1" applyFill="1" applyBorder="1" applyAlignment="1" applyProtection="1">
      <alignment horizontal="left"/>
      <protection locked="0"/>
    </xf>
    <xf numFmtId="0" fontId="26" fillId="0" borderId="13" xfId="0" applyFont="1" applyFill="1" applyBorder="1" applyAlignment="1">
      <alignment horizontal="left"/>
    </xf>
    <xf numFmtId="172" fontId="27" fillId="0" borderId="13" xfId="88" applyNumberFormat="1" applyFont="1" applyFill="1" applyBorder="1" applyAlignment="1" applyProtection="1">
      <alignment horizontal="center"/>
    </xf>
    <xf numFmtId="172" fontId="26" fillId="0" borderId="0" xfId="88" applyNumberFormat="1" applyFont="1" applyFill="1" applyBorder="1" applyAlignment="1" applyProtection="1">
      <alignment horizontal="left"/>
    </xf>
    <xf numFmtId="0" fontId="0" fillId="0" borderId="0" xfId="0" applyFont="1" applyFill="1" applyBorder="1" applyAlignment="1"/>
    <xf numFmtId="173" fontId="12" fillId="0" borderId="0" xfId="88" applyNumberFormat="1" applyFont="1" applyFill="1" applyBorder="1" applyAlignment="1" applyProtection="1">
      <alignment horizontal="center"/>
    </xf>
    <xf numFmtId="0" fontId="26" fillId="0" borderId="0" xfId="0" applyFont="1"/>
    <xf numFmtId="0" fontId="0" fillId="0" borderId="12" xfId="0" applyFont="1" applyFill="1" applyBorder="1" applyAlignment="1"/>
    <xf numFmtId="173" fontId="12" fillId="0" borderId="12" xfId="88" applyNumberFormat="1" applyFont="1" applyFill="1" applyBorder="1" applyAlignment="1" applyProtection="1">
      <alignment horizontal="center"/>
    </xf>
    <xf numFmtId="0" fontId="28" fillId="0" borderId="0" xfId="0" applyFont="1"/>
    <xf numFmtId="0" fontId="29" fillId="0" borderId="0" xfId="0" applyFont="1" applyFill="1" applyBorder="1" applyAlignment="1" applyProtection="1">
      <alignment horizontal="center"/>
      <protection hidden="1"/>
    </xf>
    <xf numFmtId="0" fontId="30" fillId="24" borderId="4" xfId="0" applyFont="1" applyFill="1" applyBorder="1" applyAlignment="1">
      <alignment horizontal="center"/>
    </xf>
    <xf numFmtId="0" fontId="30" fillId="24" borderId="14" xfId="0" applyFont="1" applyFill="1" applyBorder="1" applyAlignment="1">
      <alignment horizontal="center"/>
    </xf>
    <xf numFmtId="0" fontId="29" fillId="0" borderId="0" xfId="0" applyFont="1"/>
    <xf numFmtId="0" fontId="30" fillId="24" borderId="15" xfId="0" applyFont="1" applyFill="1" applyBorder="1" applyAlignment="1">
      <alignment horizontal="center"/>
    </xf>
    <xf numFmtId="0" fontId="0" fillId="0" borderId="16" xfId="0" applyBorder="1"/>
    <xf numFmtId="174" fontId="0" fillId="0" borderId="17" xfId="0" applyNumberFormat="1" applyBorder="1" applyAlignment="1">
      <alignment horizontal="left"/>
    </xf>
    <xf numFmtId="0" fontId="12" fillId="0" borderId="18" xfId="0" applyFont="1" applyBorder="1" applyAlignment="1"/>
    <xf numFmtId="175" fontId="12" fillId="0" borderId="19" xfId="0" applyNumberFormat="1" applyFont="1" applyBorder="1" applyProtection="1">
      <protection locked="0"/>
    </xf>
    <xf numFmtId="171" fontId="12" fillId="0" borderId="20" xfId="88" applyNumberFormat="1" applyFont="1" applyFill="1" applyBorder="1" applyAlignment="1" applyProtection="1">
      <alignment horizontal="right"/>
    </xf>
    <xf numFmtId="171" fontId="0" fillId="0" borderId="21" xfId="88" applyNumberFormat="1" applyFont="1" applyFill="1" applyBorder="1" applyAlignment="1" applyProtection="1">
      <alignment wrapText="1"/>
      <protection locked="0"/>
    </xf>
    <xf numFmtId="4" fontId="28" fillId="0" borderId="0" xfId="0" applyNumberFormat="1" applyFont="1" applyFill="1" applyBorder="1" applyAlignment="1" applyProtection="1">
      <protection hidden="1"/>
    </xf>
    <xf numFmtId="0" fontId="0" fillId="0" borderId="22" xfId="0" applyBorder="1"/>
    <xf numFmtId="174" fontId="0" fillId="0" borderId="5" xfId="0" applyNumberFormat="1" applyBorder="1" applyAlignment="1">
      <alignment horizontal="left"/>
    </xf>
    <xf numFmtId="21" fontId="12" fillId="0" borderId="19" xfId="0" applyNumberFormat="1" applyFont="1" applyBorder="1" applyProtection="1">
      <protection locked="0"/>
    </xf>
    <xf numFmtId="175" fontId="12" fillId="0" borderId="20" xfId="0" applyNumberFormat="1" applyFont="1" applyBorder="1" applyProtection="1">
      <protection locked="0"/>
    </xf>
    <xf numFmtId="175" fontId="27" fillId="0" borderId="20" xfId="0" applyNumberFormat="1" applyFont="1" applyBorder="1" applyProtection="1">
      <protection locked="0"/>
    </xf>
    <xf numFmtId="0" fontId="28" fillId="24" borderId="23" xfId="0" applyFont="1" applyFill="1" applyBorder="1"/>
    <xf numFmtId="0" fontId="28" fillId="24" borderId="12" xfId="0" applyFont="1" applyFill="1" applyBorder="1" applyAlignment="1">
      <alignment horizontal="left"/>
    </xf>
    <xf numFmtId="0" fontId="28" fillId="24" borderId="12" xfId="0" applyFont="1" applyFill="1" applyBorder="1"/>
    <xf numFmtId="0" fontId="29" fillId="24" borderId="12" xfId="0" applyFont="1" applyFill="1" applyBorder="1" applyAlignment="1">
      <alignment horizontal="right"/>
    </xf>
    <xf numFmtId="171" fontId="29" fillId="24" borderId="24" xfId="0" applyNumberFormat="1" applyFont="1" applyFill="1" applyBorder="1" applyAlignment="1">
      <alignment horizontal="right"/>
    </xf>
    <xf numFmtId="171" fontId="29" fillId="24" borderId="12" xfId="0" applyNumberFormat="1" applyFont="1" applyFill="1" applyBorder="1"/>
    <xf numFmtId="171" fontId="29" fillId="24" borderId="25" xfId="0" applyNumberFormat="1" applyFont="1" applyFill="1" applyBorder="1"/>
    <xf numFmtId="0" fontId="29" fillId="24" borderId="12" xfId="0" applyFont="1" applyFill="1" applyBorder="1" applyAlignment="1">
      <alignment horizontal="left"/>
    </xf>
    <xf numFmtId="176" fontId="0" fillId="0" borderId="0" xfId="62" applyFont="1" applyFill="1" applyBorder="1" applyAlignment="1" applyProtection="1"/>
    <xf numFmtId="176" fontId="26" fillId="0" borderId="0" xfId="62" applyFont="1" applyFill="1" applyBorder="1" applyAlignment="1" applyProtection="1"/>
    <xf numFmtId="0" fontId="28" fillId="24" borderId="26" xfId="0" applyFont="1" applyFill="1" applyBorder="1"/>
    <xf numFmtId="0" fontId="29" fillId="24" borderId="27" xfId="0" applyFont="1" applyFill="1" applyBorder="1" applyAlignment="1">
      <alignment horizontal="center"/>
    </xf>
    <xf numFmtId="0" fontId="29" fillId="24" borderId="20" xfId="0" applyFont="1" applyFill="1" applyBorder="1" applyAlignment="1">
      <alignment horizontal="center"/>
    </xf>
    <xf numFmtId="0" fontId="32" fillId="24" borderId="28" xfId="0" applyFont="1" applyFill="1" applyBorder="1" applyAlignment="1">
      <alignment horizontal="center"/>
    </xf>
    <xf numFmtId="0" fontId="29" fillId="24" borderId="29" xfId="0" applyFont="1" applyFill="1" applyBorder="1" applyAlignment="1">
      <alignment horizontal="center"/>
    </xf>
    <xf numFmtId="0" fontId="29" fillId="24" borderId="23" xfId="0" applyFont="1" applyFill="1" applyBorder="1" applyAlignment="1">
      <alignment horizontal="center"/>
    </xf>
    <xf numFmtId="0" fontId="33" fillId="24" borderId="23" xfId="0" applyFont="1" applyFill="1" applyBorder="1" applyAlignment="1">
      <alignment horizontal="center"/>
    </xf>
    <xf numFmtId="0" fontId="33" fillId="24" borderId="30" xfId="0" applyFont="1" applyFill="1" applyBorder="1" applyAlignment="1">
      <alignment horizontal="center"/>
    </xf>
    <xf numFmtId="0" fontId="33" fillId="24" borderId="31" xfId="0" applyFont="1" applyFill="1" applyBorder="1" applyAlignment="1">
      <alignment horizontal="center"/>
    </xf>
    <xf numFmtId="0" fontId="33" fillId="24" borderId="32" xfId="0" applyFont="1" applyFill="1" applyBorder="1" applyAlignment="1">
      <alignment horizontal="center"/>
    </xf>
    <xf numFmtId="0" fontId="33" fillId="24" borderId="33" xfId="0" applyFont="1" applyFill="1" applyBorder="1" applyAlignment="1">
      <alignment horizontal="center"/>
    </xf>
    <xf numFmtId="177" fontId="12" fillId="0" borderId="16" xfId="0" applyNumberFormat="1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178" fontId="0" fillId="0" borderId="34" xfId="0" applyNumberFormat="1" applyFill="1" applyBorder="1" applyAlignment="1"/>
    <xf numFmtId="4" fontId="0" fillId="0" borderId="19" xfId="0" applyNumberFormat="1" applyFill="1" applyBorder="1" applyAlignment="1"/>
    <xf numFmtId="4" fontId="0" fillId="0" borderId="19" xfId="0" applyNumberFormat="1" applyFill="1" applyBorder="1" applyAlignment="1" applyProtection="1">
      <protection locked="0"/>
    </xf>
    <xf numFmtId="4" fontId="0" fillId="0" borderId="35" xfId="0" applyNumberFormat="1" applyFill="1" applyBorder="1" applyAlignment="1" applyProtection="1">
      <protection locked="0"/>
    </xf>
    <xf numFmtId="4" fontId="0" fillId="0" borderId="36" xfId="0" applyNumberFormat="1" applyFill="1" applyBorder="1" applyAlignment="1"/>
    <xf numFmtId="171" fontId="12" fillId="0" borderId="36" xfId="0" applyNumberFormat="1" applyFont="1" applyFill="1" applyBorder="1" applyAlignment="1">
      <alignment wrapText="1"/>
    </xf>
    <xf numFmtId="0" fontId="29" fillId="24" borderId="37" xfId="0" applyFont="1" applyFill="1" applyBorder="1" applyAlignment="1"/>
    <xf numFmtId="4" fontId="29" fillId="24" borderId="38" xfId="0" applyNumberFormat="1" applyFont="1" applyFill="1" applyBorder="1" applyAlignment="1"/>
    <xf numFmtId="4" fontId="29" fillId="24" borderId="39" xfId="0" applyNumberFormat="1" applyFont="1" applyFill="1" applyBorder="1" applyAlignment="1"/>
    <xf numFmtId="4" fontId="29" fillId="24" borderId="40" xfId="0" applyNumberFormat="1" applyFont="1" applyFill="1" applyBorder="1" applyAlignment="1"/>
    <xf numFmtId="179" fontId="0" fillId="0" borderId="0" xfId="0" applyNumberFormat="1" applyAlignment="1">
      <alignment horizontal="center"/>
    </xf>
    <xf numFmtId="175" fontId="12" fillId="25" borderId="19" xfId="0" applyNumberFormat="1" applyFont="1" applyFill="1" applyBorder="1" applyProtection="1">
      <protection locked="0"/>
    </xf>
    <xf numFmtId="175" fontId="12" fillId="26" borderId="20" xfId="0" applyNumberFormat="1" applyFont="1" applyFill="1" applyBorder="1" applyProtection="1">
      <protection locked="0"/>
    </xf>
    <xf numFmtId="179" fontId="26" fillId="0" borderId="41" xfId="0" applyNumberFormat="1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180" fontId="0" fillId="0" borderId="0" xfId="0" applyNumberFormat="1" applyAlignment="1">
      <alignment horizontal="left"/>
    </xf>
    <xf numFmtId="179" fontId="25" fillId="0" borderId="0" xfId="0" applyNumberFormat="1" applyFont="1" applyAlignment="1">
      <alignment horizontal="center"/>
    </xf>
    <xf numFmtId="179" fontId="25" fillId="0" borderId="0" xfId="0" applyNumberFormat="1" applyFont="1" applyAlignment="1">
      <alignment horizontal="left"/>
    </xf>
    <xf numFmtId="0" fontId="29" fillId="24" borderId="42" xfId="0" applyFont="1" applyFill="1" applyBorder="1" applyAlignment="1">
      <alignment horizontal="center"/>
    </xf>
    <xf numFmtId="0" fontId="30" fillId="24" borderId="4" xfId="0" applyFont="1" applyFill="1" applyBorder="1" applyAlignment="1">
      <alignment horizontal="center"/>
    </xf>
    <xf numFmtId="0" fontId="29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Border="1" applyAlignment="1">
      <alignment horizontal="center" vertical="top"/>
    </xf>
    <xf numFmtId="0" fontId="12" fillId="0" borderId="43" xfId="0" applyFont="1" applyBorder="1" applyAlignment="1" applyProtection="1">
      <alignment horizontal="center" vertical="center"/>
      <protection locked="0"/>
    </xf>
    <xf numFmtId="0" fontId="31" fillId="24" borderId="44" xfId="0" applyFont="1" applyFill="1" applyBorder="1" applyAlignment="1">
      <alignment horizontal="center"/>
    </xf>
    <xf numFmtId="0" fontId="32" fillId="24" borderId="20" xfId="0" applyFont="1" applyFill="1" applyBorder="1" applyAlignment="1">
      <alignment horizontal="center"/>
    </xf>
  </cellXfs>
  <cellStyles count="89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-0" xfId="13"/>
    <cellStyle name="60% - Ênfase1" xfId="14" builtinId="32" customBuiltin="1"/>
    <cellStyle name="60% - Ênfase2" xfId="15" builtinId="36" customBuiltin="1"/>
    <cellStyle name="60% - Ênfase3" xfId="16" builtinId="40" customBuiltin="1"/>
    <cellStyle name="60% - Ênfase4" xfId="17" builtinId="44" customBuiltin="1"/>
    <cellStyle name="60% - Ênfase5" xfId="18" builtinId="48" customBuiltin="1"/>
    <cellStyle name="60% - Ênfase6" xfId="19" builtinId="52" customBuiltin="1"/>
    <cellStyle name="Bom" xfId="20" builtinId="26" customBuiltin="1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álculo" xfId="29" builtinId="22" customBuiltin="1"/>
    <cellStyle name="Célula de Verificação" xfId="30" builtinId="23" customBuiltin="1"/>
    <cellStyle name="Célula Vinculada" xfId="31" builtinId="24" customBuiltin="1"/>
    <cellStyle name="Comma [00]" xfId="32"/>
    <cellStyle name="Comma0 - Modelo1" xfId="33"/>
    <cellStyle name="Comma0 - Style1" xfId="34"/>
    <cellStyle name="Comma1 - Modelo2" xfId="35"/>
    <cellStyle name="Comma1 - Style2" xfId="36"/>
    <cellStyle name="Contracts" xfId="37"/>
    <cellStyle name="Currency [00]" xfId="38"/>
    <cellStyle name="Date Short" xfId="39"/>
    <cellStyle name="Ênfase1" xfId="40" builtinId="29" customBuiltin="1"/>
    <cellStyle name="Ênfase2" xfId="41" builtinId="33" customBuiltin="1"/>
    <cellStyle name="Ênfase3" xfId="42" builtinId="37" customBuiltin="1"/>
    <cellStyle name="Ênfase4" xfId="43" builtinId="41" customBuiltin="1"/>
    <cellStyle name="Ênfase5" xfId="44" builtinId="45" customBuiltin="1"/>
    <cellStyle name="Ênfase6" xfId="45" builtinId="49" customBuiltin="1"/>
    <cellStyle name="Enter Currency (0)" xfId="46"/>
    <cellStyle name="Enter Currency (2)" xfId="47"/>
    <cellStyle name="Enter Units (0)" xfId="48"/>
    <cellStyle name="Enter Units (1)" xfId="49"/>
    <cellStyle name="Enter Units (2)" xfId="50"/>
    <cellStyle name="Entrada" xfId="51" builtinId="20" customBuiltin="1"/>
    <cellStyle name="Grey" xfId="52"/>
    <cellStyle name="Header1" xfId="53"/>
    <cellStyle name="Header2" xfId="54"/>
    <cellStyle name="Incorreto" xfId="55" builtinId="27" customBuiltin="1"/>
    <cellStyle name="Input [yellow]" xfId="56"/>
    <cellStyle name="Link Currency (0)" xfId="57"/>
    <cellStyle name="Link Currency (2)" xfId="58"/>
    <cellStyle name="Link Units (0)" xfId="59"/>
    <cellStyle name="Link Units (1)" xfId="60"/>
    <cellStyle name="Link Units (2)" xfId="61"/>
    <cellStyle name="Moeda" xfId="62" builtinId="4"/>
    <cellStyle name="Neutra" xfId="63" builtinId="28" customBuiltin="1"/>
    <cellStyle name="Normal" xfId="0" builtinId="0"/>
    <cellStyle name="Normal - Style1" xfId="64"/>
    <cellStyle name="Nota" xfId="65" builtinId="10" customBuiltin="1"/>
    <cellStyle name="Percent [0]" xfId="66"/>
    <cellStyle name="Percent [00]" xfId="67"/>
    <cellStyle name="Percent [2]" xfId="68"/>
    <cellStyle name="PrePop Currency (0)" xfId="69"/>
    <cellStyle name="PrePop Currency (2)" xfId="70"/>
    <cellStyle name="PrePop Units (0)" xfId="71"/>
    <cellStyle name="PrePop Units (1)" xfId="72"/>
    <cellStyle name="PrePop Units (2)" xfId="73"/>
    <cellStyle name="Saída" xfId="74" builtinId="21" customBuiltin="1"/>
    <cellStyle name="Text Indent A" xfId="75"/>
    <cellStyle name="Text Indent B" xfId="76"/>
    <cellStyle name="Text Indent C" xfId="77"/>
    <cellStyle name="Texto de Aviso" xfId="78" builtinId="11" customBuiltin="1"/>
    <cellStyle name="Texto Explicativo" xfId="79" builtinId="53" customBuiltin="1"/>
    <cellStyle name="Título" xfId="80" builtinId="15" customBuiltin="1"/>
    <cellStyle name="Título 1" xfId="81" builtinId="16" customBuiltin="1"/>
    <cellStyle name="Título 1 1" xfId="82"/>
    <cellStyle name="Título 1 1 1" xfId="83"/>
    <cellStyle name="Título 2" xfId="84" builtinId="17" customBuiltin="1"/>
    <cellStyle name="Título 3" xfId="85" builtinId="18" customBuiltin="1"/>
    <cellStyle name="Título 4" xfId="86" builtinId="19" customBuiltin="1"/>
    <cellStyle name="Total" xfId="87" builtinId="25" customBuiltin="1"/>
    <cellStyle name="Vírgula" xfId="88" builtinId="3"/>
  </cellStyles>
  <dxfs count="177"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0"/>
      </font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38100</xdr:rowOff>
    </xdr:from>
    <xdr:to>
      <xdr:col>13</xdr:col>
      <xdr:colOff>142875</xdr:colOff>
      <xdr:row>1</xdr:row>
      <xdr:rowOff>657225</xdr:rowOff>
    </xdr:to>
    <xdr:pic>
      <xdr:nvPicPr>
        <xdr:cNvPr id="1025" name="Picture 9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"/>
          <a:ext cx="31908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S84"/>
  <sheetViews>
    <sheetView showGridLines="0" tabSelected="1" workbookViewId="0">
      <selection activeCell="F5" sqref="F5"/>
    </sheetView>
  </sheetViews>
  <sheetFormatPr defaultRowHeight="12.75"/>
  <cols>
    <col min="1" max="1" width="3.7109375" customWidth="1"/>
    <col min="2" max="2" width="6.28515625" customWidth="1"/>
    <col min="3" max="3" width="16.5703125" style="1" customWidth="1"/>
    <col min="4" max="4" width="19.5703125" style="1" customWidth="1"/>
    <col min="5" max="6" width="6.7109375" style="1" customWidth="1"/>
    <col min="7" max="12" width="6.7109375" style="2" customWidth="1"/>
    <col min="13" max="14" width="8.7109375" style="2" customWidth="1"/>
    <col min="15" max="15" width="50.85546875" customWidth="1"/>
    <col min="16" max="16" width="2.7109375" customWidth="1"/>
    <col min="17" max="19" width="9.140625" style="3"/>
    <col min="20" max="21" width="10.140625" style="3" customWidth="1"/>
    <col min="22" max="22" width="7.5703125" style="3" customWidth="1"/>
    <col min="23" max="25" width="8.140625" style="3" customWidth="1"/>
    <col min="26" max="26" width="7.5703125" style="3" customWidth="1"/>
    <col min="27" max="27" width="8.140625" style="3" customWidth="1"/>
    <col min="28" max="28" width="7.5703125" style="3" customWidth="1"/>
    <col min="29" max="29" width="8.140625" style="3" customWidth="1"/>
    <col min="30" max="42" width="9.140625" style="3"/>
  </cols>
  <sheetData>
    <row r="1" spans="2:45" ht="19.5" customHeight="1"/>
    <row r="2" spans="2:45" ht="56.25" customHeight="1">
      <c r="C2"/>
      <c r="D2"/>
      <c r="E2"/>
      <c r="F2"/>
      <c r="G2" s="4"/>
    </row>
    <row r="3" spans="2:45" ht="22.5" customHeight="1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2:45">
      <c r="B4" s="5" t="s">
        <v>1</v>
      </c>
      <c r="C4" s="6"/>
      <c r="D4" s="6"/>
      <c r="E4" s="7"/>
      <c r="F4" s="8" t="s">
        <v>58</v>
      </c>
    </row>
    <row r="5" spans="2:45">
      <c r="B5" s="5" t="s">
        <v>2</v>
      </c>
      <c r="C5" s="6"/>
      <c r="D5" s="6"/>
      <c r="E5" s="7"/>
      <c r="F5" s="7">
        <v>1</v>
      </c>
    </row>
    <row r="6" spans="2:45">
      <c r="B6" s="5" t="s">
        <v>3</v>
      </c>
      <c r="C6" s="6"/>
      <c r="D6" s="6"/>
      <c r="E6" s="7"/>
      <c r="F6" s="7">
        <v>2019</v>
      </c>
      <c r="J6" s="9" t="s">
        <v>4</v>
      </c>
      <c r="L6" s="10"/>
      <c r="M6" s="10"/>
      <c r="N6" s="10"/>
      <c r="O6" s="11"/>
    </row>
    <row r="7" spans="2:45">
      <c r="B7" s="5" t="s">
        <v>5</v>
      </c>
      <c r="C7" s="6"/>
      <c r="D7" s="6"/>
      <c r="E7" s="7"/>
      <c r="F7" s="12">
        <v>8</v>
      </c>
      <c r="L7" s="84" t="s">
        <v>62</v>
      </c>
      <c r="M7" s="84"/>
      <c r="N7" s="84"/>
      <c r="O7" s="84"/>
    </row>
    <row r="8" spans="2:45">
      <c r="B8" s="13" t="s">
        <v>6</v>
      </c>
      <c r="C8" s="13"/>
      <c r="D8" s="13"/>
      <c r="E8" s="14"/>
      <c r="F8" s="14"/>
      <c r="G8" s="15"/>
    </row>
    <row r="9" spans="2:45">
      <c r="B9" s="16" t="s">
        <v>7</v>
      </c>
      <c r="C9" s="16"/>
      <c r="D9" s="16"/>
      <c r="E9" s="17"/>
      <c r="F9" s="17">
        <f>V47</f>
        <v>0</v>
      </c>
      <c r="G9" s="15"/>
    </row>
    <row r="10" spans="2:45">
      <c r="B10" s="16" t="s">
        <v>8</v>
      </c>
      <c r="C10" s="16"/>
      <c r="D10" s="16"/>
      <c r="E10" s="17"/>
      <c r="F10" s="17">
        <f>X47</f>
        <v>0</v>
      </c>
      <c r="G10" s="15"/>
    </row>
    <row r="11" spans="2:45">
      <c r="B11" s="16" t="s">
        <v>9</v>
      </c>
      <c r="C11" s="16"/>
      <c r="D11" s="16"/>
      <c r="E11" s="17"/>
      <c r="F11" s="17">
        <f>AB47+Z47</f>
        <v>0</v>
      </c>
      <c r="G11" s="15"/>
      <c r="J11" s="18" t="s">
        <v>10</v>
      </c>
      <c r="L11" s="10"/>
      <c r="M11" s="10"/>
      <c r="N11" s="10"/>
      <c r="O11" s="11"/>
    </row>
    <row r="12" spans="2:45">
      <c r="B12" s="19" t="s">
        <v>11</v>
      </c>
      <c r="C12" s="19"/>
      <c r="D12" s="19"/>
      <c r="E12" s="20"/>
      <c r="F12" s="20">
        <f>AC47+AA47+W47+Y47</f>
        <v>0</v>
      </c>
      <c r="G12" s="15"/>
      <c r="L12" s="84" t="s">
        <v>61</v>
      </c>
      <c r="M12" s="84"/>
      <c r="N12" s="84"/>
      <c r="O12" s="84"/>
    </row>
    <row r="13" spans="2:45">
      <c r="Q13" s="21"/>
      <c r="R13" s="21"/>
      <c r="S13" s="21"/>
      <c r="T13" s="82" t="s">
        <v>12</v>
      </c>
      <c r="U13" s="82"/>
      <c r="V13" s="82"/>
      <c r="W13" s="82"/>
      <c r="X13" s="82"/>
      <c r="Y13" s="82"/>
      <c r="Z13" s="82"/>
      <c r="AA13" s="82"/>
      <c r="AB13" s="82"/>
      <c r="AC13" s="82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2:45">
      <c r="B14" s="80"/>
      <c r="C14" s="80"/>
      <c r="D14" s="23"/>
      <c r="E14" s="81" t="s">
        <v>13</v>
      </c>
      <c r="F14" s="81"/>
      <c r="G14" s="81" t="s">
        <v>14</v>
      </c>
      <c r="H14" s="81"/>
      <c r="I14" s="81" t="s">
        <v>15</v>
      </c>
      <c r="J14" s="81"/>
      <c r="K14" s="81" t="s">
        <v>16</v>
      </c>
      <c r="L14" s="81"/>
      <c r="M14" s="24"/>
      <c r="N14" s="24"/>
      <c r="O14" s="24"/>
      <c r="Q14" s="21"/>
      <c r="R14" s="21"/>
      <c r="S14" s="21"/>
      <c r="T14" s="22"/>
      <c r="U14" s="82" t="s">
        <v>17</v>
      </c>
      <c r="V14" s="82"/>
      <c r="W14" s="82"/>
      <c r="X14" s="82" t="s">
        <v>18</v>
      </c>
      <c r="Y14" s="82"/>
      <c r="Z14" s="82" t="s">
        <v>19</v>
      </c>
      <c r="AA14" s="82"/>
      <c r="AB14" s="82" t="s">
        <v>20</v>
      </c>
      <c r="AC14" s="82"/>
      <c r="AD14" s="25" t="s">
        <v>21</v>
      </c>
      <c r="AE14" s="25"/>
      <c r="AF14" s="25" t="s">
        <v>22</v>
      </c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spans="2:45" ht="13.5" thickBot="1">
      <c r="B15" s="80" t="s">
        <v>23</v>
      </c>
      <c r="C15" s="80"/>
      <c r="D15" s="23" t="s">
        <v>20</v>
      </c>
      <c r="E15" s="23" t="s">
        <v>24</v>
      </c>
      <c r="F15" s="23" t="s">
        <v>25</v>
      </c>
      <c r="G15" s="23" t="s">
        <v>24</v>
      </c>
      <c r="H15" s="23" t="s">
        <v>25</v>
      </c>
      <c r="I15" s="23" t="s">
        <v>24</v>
      </c>
      <c r="J15" s="23" t="s">
        <v>25</v>
      </c>
      <c r="K15" s="23" t="s">
        <v>24</v>
      </c>
      <c r="L15" s="23" t="s">
        <v>25</v>
      </c>
      <c r="M15" s="26" t="s">
        <v>26</v>
      </c>
      <c r="N15" s="24" t="s">
        <v>27</v>
      </c>
      <c r="O15" s="24" t="s">
        <v>28</v>
      </c>
      <c r="P15" s="9"/>
      <c r="Q15" s="21"/>
      <c r="R15" s="22" t="s">
        <v>26</v>
      </c>
      <c r="S15" s="22" t="s">
        <v>27</v>
      </c>
      <c r="T15" s="22" t="s">
        <v>29</v>
      </c>
      <c r="U15" s="22" t="s">
        <v>30</v>
      </c>
      <c r="V15" s="22" t="s">
        <v>31</v>
      </c>
      <c r="W15" s="22" t="s">
        <v>32</v>
      </c>
      <c r="X15" s="22" t="s">
        <v>31</v>
      </c>
      <c r="Y15" s="22" t="s">
        <v>32</v>
      </c>
      <c r="Z15" s="22" t="s">
        <v>31</v>
      </c>
      <c r="AA15" s="22" t="s">
        <v>32</v>
      </c>
      <c r="AB15" s="22" t="s">
        <v>31</v>
      </c>
      <c r="AC15" s="22" t="s">
        <v>32</v>
      </c>
      <c r="AD15" s="22" t="s">
        <v>31</v>
      </c>
      <c r="AE15" s="22" t="s">
        <v>32</v>
      </c>
      <c r="AF15" s="22" t="s">
        <v>33</v>
      </c>
      <c r="AG15" s="21" t="s">
        <v>34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spans="2:45">
      <c r="B16" s="27">
        <v>1</v>
      </c>
      <c r="C16" s="28">
        <f t="shared" ref="C16:C46" si="0">IF(B16&lt;&gt;"",DATE($F$6,$F$5,B16),"")</f>
        <v>43466</v>
      </c>
      <c r="D16" s="29" t="str">
        <f t="shared" ref="D16:D46" si="1">IF(ISERROR(VLOOKUP(C16,FERIADOS,2,FALSE)),"",VLOOKUP(C16,FERIADOS,2,FALSE))</f>
        <v>Ano Novo</v>
      </c>
      <c r="E16" s="30"/>
      <c r="F16" s="30"/>
      <c r="G16" s="30"/>
      <c r="H16" s="30"/>
      <c r="I16" s="30"/>
      <c r="J16" s="30"/>
      <c r="K16" s="30"/>
      <c r="L16" s="30"/>
      <c r="M16" s="31">
        <f t="shared" ref="M16:M46" si="2">R16</f>
        <v>0</v>
      </c>
      <c r="N16" s="31">
        <f t="shared" ref="N16:N46" si="3">S16</f>
        <v>0</v>
      </c>
      <c r="O16" s="32"/>
      <c r="Q16" s="21"/>
      <c r="R16" s="33">
        <f t="shared" ref="R16:R32" si="4">(((HOUR(F16)*60+MINUTE(F16))-(HOUR(E16)*60+MINUTE(E16)))+((HOUR(H16)*60+MINUTE(H16))-(HOUR(G16)*60+MINUTE(G16)))+((HOUR(J16)*60+MINUTE(J16))-(HOUR(I16)*60+MINUTE(I16)))+IF(L16&gt;=K16,((HOUR(L16)*60+MINUTE(L16))-(HOUR(K16)*60+MINUTE(K16))),((HOUR(L16)*60+MINUTE(L16))+(24*60)-(HOUR(K16)*60+MINUTE(K16)))))/60</f>
        <v>0</v>
      </c>
      <c r="S16" s="33">
        <f>IF(WEEKDAY($C16,2)=6,SUM(R16:R16),0)</f>
        <v>0</v>
      </c>
      <c r="T16" s="33">
        <f t="shared" ref="T16:T43" si="5">IF(OR(WEEKDAY(C16,2)&gt;5,D16&lt;&gt;""),0,$F$7)</f>
        <v>0</v>
      </c>
      <c r="U16" s="33">
        <f t="shared" ref="U16:U32" si="6">IF(B16&lt;&gt;"",IF(D16&lt;&gt;"",0,((((HOUR(F16)*60+MINUTE(F16))-(HOUR(E16)*60+MINUTE(E16)))+((HOUR(H16)*60+MINUTE(H16))-(HOUR(G16)*60+MINUTE(G16)))+((HOUR(J16)*60+MINUTE(J16))-(HOUR(I16)*60+MINUTE(I16)))+((HOUR(L16)*60+MINUTE(L16))-(HOUR(K16)*60+MINUTE(K16))))/60-T16)*IF(WEEKDAY($C16,2)&gt;5,0,1)),0)</f>
        <v>0</v>
      </c>
      <c r="V16" s="33">
        <f>U16+SUM(COORDENADOR!E5:F5)</f>
        <v>0</v>
      </c>
      <c r="W16" s="33">
        <f>IF(B16&lt;&gt;"",IF(D16&lt;&gt;"",0,((((HOUR(F16)*60+MINUTE(F16))-(HOUR(E16)*60+MINUTE(E16)))+IF(L16&gt;=K16,((HOUR(L16)*60+MINUTE(L16))-(HOUR(K16)*60+MINUTE(K16))),((HOUR(L16)*60+MINUTE(L16))+(24*60)-(HOUR(K16)*60+MINUTE(K16)))))/60)*IF(WEEKDAY($C16,2)&gt;5,0,1))+COORDENADOR!G5,0)</f>
        <v>0</v>
      </c>
      <c r="X16" s="33">
        <f>COORDENADOR!H5+COORDENADOR!I5</f>
        <v>0</v>
      </c>
      <c r="Y16" s="33">
        <f>IF(B16&lt;&gt;"",IF(D16&lt;&gt;"",0,((((HOUR(F16)*60+MINUTE(F16))-(HOUR(E16)*60+MINUTE(E16)))+IF(L16&gt;=K16,((HOUR(L16)*60+MINUTE(L16))-(HOUR(K16)*60+MINUTE(K16))),((HOUR(L16)*60+MINUTE(L16))+(24*60)-(HOUR(K16)*60+MINUTE(K16)))))/60)*IF(WEEKDAY($C16,2)=6,1,0))+COORDENADOR!I5,0)</f>
        <v>0</v>
      </c>
      <c r="Z16" s="33">
        <f>COORDENADOR!J5+COORDENADOR!K5</f>
        <v>0</v>
      </c>
      <c r="AA16" s="33">
        <f>IF(B16&lt;&gt;"",IF(D16&lt;&gt;"",0,((((HOUR(F16)*60+MINUTE(F16))-(HOUR(E16)*60+MINUTE(E16)))+IF(L16&gt;=K16,((HOUR(L16)*60+MINUTE(L16))-(HOUR(K16)*60+MINUTE(K16))),((HOUR(L16)*60+MINUTE(L16))+(24*60)-(HOUR(K16)*60+MINUTE(K16)))))/60)*IF(WEEKDAY($C16,2)=7,1,0))+COORDENADOR!K5,0)</f>
        <v>0</v>
      </c>
      <c r="AB16" s="33">
        <f>COORDENADOR!L5+COORDENADOR!M5</f>
        <v>0</v>
      </c>
      <c r="AC16" s="33">
        <f>IF(B16&lt;&gt;"",IF(D16="",0,((((HOUR(F16)*60+MINUTE(F16))-(HOUR(E16)*60+MINUTE(E16)))+IF(L16&gt;=K16,((HOUR(L16)*60+MINUTE(L16))-(HOUR(K16)*60+MINUTE(K16))),((HOUR(L16)*60+MINUTE(L16))+(24*60)-(HOUR(K16)*60+MINUTE(K16)))))/60))+COORDENADOR!M5,0)</f>
        <v>0</v>
      </c>
      <c r="AD16" s="33">
        <f>SUM(COORDENADOR!E5:F5)</f>
        <v>0</v>
      </c>
      <c r="AE16" s="33">
        <f>IF(J16&lt;&gt;"",0,((((HOUR(L16)*60+MINUTE(L16))-(HOUR(K16)*60+MINUTE(K16)))+IF(R16&gt;=Q16,((HOUR(R16)*60+MINUTE(R16))-(HOUR(Q16)*60+MINUTE(Q16))),((HOUR(R16)*60+MINUTE(R16))+(24*60)-(HOUR(Q16)*60+MINUTE(Q16)))))/60)*IF(WEEKDAY($C16,2)&gt;5,0,1))+COORDENADOR!O5</f>
        <v>0</v>
      </c>
      <c r="AF16" s="33">
        <f>COORDENADOR!G5</f>
        <v>0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</row>
    <row r="17" spans="2:45">
      <c r="B17" s="34">
        <f t="shared" ref="B17:B43" si="7">B16+1</f>
        <v>2</v>
      </c>
      <c r="C17" s="35">
        <f t="shared" si="0"/>
        <v>43467</v>
      </c>
      <c r="D17" s="29" t="str">
        <f t="shared" si="1"/>
        <v/>
      </c>
      <c r="E17" s="73"/>
      <c r="F17" s="73"/>
      <c r="G17" s="73"/>
      <c r="H17" s="73"/>
      <c r="I17" s="36"/>
      <c r="J17" s="36"/>
      <c r="K17" s="30"/>
      <c r="L17" s="30"/>
      <c r="M17" s="31">
        <f t="shared" si="2"/>
        <v>0</v>
      </c>
      <c r="N17" s="31">
        <f t="shared" si="3"/>
        <v>0</v>
      </c>
      <c r="O17" s="32"/>
      <c r="Q17" s="21"/>
      <c r="R17" s="33">
        <f t="shared" si="4"/>
        <v>0</v>
      </c>
      <c r="S17" s="33">
        <f>IF(WEEKDAY($C17,2)=6,SUM(R16:R17),0)</f>
        <v>0</v>
      </c>
      <c r="T17" s="33">
        <f t="shared" si="5"/>
        <v>8</v>
      </c>
      <c r="U17" s="33">
        <f t="shared" si="6"/>
        <v>-8</v>
      </c>
      <c r="V17" s="33">
        <f>U17+SUM(COORDENADOR!E6:F6)</f>
        <v>0</v>
      </c>
      <c r="W17" s="33">
        <f>IF(B17&lt;&gt;"",IF(D17&lt;&gt;"",0,((((HOUR(F17)*60+MINUTE(F17))-(HOUR(E17)*60+MINUTE(E17)))+IF(L17&gt;=K17,((HOUR(L17)*60+MINUTE(L17))-(HOUR(K17)*60+MINUTE(K17))),((HOUR(L17)*60+MINUTE(L17))+(24*60)-(HOUR(K17)*60+MINUTE(K17)))))/60)*IF(WEEKDAY($C17,2)&gt;5,0,1))+COORDENADOR!G6,0)</f>
        <v>0</v>
      </c>
      <c r="X17" s="33">
        <f>COORDENADOR!H6+COORDENADOR!I6</f>
        <v>0</v>
      </c>
      <c r="Y17" s="33">
        <f>IF(B17&lt;&gt;"",IF(D17&lt;&gt;"",0,((((HOUR(F17)*60+MINUTE(F17))-(HOUR(E17)*60+MINUTE(E17)))+IF(L17&gt;=K17,((HOUR(L17)*60+MINUTE(L17))-(HOUR(K17)*60+MINUTE(K17))),((HOUR(L17)*60+MINUTE(L17))+(24*60)-(HOUR(K17)*60+MINUTE(K17)))))/60)*IF(WEEKDAY($C17,2)=6,1,0))+COORDENADOR!I6,0)</f>
        <v>0</v>
      </c>
      <c r="Z17" s="33">
        <f>COORDENADOR!J6+COORDENADOR!K6</f>
        <v>0</v>
      </c>
      <c r="AA17" s="33">
        <f>IF(B17&lt;&gt;"",IF(D17&lt;&gt;"",0,((((HOUR(F17)*60+MINUTE(F17))-(HOUR(E17)*60+MINUTE(E17)))+IF(L17&gt;=K17,((HOUR(L17)*60+MINUTE(L17))-(HOUR(K17)*60+MINUTE(K17))),((HOUR(L17)*60+MINUTE(L17))+(24*60)-(HOUR(K17)*60+MINUTE(K17)))))/60)*IF(WEEKDAY($C17,2)=7,1,0))+COORDENADOR!K6,0)</f>
        <v>0</v>
      </c>
      <c r="AB17" s="33">
        <f>COORDENADOR!L6+COORDENADOR!M6</f>
        <v>0</v>
      </c>
      <c r="AC17" s="33">
        <f>IF(B17&lt;&gt;"",IF(D17="",0,((((HOUR(F17)*60+MINUTE(F17))-(HOUR(E17)*60+MINUTE(E17)))+IF(L17&gt;=K17,((HOUR(L17)*60+MINUTE(L17))-(HOUR(K17)*60+MINUTE(K17))),((HOUR(L17)*60+MINUTE(L17))+(24*60)-(HOUR(K17)*60+MINUTE(K17)))))/60))+COORDENADOR!M6,0)</f>
        <v>0</v>
      </c>
      <c r="AD17" s="33">
        <f>SUM(COORDENADOR!E6:F6)</f>
        <v>8</v>
      </c>
      <c r="AE17" s="33">
        <f>IF(J17&lt;&gt;"",0,((((HOUR(L17)*60+MINUTE(L17))-(HOUR(K17)*60+MINUTE(K17)))+IF(R17&gt;=Q17,((HOUR(R17)*60+MINUTE(R17))-(HOUR(Q17)*60+MINUTE(Q17))),((HOUR(R17)*60+MINUTE(R17))+(24*60)-(HOUR(Q17)*60+MINUTE(Q17)))))/60)*IF(WEEKDAY($C17,2)&gt;5,0,1))+COORDENADOR!O6</f>
        <v>8</v>
      </c>
      <c r="AF17" s="33">
        <f>COORDENADOR!G6</f>
        <v>0</v>
      </c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2:45">
      <c r="B18" s="34">
        <f t="shared" si="7"/>
        <v>3</v>
      </c>
      <c r="C18" s="35">
        <f t="shared" si="0"/>
        <v>43468</v>
      </c>
      <c r="D18" s="29" t="str">
        <f t="shared" si="1"/>
        <v/>
      </c>
      <c r="E18" s="30"/>
      <c r="F18" s="30"/>
      <c r="G18" s="30"/>
      <c r="H18" s="30"/>
      <c r="I18" s="36"/>
      <c r="J18" s="36"/>
      <c r="K18" s="30"/>
      <c r="L18" s="30"/>
      <c r="M18" s="31">
        <f t="shared" si="2"/>
        <v>0</v>
      </c>
      <c r="N18" s="31">
        <f t="shared" si="3"/>
        <v>0</v>
      </c>
      <c r="O18" s="32"/>
      <c r="Q18" s="21"/>
      <c r="R18" s="33">
        <f t="shared" si="4"/>
        <v>0</v>
      </c>
      <c r="S18" s="33">
        <f>IF(WEEKDAY($C18,2)=6,SUM(R16:R18),0)</f>
        <v>0</v>
      </c>
      <c r="T18" s="33">
        <f t="shared" si="5"/>
        <v>8</v>
      </c>
      <c r="U18" s="33">
        <f t="shared" si="6"/>
        <v>-8</v>
      </c>
      <c r="V18" s="33">
        <f>U18+SUM(COORDENADOR!E7:F7)</f>
        <v>0</v>
      </c>
      <c r="W18" s="33">
        <f>IF(B18&lt;&gt;"",IF(D18&lt;&gt;"",0,((((HOUR(F18)*60+MINUTE(F18))-(HOUR(E18)*60+MINUTE(E18)))+IF(L18&gt;=K18,((HOUR(L18)*60+MINUTE(L18))-(HOUR(K18)*60+MINUTE(K18))),((HOUR(L18)*60+MINUTE(L18))+(24*60)-(HOUR(K18)*60+MINUTE(K18)))))/60)*IF(WEEKDAY($C18,2)&gt;5,0,1))+COORDENADOR!G7,0)</f>
        <v>0</v>
      </c>
      <c r="X18" s="33">
        <f>COORDENADOR!H7+COORDENADOR!I7</f>
        <v>0</v>
      </c>
      <c r="Y18" s="33">
        <f>IF(B18&lt;&gt;"",IF(D18&lt;&gt;"",0,((((HOUR(F18)*60+MINUTE(F18))-(HOUR(E18)*60+MINUTE(E18)))+IF(L18&gt;=K18,((HOUR(L18)*60+MINUTE(L18))-(HOUR(K18)*60+MINUTE(K18))),((HOUR(L18)*60+MINUTE(L18))+(24*60)-(HOUR(K18)*60+MINUTE(K18)))))/60)*IF(WEEKDAY($C18,2)=6,1,0))+COORDENADOR!I7,0)</f>
        <v>0</v>
      </c>
      <c r="Z18" s="33">
        <f>COORDENADOR!J7+COORDENADOR!K7</f>
        <v>0</v>
      </c>
      <c r="AA18" s="33">
        <f>IF(B18&lt;&gt;"",IF(D18&lt;&gt;"",0,((((HOUR(F18)*60+MINUTE(F18))-(HOUR(E18)*60+MINUTE(E18)))+IF(L18&gt;=K18,((HOUR(L18)*60+MINUTE(L18))-(HOUR(K18)*60+MINUTE(K18))),((HOUR(L18)*60+MINUTE(L18))+(24*60)-(HOUR(K18)*60+MINUTE(K18)))))/60)*IF(WEEKDAY($C18,2)=7,1,0))+COORDENADOR!K7,0)</f>
        <v>0</v>
      </c>
      <c r="AB18" s="33">
        <f>COORDENADOR!L7+COORDENADOR!M7</f>
        <v>0</v>
      </c>
      <c r="AC18" s="33">
        <f>IF(B18&lt;&gt;"",IF(D18="",0,((((HOUR(F18)*60+MINUTE(F18))-(HOUR(E18)*60+MINUTE(E18)))+IF(L18&gt;=K18,((HOUR(L18)*60+MINUTE(L18))-(HOUR(K18)*60+MINUTE(K18))),((HOUR(L18)*60+MINUTE(L18))+(24*60)-(HOUR(K18)*60+MINUTE(K18)))))/60))+COORDENADOR!M7,0)</f>
        <v>0</v>
      </c>
      <c r="AD18" s="33">
        <f>SUM(COORDENADOR!E7:F7)</f>
        <v>8</v>
      </c>
      <c r="AE18" s="33">
        <f>IF(J18&lt;&gt;"",0,((((HOUR(L18)*60+MINUTE(L18))-(HOUR(K18)*60+MINUTE(K18)))+IF(R18&gt;=Q18,((HOUR(R18)*60+MINUTE(R18))-(HOUR(Q18)*60+MINUTE(Q18))),((HOUR(R18)*60+MINUTE(R18))+(24*60)-(HOUR(Q18)*60+MINUTE(Q18)))))/60)*IF(WEEKDAY($C18,2)&gt;5,0,1))+COORDENADOR!O7</f>
        <v>8</v>
      </c>
      <c r="AF18" s="33">
        <f>COORDENADOR!G7</f>
        <v>0</v>
      </c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spans="2:45">
      <c r="B19" s="34">
        <f t="shared" si="7"/>
        <v>4</v>
      </c>
      <c r="C19" s="35">
        <f t="shared" si="0"/>
        <v>43469</v>
      </c>
      <c r="D19" s="29" t="str">
        <f t="shared" si="1"/>
        <v/>
      </c>
      <c r="E19" s="30"/>
      <c r="F19" s="30"/>
      <c r="G19" s="30"/>
      <c r="H19" s="30"/>
      <c r="I19" s="30"/>
      <c r="J19" s="30"/>
      <c r="K19" s="30"/>
      <c r="L19" s="30"/>
      <c r="M19" s="31">
        <f t="shared" si="2"/>
        <v>0</v>
      </c>
      <c r="N19" s="31">
        <f t="shared" si="3"/>
        <v>0</v>
      </c>
      <c r="O19" s="32"/>
      <c r="Q19" s="21"/>
      <c r="R19" s="33">
        <f t="shared" si="4"/>
        <v>0</v>
      </c>
      <c r="S19" s="33">
        <f>IF(WEEKDAY($C19,2)=6,SUM(R16:R19),0)</f>
        <v>0</v>
      </c>
      <c r="T19" s="33">
        <f t="shared" si="5"/>
        <v>8</v>
      </c>
      <c r="U19" s="33">
        <f t="shared" si="6"/>
        <v>-8</v>
      </c>
      <c r="V19" s="33">
        <f>U19+SUM(COORDENADOR!E8:F8)</f>
        <v>0</v>
      </c>
      <c r="W19" s="33">
        <f>IF(B19&lt;&gt;"",IF(D19&lt;&gt;"",0,((((HOUR(F19)*60+MINUTE(F19))-(HOUR(E19)*60+MINUTE(E19)))+IF(L19&gt;=K19,((HOUR(L19)*60+MINUTE(L19))-(HOUR(K19)*60+MINUTE(K19))),((HOUR(L19)*60+MINUTE(L19))+(24*60)-(HOUR(K19)*60+MINUTE(K19)))))/60)*IF(WEEKDAY($C19,2)&gt;5,0,1))+COORDENADOR!G8,0)</f>
        <v>0</v>
      </c>
      <c r="X19" s="33">
        <f>COORDENADOR!H8+COORDENADOR!I8</f>
        <v>0</v>
      </c>
      <c r="Y19" s="33">
        <f>IF(B19&lt;&gt;"",IF(D19&lt;&gt;"",0,((((HOUR(F19)*60+MINUTE(F19))-(HOUR(E19)*60+MINUTE(E19)))+IF(L19&gt;=K19,((HOUR(L19)*60+MINUTE(L19))-(HOUR(K19)*60+MINUTE(K19))),((HOUR(L19)*60+MINUTE(L19))+(24*60)-(HOUR(K19)*60+MINUTE(K19)))))/60)*IF(WEEKDAY($C19,2)=6,1,0))+COORDENADOR!I8,0)</f>
        <v>0</v>
      </c>
      <c r="Z19" s="33">
        <f>COORDENADOR!J8+COORDENADOR!K8</f>
        <v>0</v>
      </c>
      <c r="AA19" s="33">
        <f>IF(B19&lt;&gt;"",IF(D19&lt;&gt;"",0,((((HOUR(F19)*60+MINUTE(F19))-(HOUR(E19)*60+MINUTE(E19)))+IF(L19&gt;=K19,((HOUR(L19)*60+MINUTE(L19))-(HOUR(K19)*60+MINUTE(K19))),((HOUR(L19)*60+MINUTE(L19))+(24*60)-(HOUR(K19)*60+MINUTE(K19)))))/60)*IF(WEEKDAY($C19,2)=7,1,0))+COORDENADOR!K8,0)</f>
        <v>0</v>
      </c>
      <c r="AB19" s="33">
        <f>COORDENADOR!L8+COORDENADOR!M8</f>
        <v>0</v>
      </c>
      <c r="AC19" s="33">
        <f>IF(B19&lt;&gt;"",IF(D19="",0,((((HOUR(F19)*60+MINUTE(F19))-(HOUR(E19)*60+MINUTE(E19)))+IF(L19&gt;=K19,((HOUR(L19)*60+MINUTE(L19))-(HOUR(K19)*60+MINUTE(K19))),((HOUR(L19)*60+MINUTE(L19))+(24*60)-(HOUR(K19)*60+MINUTE(K19)))))/60))+COORDENADOR!M8,0)</f>
        <v>0</v>
      </c>
      <c r="AD19" s="33">
        <f>SUM(COORDENADOR!E8:F8)</f>
        <v>8</v>
      </c>
      <c r="AE19" s="33">
        <f>IF(J19&lt;&gt;"",0,((((HOUR(L19)*60+MINUTE(L19))-(HOUR(K19)*60+MINUTE(K19)))+IF(R19&gt;=Q19,((HOUR(R19)*60+MINUTE(R19))-(HOUR(Q19)*60+MINUTE(Q19))),((HOUR(R19)*60+MINUTE(R19))+(24*60)-(HOUR(Q19)*60+MINUTE(Q19)))))/60)*IF(WEEKDAY($C19,2)&gt;5,0,1))+COORDENADOR!O8</f>
        <v>8</v>
      </c>
      <c r="AF19" s="33">
        <f>COORDENADOR!G8</f>
        <v>0</v>
      </c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2:45">
      <c r="B20" s="34">
        <f t="shared" si="7"/>
        <v>5</v>
      </c>
      <c r="C20" s="35">
        <f t="shared" si="0"/>
        <v>43470</v>
      </c>
      <c r="D20" s="29" t="str">
        <f t="shared" si="1"/>
        <v/>
      </c>
      <c r="E20" s="30"/>
      <c r="F20" s="30"/>
      <c r="G20" s="30"/>
      <c r="H20" s="30"/>
      <c r="I20" s="30"/>
      <c r="J20" s="30"/>
      <c r="K20" s="30"/>
      <c r="L20" s="30"/>
      <c r="M20" s="31">
        <f t="shared" si="2"/>
        <v>0</v>
      </c>
      <c r="N20" s="31">
        <f t="shared" si="3"/>
        <v>0</v>
      </c>
      <c r="O20" s="32"/>
      <c r="Q20" s="21"/>
      <c r="R20" s="33">
        <f t="shared" si="4"/>
        <v>0</v>
      </c>
      <c r="S20" s="33">
        <f>IF(WEEKDAY($C20,2)=6,SUM(R16:R20),0)</f>
        <v>0</v>
      </c>
      <c r="T20" s="33">
        <f t="shared" si="5"/>
        <v>0</v>
      </c>
      <c r="U20" s="33">
        <f t="shared" si="6"/>
        <v>0</v>
      </c>
      <c r="V20" s="33">
        <f>U20+SUM(COORDENADOR!E9:F9)</f>
        <v>0</v>
      </c>
      <c r="W20" s="33">
        <f>IF(B20&lt;&gt;"",IF(D20&lt;&gt;"",0,((((HOUR(F20)*60+MINUTE(F20))-(HOUR(E20)*60+MINUTE(E20)))+IF(L20&gt;=K20,((HOUR(L20)*60+MINUTE(L20))-(HOUR(K20)*60+MINUTE(K20))),((HOUR(L20)*60+MINUTE(L20))+(24*60)-(HOUR(K20)*60+MINUTE(K20)))))/60)*IF(WEEKDAY($C20,2)&gt;5,0,1))+COORDENADOR!G9,0)</f>
        <v>0</v>
      </c>
      <c r="X20" s="33">
        <f>COORDENADOR!H9+COORDENADOR!I9</f>
        <v>0</v>
      </c>
      <c r="Y20" s="33">
        <f>IF(B20&lt;&gt;"",IF(D20&lt;&gt;"",0,((((HOUR(F20)*60+MINUTE(F20))-(HOUR(E20)*60+MINUTE(E20)))+IF(L20&gt;=K20,((HOUR(L20)*60+MINUTE(L20))-(HOUR(K20)*60+MINUTE(K20))),((HOUR(L20)*60+MINUTE(L20))+(24*60)-(HOUR(K20)*60+MINUTE(K20)))))/60)*IF(WEEKDAY($C20,2)=6,1,0))+COORDENADOR!I9,0)</f>
        <v>0</v>
      </c>
      <c r="Z20" s="33">
        <f>COORDENADOR!J9+COORDENADOR!K9</f>
        <v>0</v>
      </c>
      <c r="AA20" s="33">
        <f>IF(B20&lt;&gt;"",IF(D20&lt;&gt;"",0,((((HOUR(F20)*60+MINUTE(F20))-(HOUR(E20)*60+MINUTE(E20)))+IF(L20&gt;=K20,((HOUR(L20)*60+MINUTE(L20))-(HOUR(K20)*60+MINUTE(K20))),((HOUR(L20)*60+MINUTE(L20))+(24*60)-(HOUR(K20)*60+MINUTE(K20)))))/60)*IF(WEEKDAY($C20,2)=7,1,0))+COORDENADOR!K9,0)</f>
        <v>0</v>
      </c>
      <c r="AB20" s="33">
        <f>COORDENADOR!L9+COORDENADOR!M9</f>
        <v>0</v>
      </c>
      <c r="AC20" s="33">
        <f>IF(B20&lt;&gt;"",IF(D20="",0,((((HOUR(F20)*60+MINUTE(F20))-(HOUR(E20)*60+MINUTE(E20)))+IF(L20&gt;=K20,((HOUR(L20)*60+MINUTE(L20))-(HOUR(K20)*60+MINUTE(K20))),((HOUR(L20)*60+MINUTE(L20))+(24*60)-(HOUR(K20)*60+MINUTE(K20)))))/60))+COORDENADOR!M9,0)</f>
        <v>0</v>
      </c>
      <c r="AD20" s="33">
        <f>SUM(COORDENADOR!E9:F9)</f>
        <v>0</v>
      </c>
      <c r="AE20" s="33">
        <f>IF(J20&lt;&gt;"",0,((((HOUR(L20)*60+MINUTE(L20))-(HOUR(K20)*60+MINUTE(K20)))+IF(R20&gt;=Q20,((HOUR(R20)*60+MINUTE(R20))-(HOUR(Q20)*60+MINUTE(Q20))),((HOUR(R20)*60+MINUTE(R20))+(24*60)-(HOUR(Q20)*60+MINUTE(Q20)))))/60)*IF(WEEKDAY($C20,2)&gt;5,0,1))+COORDENADOR!O9</f>
        <v>0</v>
      </c>
      <c r="AF20" s="33">
        <f>COORDENADOR!G9</f>
        <v>0</v>
      </c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2:45">
      <c r="B21" s="34">
        <f t="shared" si="7"/>
        <v>6</v>
      </c>
      <c r="C21" s="35">
        <f t="shared" si="0"/>
        <v>43471</v>
      </c>
      <c r="D21" s="29" t="str">
        <f>IF(ISERROR(VLOOKUP(C21,FERIADOS,2,FALSE)),"",VLOOKUP(C21,FERIADOS,2,FALSE))</f>
        <v/>
      </c>
      <c r="E21" s="37"/>
      <c r="F21" s="37"/>
      <c r="G21" s="37"/>
      <c r="H21" s="37"/>
      <c r="I21" s="30"/>
      <c r="J21" s="30"/>
      <c r="K21" s="30"/>
      <c r="L21" s="37"/>
      <c r="M21" s="31">
        <f t="shared" si="2"/>
        <v>0</v>
      </c>
      <c r="N21" s="31">
        <f>S21</f>
        <v>0</v>
      </c>
      <c r="O21" s="32"/>
      <c r="Q21" s="21"/>
      <c r="R21" s="33">
        <f t="shared" si="4"/>
        <v>0</v>
      </c>
      <c r="S21" s="33">
        <f>IF(WEEKDAY($C21,2)=6,SUM(R16:R21),0)</f>
        <v>0</v>
      </c>
      <c r="T21" s="33">
        <f t="shared" si="5"/>
        <v>0</v>
      </c>
      <c r="U21" s="33">
        <f t="shared" si="6"/>
        <v>0</v>
      </c>
      <c r="V21" s="33">
        <f>U21+SUM(COORDENADOR!E10:F10)</f>
        <v>0</v>
      </c>
      <c r="W21" s="33">
        <f>IF(B21&lt;&gt;"",IF(D21&lt;&gt;"",0,((((HOUR(F21)*60+MINUTE(F21))-(HOUR(E21)*60+MINUTE(E21)))+IF(L21&gt;=K21,((HOUR(L21)*60+MINUTE(L21))-(HOUR(K21)*60+MINUTE(K21))),((HOUR(L21)*60+MINUTE(L21))+(24*60)-(HOUR(K21)*60+MINUTE(K21)))))/60)*IF(WEEKDAY($C21,2)&gt;5,0,1))+COORDENADOR!G10,0)</f>
        <v>0</v>
      </c>
      <c r="X21" s="33">
        <f>COORDENADOR!H10+COORDENADOR!I10</f>
        <v>0</v>
      </c>
      <c r="Y21" s="33">
        <f>IF(B21&lt;&gt;"",IF(D21&lt;&gt;"",0,((((HOUR(F21)*60+MINUTE(F21))-(HOUR(E21)*60+MINUTE(E21)))+IF(L21&gt;=K21,((HOUR(L21)*60+MINUTE(L21))-(HOUR(K21)*60+MINUTE(K21))),((HOUR(L21)*60+MINUTE(L21))+(24*60)-(HOUR(K21)*60+MINUTE(K21)))))/60)*IF(WEEKDAY($C21,2)=6,1,0))+COORDENADOR!I10,0)</f>
        <v>0</v>
      </c>
      <c r="Z21" s="33">
        <f>COORDENADOR!J10+COORDENADOR!K10</f>
        <v>0</v>
      </c>
      <c r="AA21" s="33">
        <f>IF(B21&lt;&gt;"",IF(D21&lt;&gt;"",0,((((HOUR(F21)*60+MINUTE(F21))-(HOUR(E21)*60+MINUTE(E21)))+IF(L21&gt;=K21,((HOUR(L21)*60+MINUTE(L21))-(HOUR(K21)*60+MINUTE(K21))),((HOUR(L21)*60+MINUTE(L21))+(24*60)-(HOUR(K21)*60+MINUTE(K21)))))/60)*IF(WEEKDAY($C21,2)=7,1,0))+COORDENADOR!K10,0)</f>
        <v>0</v>
      </c>
      <c r="AB21" s="33">
        <f>COORDENADOR!L10+COORDENADOR!M10</f>
        <v>0</v>
      </c>
      <c r="AC21" s="33">
        <f>IF(B21&lt;&gt;"",IF(D21="",0,((((HOUR(F21)*60+MINUTE(F21))-(HOUR(E21)*60+MINUTE(E21)))+IF(L21&gt;=K21,((HOUR(L21)*60+MINUTE(L21))-(HOUR(K21)*60+MINUTE(K21))),((HOUR(L21)*60+MINUTE(L21))+(24*60)-(HOUR(K21)*60+MINUTE(K21)))))/60))+COORDENADOR!M10,0)</f>
        <v>0</v>
      </c>
      <c r="AD21" s="33">
        <f>SUM(COORDENADOR!E10:F10)</f>
        <v>0</v>
      </c>
      <c r="AE21" s="33">
        <f>IF(J21&lt;&gt;"",0,((((HOUR(L21)*60+MINUTE(L21))-(HOUR(K21)*60+MINUTE(K21)))+IF(R21&gt;=Q21,((HOUR(R21)*60+MINUTE(R21))-(HOUR(Q21)*60+MINUTE(Q21))),((HOUR(R21)*60+MINUTE(R21))+(24*60)-(HOUR(Q21)*60+MINUTE(Q21)))))/60)*IF(WEEKDAY($C21,2)&gt;5,0,1))+COORDENADOR!O10</f>
        <v>0</v>
      </c>
      <c r="AF21" s="33">
        <f>COORDENADOR!G10</f>
        <v>0</v>
      </c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2:45">
      <c r="B22" s="34">
        <f t="shared" si="7"/>
        <v>7</v>
      </c>
      <c r="C22" s="35">
        <f t="shared" si="0"/>
        <v>43472</v>
      </c>
      <c r="D22" s="29" t="str">
        <f>IF(ISERROR(VLOOKUP(C22,FERIADOS,2,FALSE)),"",VLOOKUP(C22,FERIADOS,2,FALSE))</f>
        <v/>
      </c>
      <c r="E22" s="37"/>
      <c r="F22" s="37"/>
      <c r="G22" s="37"/>
      <c r="H22" s="37"/>
      <c r="I22" s="30"/>
      <c r="J22" s="30"/>
      <c r="K22" s="30"/>
      <c r="L22" s="30"/>
      <c r="M22" s="31">
        <f t="shared" si="2"/>
        <v>0</v>
      </c>
      <c r="N22" s="31">
        <f t="shared" si="3"/>
        <v>0</v>
      </c>
      <c r="O22" s="32"/>
      <c r="Q22" s="21"/>
      <c r="R22" s="33">
        <f t="shared" si="4"/>
        <v>0</v>
      </c>
      <c r="S22" s="33">
        <f t="shared" ref="S22:S43" si="8">IF(WEEKDAY($C22,2)=6,SUM(R16:R22),0)</f>
        <v>0</v>
      </c>
      <c r="T22" s="33">
        <f t="shared" si="5"/>
        <v>8</v>
      </c>
      <c r="U22" s="33">
        <f t="shared" si="6"/>
        <v>-8</v>
      </c>
      <c r="V22" s="33">
        <f>U22+SUM(COORDENADOR!E11:F11)</f>
        <v>0</v>
      </c>
      <c r="W22" s="33">
        <f>IF(B22&lt;&gt;"",IF(D22&lt;&gt;"",0,((((HOUR(F22)*60+MINUTE(F22))-(HOUR(E22)*60+MINUTE(E22)))+IF(L22&gt;=K22,((HOUR(L22)*60+MINUTE(L22))-(HOUR(K22)*60+MINUTE(K22))),((HOUR(L22)*60+MINUTE(L22))+(24*60)-(HOUR(K22)*60+MINUTE(K22)))))/60)*IF(WEEKDAY($C22,2)&gt;5,0,1))+COORDENADOR!G11,0)</f>
        <v>0</v>
      </c>
      <c r="X22" s="33">
        <f>COORDENADOR!H11+COORDENADOR!I11</f>
        <v>0</v>
      </c>
      <c r="Y22" s="33">
        <f>IF(B22&lt;&gt;"",IF(D22&lt;&gt;"",0,((((HOUR(F22)*60+MINUTE(F22))-(HOUR(E22)*60+MINUTE(E22)))+IF(L22&gt;=K22,((HOUR(L22)*60+MINUTE(L22))-(HOUR(K22)*60+MINUTE(K22))),((HOUR(L22)*60+MINUTE(L22))+(24*60)-(HOUR(K22)*60+MINUTE(K22)))))/60)*IF(WEEKDAY($C22,2)=6,1,0))+COORDENADOR!I11,0)</f>
        <v>0</v>
      </c>
      <c r="Z22" s="33">
        <f>COORDENADOR!J11+COORDENADOR!K11</f>
        <v>0</v>
      </c>
      <c r="AA22" s="33">
        <f>IF(B22&lt;&gt;"",IF(D22&lt;&gt;"",0,((((HOUR(F22)*60+MINUTE(F22))-(HOUR(E22)*60+MINUTE(E22)))+IF(L22&gt;=K22,((HOUR(L22)*60+MINUTE(L22))-(HOUR(K22)*60+MINUTE(K22))),((HOUR(L22)*60+MINUTE(L22))+(24*60)-(HOUR(K22)*60+MINUTE(K22)))))/60)*IF(WEEKDAY($C22,2)=7,1,0))+COORDENADOR!K11,0)</f>
        <v>0</v>
      </c>
      <c r="AB22" s="33">
        <f>COORDENADOR!L11+COORDENADOR!M11</f>
        <v>0</v>
      </c>
      <c r="AC22" s="33">
        <f>IF(B22&lt;&gt;"",IF(D22="",0,((((HOUR(F22)*60+MINUTE(F22))-(HOUR(E22)*60+MINUTE(E22)))+IF(L22&gt;=K22,((HOUR(L22)*60+MINUTE(L22))-(HOUR(K22)*60+MINUTE(K22))),((HOUR(L22)*60+MINUTE(L22))+(24*60)-(HOUR(K22)*60+MINUTE(K22)))))/60))+COORDENADOR!M11,0)</f>
        <v>0</v>
      </c>
      <c r="AD22" s="33">
        <f>SUM(COORDENADOR!E11:F11)</f>
        <v>8</v>
      </c>
      <c r="AE22" s="33">
        <f>IF(J22&lt;&gt;"",0,((((HOUR(L22)*60+MINUTE(L22))-(HOUR(K22)*60+MINUTE(K22)))+IF(R22&gt;=Q22,((HOUR(R22)*60+MINUTE(R22))-(HOUR(Q22)*60+MINUTE(Q22))),((HOUR(R22)*60+MINUTE(R22))+(24*60)-(HOUR(Q22)*60+MINUTE(Q22)))))/60)*IF(WEEKDAY($C22,2)&gt;5,0,1))+COORDENADOR!O11</f>
        <v>8</v>
      </c>
      <c r="AF22" s="33">
        <f>COORDENADOR!G11</f>
        <v>0</v>
      </c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2:45">
      <c r="B23" s="34">
        <f t="shared" si="7"/>
        <v>8</v>
      </c>
      <c r="C23" s="35">
        <f t="shared" si="0"/>
        <v>43473</v>
      </c>
      <c r="D23" s="29" t="str">
        <f>IF(ISERROR(VLOOKUP(C23,FERIADOS,2,FALSE)),"",VLOOKUP(C23,FERIADOS,2,FALSE))</f>
        <v/>
      </c>
      <c r="E23" s="37"/>
      <c r="F23" s="74"/>
      <c r="G23" s="37"/>
      <c r="H23" s="74"/>
      <c r="I23" s="30"/>
      <c r="J23" s="30"/>
      <c r="K23" s="37"/>
      <c r="L23" s="37"/>
      <c r="M23" s="31">
        <f t="shared" si="2"/>
        <v>0</v>
      </c>
      <c r="N23" s="31">
        <f t="shared" si="3"/>
        <v>0</v>
      </c>
      <c r="O23" s="32"/>
      <c r="Q23" s="21"/>
      <c r="R23" s="33">
        <f t="shared" si="4"/>
        <v>0</v>
      </c>
      <c r="S23" s="33">
        <f t="shared" si="8"/>
        <v>0</v>
      </c>
      <c r="T23" s="33">
        <f t="shared" si="5"/>
        <v>8</v>
      </c>
      <c r="U23" s="33">
        <f t="shared" si="6"/>
        <v>-8</v>
      </c>
      <c r="V23" s="33">
        <f>U23+SUM(COORDENADOR!E12:F12)</f>
        <v>0</v>
      </c>
      <c r="W23" s="33">
        <f>IF(B23&lt;&gt;"",IF(D23&lt;&gt;"",0,((((HOUR(F23)*60+MINUTE(F23))-(HOUR(E23)*60+MINUTE(E23)))+IF(L23&gt;=K23,((HOUR(L23)*60+MINUTE(L23))-(HOUR(K23)*60+MINUTE(K23))),((HOUR(L23)*60+MINUTE(L23))+(24*60)-(HOUR(K23)*60+MINUTE(K23)))))/60)*IF(WEEKDAY($C23,2)&gt;5,0,1))+COORDENADOR!G12,0)</f>
        <v>0</v>
      </c>
      <c r="X23" s="33">
        <f>COORDENADOR!H12+COORDENADOR!I12</f>
        <v>0</v>
      </c>
      <c r="Y23" s="33">
        <f>IF(B23&lt;&gt;"",IF(D23&lt;&gt;"",0,((((HOUR(F23)*60+MINUTE(F23))-(HOUR(E23)*60+MINUTE(E23)))+IF(L23&gt;=K23,((HOUR(L23)*60+MINUTE(L23))-(HOUR(K23)*60+MINUTE(K23))),((HOUR(L23)*60+MINUTE(L23))+(24*60)-(HOUR(K23)*60+MINUTE(K23)))))/60)*IF(WEEKDAY($C23,2)=6,1,0))+COORDENADOR!I12,0)</f>
        <v>0</v>
      </c>
      <c r="Z23" s="33">
        <f>COORDENADOR!J12+COORDENADOR!K12</f>
        <v>0</v>
      </c>
      <c r="AA23" s="33">
        <f>IF(B23&lt;&gt;"",IF(D23&lt;&gt;"",0,((((HOUR(F23)*60+MINUTE(F23))-(HOUR(E23)*60+MINUTE(E23)))+IF(L23&gt;=K23,((HOUR(L23)*60+MINUTE(L23))-(HOUR(K23)*60+MINUTE(K23))),((HOUR(L23)*60+MINUTE(L23))+(24*60)-(HOUR(K23)*60+MINUTE(K23)))))/60)*IF(WEEKDAY($C23,2)=7,1,0))+COORDENADOR!K12,0)</f>
        <v>0</v>
      </c>
      <c r="AB23" s="33">
        <f>COORDENADOR!L12+COORDENADOR!M12</f>
        <v>0</v>
      </c>
      <c r="AC23" s="33">
        <f>IF(B23&lt;&gt;"",IF(D23="",0,((((HOUR(F23)*60+MINUTE(F23))-(HOUR(E23)*60+MINUTE(E23)))+IF(L23&gt;=K23,((HOUR(L23)*60+MINUTE(L23))-(HOUR(K23)*60+MINUTE(K23))),((HOUR(L23)*60+MINUTE(L23))+(24*60)-(HOUR(K23)*60+MINUTE(K23)))))/60))+COORDENADOR!M12,0)</f>
        <v>0</v>
      </c>
      <c r="AD23" s="33">
        <f>SUM(COORDENADOR!E12:F12)</f>
        <v>8</v>
      </c>
      <c r="AE23" s="33">
        <f>IF(J23&lt;&gt;"",0,((((HOUR(L23)*60+MINUTE(L23))-(HOUR(K23)*60+MINUTE(K23)))+IF(R23&gt;=Q23,((HOUR(R23)*60+MINUTE(R23))-(HOUR(Q23)*60+MINUTE(Q23))),((HOUR(R23)*60+MINUTE(R23))+(24*60)-(HOUR(Q23)*60+MINUTE(Q23)))))/60)*IF(WEEKDAY($C23,2)&gt;5,0,1))+COORDENADOR!O12</f>
        <v>8</v>
      </c>
      <c r="AF23" s="33">
        <f>COORDENADOR!G12</f>
        <v>0</v>
      </c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2:45">
      <c r="B24" s="34">
        <f t="shared" si="7"/>
        <v>9</v>
      </c>
      <c r="C24" s="35">
        <f t="shared" si="0"/>
        <v>43474</v>
      </c>
      <c r="D24" s="29" t="str">
        <f>IF(ISERROR(VLOOKUP(C24,FERIADOS,2,FALSE)),"",VLOOKUP(C24,FERIADOS,2,FALSE))</f>
        <v/>
      </c>
      <c r="E24" s="37"/>
      <c r="F24" s="37"/>
      <c r="G24" s="37"/>
      <c r="H24" s="37"/>
      <c r="I24" s="30"/>
      <c r="J24" s="30"/>
      <c r="K24" s="37"/>
      <c r="L24" s="37"/>
      <c r="M24" s="31">
        <f t="shared" si="2"/>
        <v>0</v>
      </c>
      <c r="N24" s="31">
        <f t="shared" si="3"/>
        <v>0</v>
      </c>
      <c r="O24" s="32"/>
      <c r="Q24" s="21"/>
      <c r="R24" s="33">
        <f t="shared" si="4"/>
        <v>0</v>
      </c>
      <c r="S24" s="33">
        <f t="shared" si="8"/>
        <v>0</v>
      </c>
      <c r="T24" s="33">
        <f t="shared" si="5"/>
        <v>8</v>
      </c>
      <c r="U24" s="33">
        <f t="shared" si="6"/>
        <v>-8</v>
      </c>
      <c r="V24" s="33">
        <f>U24+SUM(COORDENADOR!E13:F13)</f>
        <v>0</v>
      </c>
      <c r="W24" s="33">
        <f>IF(B24&lt;&gt;"",IF(D24&lt;&gt;"",0,((((HOUR(F24)*60+MINUTE(F24))-(HOUR(E24)*60+MINUTE(E24)))+IF(L24&gt;=K24,((HOUR(L24)*60+MINUTE(L24))-(HOUR(K24)*60+MINUTE(K24))),((HOUR(L24)*60+MINUTE(L24))+(24*60)-(HOUR(K24)*60+MINUTE(K24)))))/60)*IF(WEEKDAY($C24,2)&gt;5,0,1))+COORDENADOR!G13,0)</f>
        <v>0</v>
      </c>
      <c r="X24" s="33">
        <f>COORDENADOR!H13+COORDENADOR!I13</f>
        <v>0</v>
      </c>
      <c r="Y24" s="33">
        <f>IF(B24&lt;&gt;"",IF(D24&lt;&gt;"",0,((((HOUR(F24)*60+MINUTE(F24))-(HOUR(E24)*60+MINUTE(E24)))+IF(L24&gt;=K24,((HOUR(L24)*60+MINUTE(L24))-(HOUR(K24)*60+MINUTE(K24))),((HOUR(L24)*60+MINUTE(L24))+(24*60)-(HOUR(K24)*60+MINUTE(K24)))))/60)*IF(WEEKDAY($C24,2)=6,1,0))+COORDENADOR!I13,0)</f>
        <v>0</v>
      </c>
      <c r="Z24" s="33">
        <f>COORDENADOR!J13+COORDENADOR!K13</f>
        <v>0</v>
      </c>
      <c r="AA24" s="33">
        <f>IF(B24&lt;&gt;"",IF(D24&lt;&gt;"",0,((((HOUR(F24)*60+MINUTE(F24))-(HOUR(E24)*60+MINUTE(E24)))+IF(L24&gt;=K24,((HOUR(L24)*60+MINUTE(L24))-(HOUR(K24)*60+MINUTE(K24))),((HOUR(L24)*60+MINUTE(L24))+(24*60)-(HOUR(K24)*60+MINUTE(K24)))))/60)*IF(WEEKDAY($C24,2)=7,1,0))+COORDENADOR!K13,0)</f>
        <v>0</v>
      </c>
      <c r="AB24" s="33">
        <f>COORDENADOR!L13+COORDENADOR!M13</f>
        <v>0</v>
      </c>
      <c r="AC24" s="33">
        <f>IF(B24&lt;&gt;"",IF(D24="",0,((((HOUR(F24)*60+MINUTE(F24))-(HOUR(E24)*60+MINUTE(E24)))+IF(L24&gt;=K24,((HOUR(L24)*60+MINUTE(L24))-(HOUR(K24)*60+MINUTE(K24))),((HOUR(L24)*60+MINUTE(L24))+(24*60)-(HOUR(K24)*60+MINUTE(K24)))))/60))+COORDENADOR!M13,0)</f>
        <v>0</v>
      </c>
      <c r="AD24" s="33">
        <f>SUM(COORDENADOR!E13:F13)</f>
        <v>8</v>
      </c>
      <c r="AE24" s="33">
        <f>IF(J24&lt;&gt;"",0,((((HOUR(L24)*60+MINUTE(L24))-(HOUR(K24)*60+MINUTE(K24)))+IF(R24&gt;=Q24,((HOUR(R24)*60+MINUTE(R24))-(HOUR(Q24)*60+MINUTE(Q24))),((HOUR(R24)*60+MINUTE(R24))+(24*60)-(HOUR(Q24)*60+MINUTE(Q24)))))/60)*IF(WEEKDAY($C24,2)&gt;5,0,1))+COORDENADOR!O13</f>
        <v>8</v>
      </c>
      <c r="AF24" s="33">
        <f>COORDENADOR!G13</f>
        <v>0</v>
      </c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</row>
    <row r="25" spans="2:45">
      <c r="B25" s="34">
        <f t="shared" si="7"/>
        <v>10</v>
      </c>
      <c r="C25" s="35">
        <f t="shared" si="0"/>
        <v>43475</v>
      </c>
      <c r="D25" s="29" t="str">
        <f>IF(ISERROR(VLOOKUP(C25,FERIADOS,2,FALSE)),"",VLOOKUP(C25,FERIADOS,2,FALSE))</f>
        <v/>
      </c>
      <c r="E25" s="37"/>
      <c r="F25" s="37"/>
      <c r="G25" s="37"/>
      <c r="H25" s="37"/>
      <c r="I25" s="30"/>
      <c r="J25" s="30"/>
      <c r="K25" s="37"/>
      <c r="L25" s="37"/>
      <c r="M25" s="31">
        <f t="shared" si="2"/>
        <v>0</v>
      </c>
      <c r="N25" s="31">
        <f t="shared" si="3"/>
        <v>0</v>
      </c>
      <c r="O25" s="32"/>
      <c r="Q25" s="21"/>
      <c r="R25" s="33">
        <f t="shared" si="4"/>
        <v>0</v>
      </c>
      <c r="S25" s="33">
        <f t="shared" si="8"/>
        <v>0</v>
      </c>
      <c r="T25" s="33">
        <f t="shared" si="5"/>
        <v>8</v>
      </c>
      <c r="U25" s="33">
        <f t="shared" si="6"/>
        <v>-8</v>
      </c>
      <c r="V25" s="33">
        <f>U25+SUM(COORDENADOR!E14:F14)</f>
        <v>0</v>
      </c>
      <c r="W25" s="33">
        <f>IF(B25&lt;&gt;"",IF(D25&lt;&gt;"",0,((((HOUR(F25)*60+MINUTE(F25))-(HOUR(E25)*60+MINUTE(E25)))+IF(L25&gt;=K25,((HOUR(L25)*60+MINUTE(L25))-(HOUR(K25)*60+MINUTE(K25))),((HOUR(L25)*60+MINUTE(L25))+(24*60)-(HOUR(K25)*60+MINUTE(K25)))))/60)*IF(WEEKDAY($C25,2)&gt;5,0,1))+COORDENADOR!G14,0)</f>
        <v>0</v>
      </c>
      <c r="X25" s="33">
        <f>COORDENADOR!H14+COORDENADOR!I14</f>
        <v>0</v>
      </c>
      <c r="Y25" s="33">
        <f>IF(B25&lt;&gt;"",IF(D25&lt;&gt;"",0,((((HOUR(F25)*60+MINUTE(F25))-(HOUR(E25)*60+MINUTE(E25)))+IF(L25&gt;=K25,((HOUR(L25)*60+MINUTE(L25))-(HOUR(K25)*60+MINUTE(K25))),((HOUR(L25)*60+MINUTE(L25))+(24*60)-(HOUR(K25)*60+MINUTE(K25)))))/60)*IF(WEEKDAY($C25,2)=6,1,0))+COORDENADOR!I14,0)</f>
        <v>0</v>
      </c>
      <c r="Z25" s="33">
        <f>COORDENADOR!J14+COORDENADOR!K14</f>
        <v>0</v>
      </c>
      <c r="AA25" s="33">
        <f>IF(B25&lt;&gt;"",IF(D25&lt;&gt;"",0,((((HOUR(F25)*60+MINUTE(F25))-(HOUR(E25)*60+MINUTE(E25)))+IF(L25&gt;=K25,((HOUR(L25)*60+MINUTE(L25))-(HOUR(K25)*60+MINUTE(K25))),((HOUR(L25)*60+MINUTE(L25))+(24*60)-(HOUR(K25)*60+MINUTE(K25)))))/60)*IF(WEEKDAY($C25,2)=7,1,0))+COORDENADOR!K14,0)</f>
        <v>0</v>
      </c>
      <c r="AB25" s="33">
        <f>COORDENADOR!L14+COORDENADOR!M14</f>
        <v>0</v>
      </c>
      <c r="AC25" s="33">
        <f>IF(B25&lt;&gt;"",IF(D25="",0,((((HOUR(F25)*60+MINUTE(F25))-(HOUR(E25)*60+MINUTE(E25)))+IF(L25&gt;=K25,((HOUR(L25)*60+MINUTE(L25))-(HOUR(K25)*60+MINUTE(K25))),((HOUR(L25)*60+MINUTE(L25))+(24*60)-(HOUR(K25)*60+MINUTE(K25)))))/60))+COORDENADOR!M14,0)</f>
        <v>0</v>
      </c>
      <c r="AD25" s="33">
        <f>SUM(COORDENADOR!E14:F14)</f>
        <v>8</v>
      </c>
      <c r="AE25" s="33">
        <f>IF(J25&lt;&gt;"",0,((((HOUR(L25)*60+MINUTE(L25))-(HOUR(K25)*60+MINUTE(K25)))+IF(R25&gt;=Q25,((HOUR(R25)*60+MINUTE(R25))-(HOUR(Q25)*60+MINUTE(Q25))),((HOUR(R25)*60+MINUTE(R25))+(24*60)-(HOUR(Q25)*60+MINUTE(Q25)))))/60)*IF(WEEKDAY($C25,2)&gt;5,0,1))+COORDENADOR!O14</f>
        <v>8</v>
      </c>
      <c r="AF25" s="33">
        <f>COORDENADOR!G14</f>
        <v>0</v>
      </c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spans="2:45">
      <c r="B26" s="34">
        <f t="shared" si="7"/>
        <v>11</v>
      </c>
      <c r="C26" s="35">
        <f t="shared" si="0"/>
        <v>43476</v>
      </c>
      <c r="D26" s="29" t="str">
        <f t="shared" si="1"/>
        <v/>
      </c>
      <c r="E26" s="37"/>
      <c r="F26" s="37"/>
      <c r="G26" s="37"/>
      <c r="H26" s="37"/>
      <c r="I26" s="36"/>
      <c r="J26" s="36"/>
      <c r="K26" s="37"/>
      <c r="L26" s="37"/>
      <c r="M26" s="31">
        <f t="shared" si="2"/>
        <v>0</v>
      </c>
      <c r="N26" s="31">
        <f t="shared" si="3"/>
        <v>0</v>
      </c>
      <c r="O26" s="32"/>
      <c r="Q26" s="21"/>
      <c r="R26" s="33">
        <f t="shared" si="4"/>
        <v>0</v>
      </c>
      <c r="S26" s="33">
        <f t="shared" si="8"/>
        <v>0</v>
      </c>
      <c r="T26" s="33">
        <f t="shared" si="5"/>
        <v>8</v>
      </c>
      <c r="U26" s="33">
        <f t="shared" si="6"/>
        <v>-8</v>
      </c>
      <c r="V26" s="33">
        <f>U26+SUM(COORDENADOR!E15:F15)</f>
        <v>0</v>
      </c>
      <c r="W26" s="33">
        <f>IF(B26&lt;&gt;"",IF(D26&lt;&gt;"",0,((((HOUR(F26)*60+MINUTE(F26))-(HOUR(E26)*60+MINUTE(E26)))+IF(L26&gt;=K26,((HOUR(L26)*60+MINUTE(L26))-(HOUR(K26)*60+MINUTE(K26))),((HOUR(L26)*60+MINUTE(L26))+(24*60)-(HOUR(K26)*60+MINUTE(K26)))))/60)*IF(WEEKDAY($C26,2)&gt;5,0,1))+COORDENADOR!G15,0)</f>
        <v>0</v>
      </c>
      <c r="X26" s="33">
        <f>COORDENADOR!H15+COORDENADOR!I15</f>
        <v>0</v>
      </c>
      <c r="Y26" s="33">
        <f>IF(B26&lt;&gt;"",IF(D26&lt;&gt;"",0,((((HOUR(F26)*60+MINUTE(F26))-(HOUR(E26)*60+MINUTE(E26)))+IF(L26&gt;=K26,((HOUR(L26)*60+MINUTE(L26))-(HOUR(K26)*60+MINUTE(K26))),((HOUR(L26)*60+MINUTE(L26))+(24*60)-(HOUR(K26)*60+MINUTE(K26)))))/60)*IF(WEEKDAY($C26,2)=6,1,0))+COORDENADOR!I15,0)</f>
        <v>0</v>
      </c>
      <c r="Z26" s="33">
        <f>COORDENADOR!J15+COORDENADOR!K15</f>
        <v>0</v>
      </c>
      <c r="AA26" s="33">
        <f>IF(B26&lt;&gt;"",IF(D26&lt;&gt;"",0,((((HOUR(F26)*60+MINUTE(F26))-(HOUR(E26)*60+MINUTE(E26)))+IF(L26&gt;=K26,((HOUR(L26)*60+MINUTE(L26))-(HOUR(K26)*60+MINUTE(K26))),((HOUR(L26)*60+MINUTE(L26))+(24*60)-(HOUR(K26)*60+MINUTE(K26)))))/60)*IF(WEEKDAY($C26,2)=7,1,0))+COORDENADOR!K15,0)</f>
        <v>0</v>
      </c>
      <c r="AB26" s="33">
        <f>COORDENADOR!L15+COORDENADOR!M15</f>
        <v>0</v>
      </c>
      <c r="AC26" s="33">
        <f>IF(B26&lt;&gt;"",IF(D26="",0,((((HOUR(F26)*60+MINUTE(F26))-(HOUR(E26)*60+MINUTE(E26)))+IF(L26&gt;=K26,((HOUR(L26)*60+MINUTE(L26))-(HOUR(K26)*60+MINUTE(K26))),((HOUR(L26)*60+MINUTE(L26))+(24*60)-(HOUR(K26)*60+MINUTE(K26)))))/60))+COORDENADOR!M15,0)</f>
        <v>0</v>
      </c>
      <c r="AD26" s="33">
        <f>SUM(COORDENADOR!E15:F15)</f>
        <v>8</v>
      </c>
      <c r="AE26" s="33">
        <f>IF(J26&lt;&gt;"",0,((((HOUR(L26)*60+MINUTE(L26))-(HOUR(K26)*60+MINUTE(K26)))+IF(R26&gt;=Q26,((HOUR(R26)*60+MINUTE(R26))-(HOUR(Q26)*60+MINUTE(Q26))),((HOUR(R26)*60+MINUTE(R26))+(24*60)-(HOUR(Q26)*60+MINUTE(Q26)))))/60)*IF(WEEKDAY($C26,2)&gt;5,0,1))+COORDENADOR!O15</f>
        <v>8</v>
      </c>
      <c r="AF26" s="33">
        <f>COORDENADOR!G15</f>
        <v>0</v>
      </c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spans="2:45">
      <c r="B27" s="34">
        <f t="shared" si="7"/>
        <v>12</v>
      </c>
      <c r="C27" s="35">
        <f t="shared" si="0"/>
        <v>43477</v>
      </c>
      <c r="D27" s="29" t="str">
        <f t="shared" si="1"/>
        <v/>
      </c>
      <c r="E27" s="37"/>
      <c r="F27" s="37"/>
      <c r="G27" s="37"/>
      <c r="H27" s="37"/>
      <c r="I27" s="30"/>
      <c r="J27" s="30"/>
      <c r="K27" s="37"/>
      <c r="L27" s="37"/>
      <c r="M27" s="31">
        <f t="shared" si="2"/>
        <v>0</v>
      </c>
      <c r="N27" s="31">
        <f t="shared" si="3"/>
        <v>0</v>
      </c>
      <c r="O27" s="32"/>
      <c r="Q27" s="21"/>
      <c r="R27" s="33">
        <f t="shared" si="4"/>
        <v>0</v>
      </c>
      <c r="S27" s="33">
        <f t="shared" si="8"/>
        <v>0</v>
      </c>
      <c r="T27" s="33">
        <f t="shared" si="5"/>
        <v>0</v>
      </c>
      <c r="U27" s="33">
        <f t="shared" si="6"/>
        <v>0</v>
      </c>
      <c r="V27" s="33">
        <f>U27+SUM(COORDENADOR!E16:F16)</f>
        <v>0</v>
      </c>
      <c r="W27" s="33">
        <f>IF(B27&lt;&gt;"",IF(D27&lt;&gt;"",0,((((HOUR(F27)*60+MINUTE(F27))-(HOUR(E27)*60+MINUTE(E27)))+IF(L27&gt;=K27,((HOUR(L27)*60+MINUTE(L27))-(HOUR(K27)*60+MINUTE(K27))),((HOUR(L27)*60+MINUTE(L27))+(24*60)-(HOUR(K27)*60+MINUTE(K27)))))/60)*IF(WEEKDAY($C27,2)&gt;5,0,1))+COORDENADOR!G16,0)</f>
        <v>0</v>
      </c>
      <c r="X27" s="33">
        <f>COORDENADOR!H16+COORDENADOR!I16</f>
        <v>0</v>
      </c>
      <c r="Y27" s="33">
        <f>IF(B27&lt;&gt;"",IF(D27&lt;&gt;"",0,((((HOUR(F27)*60+MINUTE(F27))-(HOUR(E27)*60+MINUTE(E27)))+IF(L27&gt;=K27,((HOUR(L27)*60+MINUTE(L27))-(HOUR(K27)*60+MINUTE(K27))),((HOUR(L27)*60+MINUTE(L27))+(24*60)-(HOUR(K27)*60+MINUTE(K27)))))/60)*IF(WEEKDAY($C27,2)=6,1,0))+COORDENADOR!I16,0)</f>
        <v>0</v>
      </c>
      <c r="Z27" s="33">
        <f>COORDENADOR!J16+COORDENADOR!K16</f>
        <v>0</v>
      </c>
      <c r="AA27" s="33">
        <f>IF(B27&lt;&gt;"",IF(D27&lt;&gt;"",0,((((HOUR(F27)*60+MINUTE(F27))-(HOUR(E27)*60+MINUTE(E27)))+IF(L27&gt;=K27,((HOUR(L27)*60+MINUTE(L27))-(HOUR(K27)*60+MINUTE(K27))),((HOUR(L27)*60+MINUTE(L27))+(24*60)-(HOUR(K27)*60+MINUTE(K27)))))/60)*IF(WEEKDAY($C27,2)=7,1,0))+COORDENADOR!K16,0)</f>
        <v>0</v>
      </c>
      <c r="AB27" s="33">
        <f>COORDENADOR!L16+COORDENADOR!M16</f>
        <v>0</v>
      </c>
      <c r="AC27" s="33">
        <f>IF(B27&lt;&gt;"",IF(D27="",0,((((HOUR(F27)*60+MINUTE(F27))-(HOUR(E27)*60+MINUTE(E27)))+IF(L27&gt;=K27,((HOUR(L27)*60+MINUTE(L27))-(HOUR(K27)*60+MINUTE(K27))),((HOUR(L27)*60+MINUTE(L27))+(24*60)-(HOUR(K27)*60+MINUTE(K27)))))/60))+COORDENADOR!M16,0)</f>
        <v>0</v>
      </c>
      <c r="AD27" s="33">
        <f>SUM(COORDENADOR!E16:F16)</f>
        <v>0</v>
      </c>
      <c r="AE27" s="33">
        <f>IF(J27&lt;&gt;"",0,((((HOUR(L27)*60+MINUTE(L27))-(HOUR(K27)*60+MINUTE(K27)))+IF(R27&gt;=Q27,((HOUR(R27)*60+MINUTE(R27))-(HOUR(Q27)*60+MINUTE(Q27))),((HOUR(R27)*60+MINUTE(R27))+(24*60)-(HOUR(Q27)*60+MINUTE(Q27)))))/60)*IF(WEEKDAY($C27,2)&gt;5,0,1))+COORDENADOR!O16</f>
        <v>0</v>
      </c>
      <c r="AF27" s="33">
        <f>COORDENADOR!G16</f>
        <v>0</v>
      </c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spans="2:45">
      <c r="B28" s="34">
        <f t="shared" si="7"/>
        <v>13</v>
      </c>
      <c r="C28" s="35">
        <f t="shared" si="0"/>
        <v>43478</v>
      </c>
      <c r="D28" s="29" t="str">
        <f t="shared" si="1"/>
        <v/>
      </c>
      <c r="E28" s="37"/>
      <c r="F28" s="37"/>
      <c r="G28" s="37"/>
      <c r="H28" s="37"/>
      <c r="I28" s="30"/>
      <c r="J28" s="30"/>
      <c r="K28" s="37"/>
      <c r="L28" s="37"/>
      <c r="M28" s="31">
        <f t="shared" si="2"/>
        <v>0</v>
      </c>
      <c r="N28" s="31">
        <f t="shared" si="3"/>
        <v>0</v>
      </c>
      <c r="O28" s="32"/>
      <c r="Q28" s="21"/>
      <c r="R28" s="33">
        <f t="shared" si="4"/>
        <v>0</v>
      </c>
      <c r="S28" s="33">
        <f t="shared" si="8"/>
        <v>0</v>
      </c>
      <c r="T28" s="33">
        <f t="shared" si="5"/>
        <v>0</v>
      </c>
      <c r="U28" s="33">
        <f t="shared" si="6"/>
        <v>0</v>
      </c>
      <c r="V28" s="33">
        <f>U28+SUM(COORDENADOR!E17:F17)</f>
        <v>0</v>
      </c>
      <c r="W28" s="33">
        <f>IF(B28&lt;&gt;"",IF(D28&lt;&gt;"",0,((((HOUR(F28)*60+MINUTE(F28))-(HOUR(E28)*60+MINUTE(E28)))+IF(L28&gt;=K28,((HOUR(L28)*60+MINUTE(L28))-(HOUR(K28)*60+MINUTE(K28))),((HOUR(L28)*60+MINUTE(L28))+(24*60)-(HOUR(K28)*60+MINUTE(K28)))))/60)*IF(WEEKDAY($C28,2)&gt;5,0,1))+COORDENADOR!G17,0)</f>
        <v>0</v>
      </c>
      <c r="X28" s="33">
        <f>COORDENADOR!H17+COORDENADOR!I17</f>
        <v>0</v>
      </c>
      <c r="Y28" s="33">
        <f>IF(B28&lt;&gt;"",IF(D28&lt;&gt;"",0,((((HOUR(F28)*60+MINUTE(F28))-(HOUR(E28)*60+MINUTE(E28)))+IF(L28&gt;=K28,((HOUR(L28)*60+MINUTE(L28))-(HOUR(K28)*60+MINUTE(K28))),((HOUR(L28)*60+MINUTE(L28))+(24*60)-(HOUR(K28)*60+MINUTE(K28)))))/60)*IF(WEEKDAY($C28,2)=6,1,0))+COORDENADOR!I17,0)</f>
        <v>0</v>
      </c>
      <c r="Z28" s="33">
        <f>COORDENADOR!J17+COORDENADOR!K17</f>
        <v>0</v>
      </c>
      <c r="AA28" s="33">
        <f>IF(B28&lt;&gt;"",IF(D28&lt;&gt;"",0,((((HOUR(F28)*60+MINUTE(F28))-(HOUR(E28)*60+MINUTE(E28)))+IF(L28&gt;=K28,((HOUR(L28)*60+MINUTE(L28))-(HOUR(K28)*60+MINUTE(K28))),((HOUR(L28)*60+MINUTE(L28))+(24*60)-(HOUR(K28)*60+MINUTE(K28)))))/60)*IF(WEEKDAY($C28,2)=7,1,0))+COORDENADOR!K17,0)</f>
        <v>0</v>
      </c>
      <c r="AB28" s="33">
        <f>COORDENADOR!L17+COORDENADOR!M17</f>
        <v>0</v>
      </c>
      <c r="AC28" s="33">
        <f>IF(B28&lt;&gt;"",IF(D28="",0,((((HOUR(F28)*60+MINUTE(F28))-(HOUR(E28)*60+MINUTE(E28)))+IF(L28&gt;=K28,((HOUR(L28)*60+MINUTE(L28))-(HOUR(K28)*60+MINUTE(K28))),((HOUR(L28)*60+MINUTE(L28))+(24*60)-(HOUR(K28)*60+MINUTE(K28)))))/60))+COORDENADOR!M17,0)</f>
        <v>0</v>
      </c>
      <c r="AD28" s="33">
        <f>SUM(COORDENADOR!E17:F17)</f>
        <v>0</v>
      </c>
      <c r="AE28" s="33">
        <f>IF(J28&lt;&gt;"",0,((((HOUR(L28)*60+MINUTE(L28))-(HOUR(K28)*60+MINUTE(K28)))+IF(R28&gt;=Q28,((HOUR(R28)*60+MINUTE(R28))-(HOUR(Q28)*60+MINUTE(Q28))),((HOUR(R28)*60+MINUTE(R28))+(24*60)-(HOUR(Q28)*60+MINUTE(Q28)))))/60)*IF(WEEKDAY($C28,2)&gt;5,0,1))+COORDENADOR!O17</f>
        <v>0</v>
      </c>
      <c r="AF28" s="33">
        <f>COORDENADOR!G17</f>
        <v>0</v>
      </c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spans="2:45">
      <c r="B29" s="34">
        <f t="shared" si="7"/>
        <v>14</v>
      </c>
      <c r="C29" s="35">
        <f t="shared" si="0"/>
        <v>43479</v>
      </c>
      <c r="D29" s="29" t="str">
        <f t="shared" si="1"/>
        <v/>
      </c>
      <c r="E29" s="37"/>
      <c r="F29" s="37"/>
      <c r="G29" s="37"/>
      <c r="H29" s="37"/>
      <c r="I29" s="30"/>
      <c r="J29" s="30"/>
      <c r="K29" s="37"/>
      <c r="L29" s="37"/>
      <c r="M29" s="31">
        <f t="shared" si="2"/>
        <v>0</v>
      </c>
      <c r="N29" s="31">
        <f t="shared" si="3"/>
        <v>0</v>
      </c>
      <c r="O29" s="32"/>
      <c r="Q29" s="21"/>
      <c r="R29" s="33">
        <f t="shared" si="4"/>
        <v>0</v>
      </c>
      <c r="S29" s="33">
        <f t="shared" si="8"/>
        <v>0</v>
      </c>
      <c r="T29" s="33">
        <f t="shared" si="5"/>
        <v>8</v>
      </c>
      <c r="U29" s="33">
        <f t="shared" si="6"/>
        <v>-8</v>
      </c>
      <c r="V29" s="33">
        <f>U29+SUM(COORDENADOR!E18:F18)</f>
        <v>0</v>
      </c>
      <c r="W29" s="33">
        <f>IF(B29&lt;&gt;"",IF(D29&lt;&gt;"",0,((((HOUR(F29)*60+MINUTE(F29))-(HOUR(E29)*60+MINUTE(E29)))+IF(L29&gt;=K29,((HOUR(L29)*60+MINUTE(L29))-(HOUR(K29)*60+MINUTE(K29))),((HOUR(L29)*60+MINUTE(L29))+(24*60)-(HOUR(K29)*60+MINUTE(K29)))))/60)*IF(WEEKDAY($C29,2)&gt;5,0,1))+COORDENADOR!G18,0)</f>
        <v>0</v>
      </c>
      <c r="X29" s="33">
        <f>COORDENADOR!H18+COORDENADOR!I18</f>
        <v>0</v>
      </c>
      <c r="Y29" s="33">
        <f>IF(B29&lt;&gt;"",IF(D29&lt;&gt;"",0,((((HOUR(F29)*60+MINUTE(F29))-(HOUR(E29)*60+MINUTE(E29)))+IF(L29&gt;=K29,((HOUR(L29)*60+MINUTE(L29))-(HOUR(K29)*60+MINUTE(K29))),((HOUR(L29)*60+MINUTE(L29))+(24*60)-(HOUR(K29)*60+MINUTE(K29)))))/60)*IF(WEEKDAY($C29,2)=6,1,0))+COORDENADOR!I18,0)</f>
        <v>0</v>
      </c>
      <c r="Z29" s="33">
        <f>COORDENADOR!J18+COORDENADOR!K18</f>
        <v>0</v>
      </c>
      <c r="AA29" s="33">
        <f>IF(B29&lt;&gt;"",IF(D29&lt;&gt;"",0,((((HOUR(F29)*60+MINUTE(F29))-(HOUR(E29)*60+MINUTE(E29)))+IF(L29&gt;=K29,((HOUR(L29)*60+MINUTE(L29))-(HOUR(K29)*60+MINUTE(K29))),((HOUR(L29)*60+MINUTE(L29))+(24*60)-(HOUR(K29)*60+MINUTE(K29)))))/60)*IF(WEEKDAY($C29,2)=7,1,0))+COORDENADOR!K18,0)</f>
        <v>0</v>
      </c>
      <c r="AB29" s="33">
        <f>COORDENADOR!L18+COORDENADOR!M18</f>
        <v>0</v>
      </c>
      <c r="AC29" s="33">
        <f>IF(B29&lt;&gt;"",IF(D29="",0,((((HOUR(F29)*60+MINUTE(F29))-(HOUR(E29)*60+MINUTE(E29)))+IF(L29&gt;=K29,((HOUR(L29)*60+MINUTE(L29))-(HOUR(K29)*60+MINUTE(K29))),((HOUR(L29)*60+MINUTE(L29))+(24*60)-(HOUR(K29)*60+MINUTE(K29)))))/60))+COORDENADOR!M18,0)</f>
        <v>0</v>
      </c>
      <c r="AD29" s="33">
        <f>SUM(COORDENADOR!E18:F18)</f>
        <v>8</v>
      </c>
      <c r="AE29" s="33">
        <f>IF(J29&lt;&gt;"",0,((((HOUR(L29)*60+MINUTE(L29))-(HOUR(K29)*60+MINUTE(K29)))+IF(R29&gt;=Q29,((HOUR(R29)*60+MINUTE(R29))-(HOUR(Q29)*60+MINUTE(Q29))),((HOUR(R29)*60+MINUTE(R29))+(24*60)-(HOUR(Q29)*60+MINUTE(Q29)))))/60)*IF(WEEKDAY($C29,2)&gt;5,0,1))+COORDENADOR!O18</f>
        <v>8</v>
      </c>
      <c r="AF29" s="33">
        <f>COORDENADOR!G18</f>
        <v>0</v>
      </c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spans="2:45">
      <c r="B30" s="34">
        <f t="shared" si="7"/>
        <v>15</v>
      </c>
      <c r="C30" s="35">
        <f t="shared" si="0"/>
        <v>43480</v>
      </c>
      <c r="D30" s="29" t="str">
        <f t="shared" si="1"/>
        <v/>
      </c>
      <c r="E30" s="37"/>
      <c r="F30" s="37"/>
      <c r="G30" s="37"/>
      <c r="H30" s="37"/>
      <c r="I30" s="36"/>
      <c r="J30" s="30"/>
      <c r="K30" s="36"/>
      <c r="L30" s="36"/>
      <c r="M30" s="31">
        <f t="shared" si="2"/>
        <v>0</v>
      </c>
      <c r="N30" s="31">
        <f t="shared" si="3"/>
        <v>0</v>
      </c>
      <c r="O30" s="32"/>
      <c r="Q30" s="21"/>
      <c r="R30" s="33">
        <f t="shared" si="4"/>
        <v>0</v>
      </c>
      <c r="S30" s="33">
        <f t="shared" si="8"/>
        <v>0</v>
      </c>
      <c r="T30" s="33">
        <f t="shared" si="5"/>
        <v>8</v>
      </c>
      <c r="U30" s="33">
        <f t="shared" si="6"/>
        <v>-8</v>
      </c>
      <c r="V30" s="33">
        <f>U30+SUM(COORDENADOR!E19:F19)</f>
        <v>0</v>
      </c>
      <c r="W30" s="33">
        <f>IF(B30&lt;&gt;"",IF(D30&lt;&gt;"",0,((((HOUR(F30)*60+MINUTE(F30))-(HOUR(E30)*60+MINUTE(E30)))+IF(L30&gt;=K30,((HOUR(L30)*60+MINUTE(L30))-(HOUR(K30)*60+MINUTE(K30))),((HOUR(L30)*60+MINUTE(L30))+(24*60)-(HOUR(K30)*60+MINUTE(K30)))))/60)*IF(WEEKDAY($C30,2)&gt;5,0,1))+COORDENADOR!G19,0)</f>
        <v>0</v>
      </c>
      <c r="X30" s="33">
        <f>COORDENADOR!H19+COORDENADOR!I19</f>
        <v>0</v>
      </c>
      <c r="Y30" s="33">
        <f>IF(B30&lt;&gt;"",IF(D30&lt;&gt;"",0,((((HOUR(F30)*60+MINUTE(F30))-(HOUR(E30)*60+MINUTE(E30)))+IF(L30&gt;=K30,((HOUR(L30)*60+MINUTE(L30))-(HOUR(K30)*60+MINUTE(K30))),((HOUR(L30)*60+MINUTE(L30))+(24*60)-(HOUR(K30)*60+MINUTE(K30)))))/60)*IF(WEEKDAY($C30,2)=6,1,0))+COORDENADOR!I19,0)</f>
        <v>0</v>
      </c>
      <c r="Z30" s="33">
        <f>COORDENADOR!J19+COORDENADOR!K19</f>
        <v>0</v>
      </c>
      <c r="AA30" s="33">
        <f>IF(B30&lt;&gt;"",IF(D30&lt;&gt;"",0,((((HOUR(F30)*60+MINUTE(F30))-(HOUR(E30)*60+MINUTE(E30)))+IF(L30&gt;=K30,((HOUR(L30)*60+MINUTE(L30))-(HOUR(K30)*60+MINUTE(K30))),((HOUR(L30)*60+MINUTE(L30))+(24*60)-(HOUR(K30)*60+MINUTE(K30)))))/60)*IF(WEEKDAY($C30,2)=7,1,0))+COORDENADOR!K19,0)</f>
        <v>0</v>
      </c>
      <c r="AB30" s="33">
        <f>COORDENADOR!L19+COORDENADOR!M19</f>
        <v>0</v>
      </c>
      <c r="AC30" s="33">
        <f>IF(B30&lt;&gt;"",IF(D30="",0,((((HOUR(F30)*60+MINUTE(F30))-(HOUR(E30)*60+MINUTE(E30)))+IF(L30&gt;=K30,((HOUR(L30)*60+MINUTE(L30))-(HOUR(K30)*60+MINUTE(K30))),((HOUR(L30)*60+MINUTE(L30))+(24*60)-(HOUR(K30)*60+MINUTE(K30)))))/60))+COORDENADOR!M19,0)</f>
        <v>0</v>
      </c>
      <c r="AD30" s="33">
        <f>SUM(COORDENADOR!E19:F19)</f>
        <v>8</v>
      </c>
      <c r="AE30" s="33">
        <f>IF(J30&lt;&gt;"",0,((((HOUR(L30)*60+MINUTE(L30))-(HOUR(K30)*60+MINUTE(K30)))+IF(R30&gt;=Q30,((HOUR(R30)*60+MINUTE(R30))-(HOUR(Q30)*60+MINUTE(Q30))),((HOUR(R30)*60+MINUTE(R30))+(24*60)-(HOUR(Q30)*60+MINUTE(Q30)))))/60)*IF(WEEKDAY($C30,2)&gt;5,0,1))+COORDENADOR!O19</f>
        <v>8</v>
      </c>
      <c r="AF30" s="33">
        <f>COORDENADOR!G19</f>
        <v>0</v>
      </c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2:45">
      <c r="B31" s="34">
        <f t="shared" si="7"/>
        <v>16</v>
      </c>
      <c r="C31" s="35">
        <f t="shared" si="0"/>
        <v>43481</v>
      </c>
      <c r="D31" s="29" t="str">
        <f t="shared" si="1"/>
        <v/>
      </c>
      <c r="E31" s="37"/>
      <c r="F31" s="37"/>
      <c r="G31" s="37"/>
      <c r="H31" s="37"/>
      <c r="I31" s="30"/>
      <c r="J31" s="30"/>
      <c r="K31" s="30"/>
      <c r="L31" s="37"/>
      <c r="M31" s="31">
        <f t="shared" si="2"/>
        <v>0</v>
      </c>
      <c r="N31" s="31">
        <f t="shared" si="3"/>
        <v>0</v>
      </c>
      <c r="O31" s="32"/>
      <c r="Q31" s="21"/>
      <c r="R31" s="33">
        <f t="shared" si="4"/>
        <v>0</v>
      </c>
      <c r="S31" s="33">
        <f t="shared" si="8"/>
        <v>0</v>
      </c>
      <c r="T31" s="33">
        <f t="shared" si="5"/>
        <v>8</v>
      </c>
      <c r="U31" s="33">
        <f t="shared" si="6"/>
        <v>-8</v>
      </c>
      <c r="V31" s="33">
        <f>U31+SUM(COORDENADOR!E20:F20)</f>
        <v>0</v>
      </c>
      <c r="W31" s="33">
        <f>IF(B31&lt;&gt;"",IF(D31&lt;&gt;"",0,((((HOUR(F31)*60+MINUTE(F31))-(HOUR(E31)*60+MINUTE(E31)))+IF(L31&gt;=K31,((HOUR(L31)*60+MINUTE(L31))-(HOUR(K31)*60+MINUTE(K31))),((HOUR(L31)*60+MINUTE(L31))+(24*60)-(HOUR(K31)*60+MINUTE(K31)))))/60)*IF(WEEKDAY($C31,2)&gt;5,0,1))+COORDENADOR!G20,0)</f>
        <v>0</v>
      </c>
      <c r="X31" s="33">
        <f>COORDENADOR!H20+COORDENADOR!I20</f>
        <v>0</v>
      </c>
      <c r="Y31" s="33">
        <f>IF(B31&lt;&gt;"",IF(D31&lt;&gt;"",0,((((HOUR(F31)*60+MINUTE(F31))-(HOUR(E31)*60+MINUTE(E31)))+IF(L31&gt;=K31,((HOUR(L31)*60+MINUTE(L31))-(HOUR(K31)*60+MINUTE(K31))),((HOUR(L31)*60+MINUTE(L31))+(24*60)-(HOUR(K31)*60+MINUTE(K31)))))/60)*IF(WEEKDAY($C31,2)=6,1,0))+COORDENADOR!I20,0)</f>
        <v>0</v>
      </c>
      <c r="Z31" s="33">
        <f>COORDENADOR!J20+COORDENADOR!K20</f>
        <v>0</v>
      </c>
      <c r="AA31" s="33">
        <f>IF(B31&lt;&gt;"",IF(D31&lt;&gt;"",0,((((HOUR(F31)*60+MINUTE(F31))-(HOUR(E31)*60+MINUTE(E31)))+IF(L31&gt;=K31,((HOUR(L31)*60+MINUTE(L31))-(HOUR(K31)*60+MINUTE(K31))),((HOUR(L31)*60+MINUTE(L31))+(24*60)-(HOUR(K31)*60+MINUTE(K31)))))/60)*IF(WEEKDAY($C31,2)=7,1,0))+COORDENADOR!K20,0)</f>
        <v>0</v>
      </c>
      <c r="AB31" s="33">
        <f>COORDENADOR!L20+COORDENADOR!M20</f>
        <v>0</v>
      </c>
      <c r="AC31" s="33">
        <f>IF(B31&lt;&gt;"",IF(D31="",0,((((HOUR(F31)*60+MINUTE(F31))-(HOUR(E31)*60+MINUTE(E31)))+IF(L31&gt;=K31,((HOUR(L31)*60+MINUTE(L31))-(HOUR(K31)*60+MINUTE(K31))),((HOUR(L31)*60+MINUTE(L31))+(24*60)-(HOUR(K31)*60+MINUTE(K31)))))/60))+COORDENADOR!M20,0)</f>
        <v>0</v>
      </c>
      <c r="AD31" s="33">
        <f>SUM(COORDENADOR!E20:F20)</f>
        <v>8</v>
      </c>
      <c r="AE31" s="33">
        <f>IF(J31&lt;&gt;"",0,((((HOUR(L31)*60+MINUTE(L31))-(HOUR(K31)*60+MINUTE(K31)))+IF(R31&gt;=Q31,((HOUR(R31)*60+MINUTE(R31))-(HOUR(Q31)*60+MINUTE(Q31))),((HOUR(R31)*60+MINUTE(R31))+(24*60)-(HOUR(Q31)*60+MINUTE(Q31)))))/60)*IF(WEEKDAY($C31,2)&gt;5,0,1))+COORDENADOR!O20</f>
        <v>8</v>
      </c>
      <c r="AF31" s="33">
        <f>COORDENADOR!G20</f>
        <v>0</v>
      </c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spans="2:45">
      <c r="B32" s="34">
        <f t="shared" si="7"/>
        <v>17</v>
      </c>
      <c r="C32" s="35">
        <f t="shared" si="0"/>
        <v>43482</v>
      </c>
      <c r="D32" s="29" t="str">
        <f t="shared" si="1"/>
        <v/>
      </c>
      <c r="E32" s="37"/>
      <c r="F32" s="37"/>
      <c r="G32" s="37"/>
      <c r="H32" s="37"/>
      <c r="I32" s="36"/>
      <c r="J32" s="36"/>
      <c r="K32" s="30"/>
      <c r="L32" s="37"/>
      <c r="M32" s="31">
        <f t="shared" si="2"/>
        <v>0</v>
      </c>
      <c r="N32" s="31">
        <f t="shared" si="3"/>
        <v>0</v>
      </c>
      <c r="O32" s="32"/>
      <c r="Q32" s="21"/>
      <c r="R32" s="33">
        <f t="shared" si="4"/>
        <v>0</v>
      </c>
      <c r="S32" s="33">
        <f t="shared" si="8"/>
        <v>0</v>
      </c>
      <c r="T32" s="33">
        <f t="shared" si="5"/>
        <v>8</v>
      </c>
      <c r="U32" s="33">
        <f t="shared" si="6"/>
        <v>-8</v>
      </c>
      <c r="V32" s="33">
        <f>U32+SUM(COORDENADOR!E21:F21)</f>
        <v>0</v>
      </c>
      <c r="W32" s="33">
        <f>IF(B32&lt;&gt;"",IF(D32&lt;&gt;"",0,((((HOUR(F32)*60+MINUTE(F32))-(HOUR(E32)*60+MINUTE(E32)))+IF(L32&gt;=K32,((HOUR(L32)*60+MINUTE(L32))-(HOUR(K32)*60+MINUTE(K32))),((HOUR(L32)*60+MINUTE(L32))+(24*60)-(HOUR(K32)*60+MINUTE(K32)))))/60)*IF(WEEKDAY($C32,2)&gt;5,0,1))+COORDENADOR!G21,0)</f>
        <v>0</v>
      </c>
      <c r="X32" s="33">
        <f>COORDENADOR!H21+COORDENADOR!I21</f>
        <v>0</v>
      </c>
      <c r="Y32" s="33">
        <f>IF(B32&lt;&gt;"",IF(D32&lt;&gt;"",0,((((HOUR(F32)*60+MINUTE(F32))-(HOUR(E32)*60+MINUTE(E32)))+IF(L32&gt;=K32,((HOUR(L32)*60+MINUTE(L32))-(HOUR(K32)*60+MINUTE(K32))),((HOUR(L32)*60+MINUTE(L32))+(24*60)-(HOUR(K32)*60+MINUTE(K32)))))/60)*IF(WEEKDAY($C32,2)=6,1,0))+COORDENADOR!I21,0)</f>
        <v>0</v>
      </c>
      <c r="Z32" s="33">
        <f>COORDENADOR!J21+COORDENADOR!K21</f>
        <v>0</v>
      </c>
      <c r="AA32" s="33">
        <f>IF(B32&lt;&gt;"",IF(D32&lt;&gt;"",0,((((HOUR(F32)*60+MINUTE(F32))-(HOUR(E32)*60+MINUTE(E32)))+IF(L32&gt;=K32,((HOUR(L32)*60+MINUTE(L32))-(HOUR(K32)*60+MINUTE(K32))),((HOUR(L32)*60+MINUTE(L32))+(24*60)-(HOUR(K32)*60+MINUTE(K32)))))/60)*IF(WEEKDAY($C32,2)=7,1,0))+COORDENADOR!K21,0)</f>
        <v>0</v>
      </c>
      <c r="AB32" s="33">
        <f>COORDENADOR!L21+COORDENADOR!M21</f>
        <v>0</v>
      </c>
      <c r="AC32" s="33">
        <f>IF(B32&lt;&gt;"",IF(D32="",0,((((HOUR(F32)*60+MINUTE(F32))-(HOUR(E32)*60+MINUTE(E32)))+IF(L32&gt;=K32,((HOUR(L32)*60+MINUTE(L32))-(HOUR(K32)*60+MINUTE(K32))),((HOUR(L32)*60+MINUTE(L32))+(24*60)-(HOUR(K32)*60+MINUTE(K32)))))/60))+COORDENADOR!M21,0)</f>
        <v>0</v>
      </c>
      <c r="AD32" s="33">
        <f>SUM(COORDENADOR!E21:F21)</f>
        <v>8</v>
      </c>
      <c r="AE32" s="33">
        <f>IF(J32&lt;&gt;"",0,((((HOUR(L32)*60+MINUTE(L32))-(HOUR(K32)*60+MINUTE(K32)))+IF(R32&gt;=Q32,((HOUR(R32)*60+MINUTE(R32))-(HOUR(Q32)*60+MINUTE(Q32))),((HOUR(R32)*60+MINUTE(R32))+(24*60)-(HOUR(Q32)*60+MINUTE(Q32)))))/60)*IF(WEEKDAY($C32,2)&gt;5,0,1))+COORDENADOR!O21</f>
        <v>8</v>
      </c>
      <c r="AF32" s="33">
        <f>COORDENADOR!G21</f>
        <v>0</v>
      </c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>
      <c r="B33" s="34">
        <f t="shared" si="7"/>
        <v>18</v>
      </c>
      <c r="C33" s="35">
        <f t="shared" si="0"/>
        <v>43483</v>
      </c>
      <c r="D33" s="29" t="str">
        <f t="shared" si="1"/>
        <v/>
      </c>
      <c r="E33" s="37"/>
      <c r="F33" s="37"/>
      <c r="G33" s="36"/>
      <c r="H33" s="36"/>
      <c r="I33" s="36"/>
      <c r="J33" s="36"/>
      <c r="K33" s="37"/>
      <c r="L33" s="37"/>
      <c r="M33" s="31">
        <f t="shared" si="2"/>
        <v>0</v>
      </c>
      <c r="N33" s="31">
        <f t="shared" si="3"/>
        <v>0</v>
      </c>
      <c r="O33" s="32"/>
      <c r="Q33" s="21"/>
      <c r="R33" s="33">
        <f t="shared" ref="R33:R45" si="9">(((HOUR(F33)*60+MINUTE(F33))-(HOUR(E33)*60+MINUTE(E33)))+((HOUR(H33)*60+MINUTE(H33))-(HOUR(G33)*60+MINUTE(G33)))+((HOUR(J33)*60+MINUTE(J33))-(HOUR(I33)*60+MINUTE(I33)))+IF(L33&gt;=K33,((HOUR(L33)*60+MINUTE(L33))-(HOUR(K33)*60+MINUTE(K33))),((HOUR(L33)*60+MINUTE(L33))+(24*60)-(HOUR(K33)*60+MINUTE(K33)))))/60</f>
        <v>0</v>
      </c>
      <c r="S33" s="33">
        <f t="shared" si="8"/>
        <v>0</v>
      </c>
      <c r="T33" s="33">
        <f t="shared" si="5"/>
        <v>8</v>
      </c>
      <c r="U33" s="33">
        <f t="shared" ref="U33:U45" si="10">IF(B33&lt;&gt;"",IF(D33&lt;&gt;"",0,((((HOUR(F33)*60+MINUTE(F33))-(HOUR(E33)*60+MINUTE(E33)))+((HOUR(H33)*60+MINUTE(H33))-(HOUR(G33)*60+MINUTE(G33)))+((HOUR(J33)*60+MINUTE(J33))-(HOUR(I33)*60+MINUTE(I33)))+((HOUR(L33)*60+MINUTE(L33))-(HOUR(K33)*60+MINUTE(K33))))/60-T33)*IF(WEEKDAY($C33,2)&gt;5,0,1)),0)</f>
        <v>-8</v>
      </c>
      <c r="V33" s="33">
        <f>U33+SUM(COORDENADOR!E22:F22)</f>
        <v>0</v>
      </c>
      <c r="W33" s="33">
        <f>IF(B33&lt;&gt;"",IF(D33&lt;&gt;"",0,((((HOUR(F33)*60+MINUTE(F33))-(HOUR(E33)*60+MINUTE(E33)))+IF(L33&gt;=K33,((HOUR(L33)*60+MINUTE(L33))-(HOUR(K33)*60+MINUTE(K33))),((HOUR(L33)*60+MINUTE(L33))+(24*60)-(HOUR(K33)*60+MINUTE(K33)))))/60)*IF(WEEKDAY($C33,2)&gt;5,0,1))+COORDENADOR!G22,0)</f>
        <v>0</v>
      </c>
      <c r="X33" s="33">
        <f>COORDENADOR!H22+COORDENADOR!I22</f>
        <v>0</v>
      </c>
      <c r="Y33" s="33">
        <f>IF(B33&lt;&gt;"",IF(D33&lt;&gt;"",0,((((HOUR(F33)*60+MINUTE(F33))-(HOUR(E33)*60+MINUTE(E33)))+IF(L33&gt;=K33,((HOUR(L33)*60+MINUTE(L33))-(HOUR(K33)*60+MINUTE(K33))),((HOUR(L33)*60+MINUTE(L33))+(24*60)-(HOUR(K33)*60+MINUTE(K33)))))/60)*IF(WEEKDAY($C33,2)=6,1,0))+COORDENADOR!I22,0)</f>
        <v>0</v>
      </c>
      <c r="Z33" s="33">
        <f>COORDENADOR!J22+COORDENADOR!K22</f>
        <v>0</v>
      </c>
      <c r="AA33" s="33">
        <f>IF(B33&lt;&gt;"",IF(D33&lt;&gt;"",0,((((HOUR(F33)*60+MINUTE(F33))-(HOUR(E33)*60+MINUTE(E33)))+IF(L33&gt;=K33,((HOUR(L33)*60+MINUTE(L33))-(HOUR(K33)*60+MINUTE(K33))),((HOUR(L33)*60+MINUTE(L33))+(24*60)-(HOUR(K33)*60+MINUTE(K33)))))/60)*IF(WEEKDAY($C33,2)=7,1,0))+COORDENADOR!K22,0)</f>
        <v>0</v>
      </c>
      <c r="AB33" s="33">
        <f>COORDENADOR!L22+COORDENADOR!M22</f>
        <v>0</v>
      </c>
      <c r="AC33" s="33">
        <f>IF(B33&lt;&gt;"",IF(D33="",0,((((HOUR(F33)*60+MINUTE(F33))-(HOUR(E33)*60+MINUTE(E33)))+IF(L33&gt;=K33,((HOUR(L33)*60+MINUTE(L33))-(HOUR(K33)*60+MINUTE(K33))),((HOUR(L33)*60+MINUTE(L33))+(24*60)-(HOUR(K33)*60+MINUTE(K33)))))/60))+COORDENADOR!M22,0)</f>
        <v>0</v>
      </c>
      <c r="AD33" s="33">
        <f>SUM(COORDENADOR!E22:F22)</f>
        <v>8</v>
      </c>
      <c r="AE33" s="33">
        <f>IF(J33&lt;&gt;"",0,((((HOUR(L33)*60+MINUTE(L33))-(HOUR(K33)*60+MINUTE(K33)))+IF(R33&gt;=Q33,((HOUR(R33)*60+MINUTE(R33))-(HOUR(Q33)*60+MINUTE(Q33))),((HOUR(R33)*60+MINUTE(R33))+(24*60)-(HOUR(Q33)*60+MINUTE(Q33)))))/60)*IF(WEEKDAY($C33,2)&gt;5,0,1))+COORDENADOR!O22</f>
        <v>8</v>
      </c>
      <c r="AF33" s="33">
        <f>COORDENADOR!G22</f>
        <v>0</v>
      </c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>
      <c r="B34" s="34">
        <f t="shared" si="7"/>
        <v>19</v>
      </c>
      <c r="C34" s="35">
        <f t="shared" si="0"/>
        <v>43484</v>
      </c>
      <c r="D34" s="29" t="str">
        <f t="shared" si="1"/>
        <v/>
      </c>
      <c r="E34" s="37"/>
      <c r="F34" s="37"/>
      <c r="G34" s="36"/>
      <c r="H34" s="36"/>
      <c r="I34" s="36"/>
      <c r="J34" s="36"/>
      <c r="K34" s="30"/>
      <c r="L34" s="37"/>
      <c r="M34" s="31">
        <f t="shared" si="2"/>
        <v>0</v>
      </c>
      <c r="N34" s="31">
        <f t="shared" si="3"/>
        <v>0</v>
      </c>
      <c r="O34" s="32"/>
      <c r="Q34" s="21"/>
      <c r="R34" s="33">
        <f>(((HOUR(F34)*60+MINUTE(F34))-(HOUR(E34)*60+MINUTE(E34)))+((HOUR(H34)*60+MINUTE(H34))-(HOUR(G34)*60+MINUTE(G34)))+((HOUR(J34)*60+MINUTE(J34))-(HOUR(I34)*60+MINUTE(I34)))+IF(L34&gt;=K34,((HOUR(L34)*60+MINUTE(L34))-(HOUR(K34)*60+MINUTE(K34))),((HOUR(L34)*60+MINUTE(L34))+(24*60)-(HOUR(K34)*60+MINUTE(K34)))))/60</f>
        <v>0</v>
      </c>
      <c r="S34" s="33">
        <f t="shared" si="8"/>
        <v>0</v>
      </c>
      <c r="T34" s="33">
        <f t="shared" si="5"/>
        <v>0</v>
      </c>
      <c r="U34" s="33">
        <f>IF(B34&lt;&gt;"",IF(D34&lt;&gt;"",0,((((HOUR(F34)*60+MINUTE(F34))-(HOUR(E34)*60+MINUTE(E34)))+((HOUR(H34)*60+MINUTE(H34))-(HOUR(G34)*60+MINUTE(G34)))+((HOUR(J34)*60+MINUTE(J34))-(HOUR(I34)*60+MINUTE(I34)))+((HOUR(L34)*60+MINUTE(L34))-(HOUR(K34)*60+MINUTE(K34))))/60-T34)*IF(WEEKDAY($C34,2)&gt;5,0,1)),0)</f>
        <v>0</v>
      </c>
      <c r="V34" s="33">
        <f>U34+SUM(COORDENADOR!E23:F23)</f>
        <v>0</v>
      </c>
      <c r="W34" s="33">
        <f>IF(B34&lt;&gt;"",IF(D34&lt;&gt;"",0,((((HOUR(F34)*60+MINUTE(F34))-(HOUR(E34)*60+MINUTE(E34)))+IF(L34&gt;=K34,((HOUR(L34)*60+MINUTE(L34))-(HOUR(K34)*60+MINUTE(K34))),((HOUR(L34)*60+MINUTE(L34))+(24*60)-(HOUR(K34)*60+MINUTE(K34)))))/60)*IF(WEEKDAY($C34,2)&gt;5,0,1))+COORDENADOR!G23,0)</f>
        <v>0</v>
      </c>
      <c r="X34" s="33">
        <f>COORDENADOR!H23+COORDENADOR!I23</f>
        <v>0</v>
      </c>
      <c r="Y34" s="33">
        <f>IF(B34&lt;&gt;"",IF(D34&lt;&gt;"",0,((((HOUR(F34)*60+MINUTE(F34))-(HOUR(E34)*60+MINUTE(E34)))+IF(L34&gt;=K34,((HOUR(L34)*60+MINUTE(L34))-(HOUR(K34)*60+MINUTE(K34))),((HOUR(L34)*60+MINUTE(L34))+(24*60)-(HOUR(K34)*60+MINUTE(K34)))))/60)*IF(WEEKDAY($C34,2)=6,1,0))+COORDENADOR!I23,0)</f>
        <v>0</v>
      </c>
      <c r="Z34" s="33">
        <f>COORDENADOR!J23+COORDENADOR!K23</f>
        <v>0</v>
      </c>
      <c r="AA34" s="33">
        <f>IF(B34&lt;&gt;"",IF(D34&lt;&gt;"",0,((((HOUR(F34)*60+MINUTE(F34))-(HOUR(E34)*60+MINUTE(E34)))+IF(L34&gt;=K34,((HOUR(L34)*60+MINUTE(L34))-(HOUR(K34)*60+MINUTE(K34))),((HOUR(L34)*60+MINUTE(L34))+(24*60)-(HOUR(K34)*60+MINUTE(K34)))))/60)*IF(WEEKDAY($C34,2)=7,1,0))+COORDENADOR!K23,0)</f>
        <v>0</v>
      </c>
      <c r="AB34" s="33">
        <f>COORDENADOR!L23+COORDENADOR!M23</f>
        <v>0</v>
      </c>
      <c r="AC34" s="33">
        <f>IF(B34&lt;&gt;"",IF(D34="",0,((((HOUR(F34)*60+MINUTE(F34))-(HOUR(E34)*60+MINUTE(E34)))+IF(L34&gt;=K34,((HOUR(L34)*60+MINUTE(L34))-(HOUR(K34)*60+MINUTE(K34))),((HOUR(L34)*60+MINUTE(L34))+(24*60)-(HOUR(K34)*60+MINUTE(K34)))))/60))+COORDENADOR!M23,0)</f>
        <v>0</v>
      </c>
      <c r="AD34" s="33">
        <f>SUM(COORDENADOR!E23:F23)</f>
        <v>0</v>
      </c>
      <c r="AE34" s="33">
        <f>IF(J34&lt;&gt;"",0,((((HOUR(L34)*60+MINUTE(L34))-(HOUR(K34)*60+MINUTE(K34)))+IF(R34&gt;=Q34,((HOUR(R34)*60+MINUTE(R34))-(HOUR(Q34)*60+MINUTE(Q34))),((HOUR(R34)*60+MINUTE(R34))+(24*60)-(HOUR(Q34)*60+MINUTE(Q34)))))/60)*IF(WEEKDAY($C34,2)&gt;5,0,1))+COORDENADOR!O23</f>
        <v>0</v>
      </c>
      <c r="AF34" s="33">
        <f>COORDENADOR!G23</f>
        <v>0</v>
      </c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>
      <c r="B35" s="34">
        <f t="shared" si="7"/>
        <v>20</v>
      </c>
      <c r="C35" s="35">
        <f t="shared" si="0"/>
        <v>43485</v>
      </c>
      <c r="D35" s="29" t="str">
        <f t="shared" si="1"/>
        <v/>
      </c>
      <c r="E35" s="37"/>
      <c r="F35" s="37"/>
      <c r="G35" s="30"/>
      <c r="H35" s="30"/>
      <c r="I35" s="30"/>
      <c r="J35" s="30"/>
      <c r="K35" s="30"/>
      <c r="L35" s="37"/>
      <c r="M35" s="31">
        <f t="shared" si="2"/>
        <v>0</v>
      </c>
      <c r="N35" s="31">
        <f t="shared" si="3"/>
        <v>0</v>
      </c>
      <c r="O35" s="32"/>
      <c r="Q35" s="21"/>
      <c r="R35" s="33">
        <f t="shared" si="9"/>
        <v>0</v>
      </c>
      <c r="S35" s="33">
        <f t="shared" si="8"/>
        <v>0</v>
      </c>
      <c r="T35" s="33">
        <f t="shared" si="5"/>
        <v>0</v>
      </c>
      <c r="U35" s="33">
        <f t="shared" si="10"/>
        <v>0</v>
      </c>
      <c r="V35" s="33">
        <f>U35+SUM(COORDENADOR!E24:F24)</f>
        <v>0</v>
      </c>
      <c r="W35" s="33">
        <f>IF(B35&lt;&gt;"",IF(D35&lt;&gt;"",0,((((HOUR(F35)*60+MINUTE(F35))-(HOUR(E35)*60+MINUTE(E35)))+IF(L35&gt;=K35,((HOUR(L35)*60+MINUTE(L35))-(HOUR(K35)*60+MINUTE(K35))),((HOUR(L35)*60+MINUTE(L35))+(24*60)-(HOUR(K35)*60+MINUTE(K35)))))/60)*IF(WEEKDAY($C35,2)&gt;5,0,1))+COORDENADOR!G24,0)</f>
        <v>0</v>
      </c>
      <c r="X35" s="33">
        <f>COORDENADOR!H24+COORDENADOR!I24</f>
        <v>0</v>
      </c>
      <c r="Y35" s="33">
        <f>IF(B35&lt;&gt;"",IF(D35&lt;&gt;"",0,((((HOUR(F35)*60+MINUTE(F35))-(HOUR(E35)*60+MINUTE(E35)))+IF(L35&gt;=K35,((HOUR(L35)*60+MINUTE(L35))-(HOUR(K35)*60+MINUTE(K35))),((HOUR(L35)*60+MINUTE(L35))+(24*60)-(HOUR(K35)*60+MINUTE(K35)))))/60)*IF(WEEKDAY($C35,2)=6,1,0))+COORDENADOR!I24,0)</f>
        <v>0</v>
      </c>
      <c r="Z35" s="33">
        <f>COORDENADOR!J24+COORDENADOR!K24</f>
        <v>0</v>
      </c>
      <c r="AA35" s="33">
        <f>IF(B35&lt;&gt;"",IF(D35&lt;&gt;"",0,((((HOUR(F35)*60+MINUTE(F35))-(HOUR(E35)*60+MINUTE(E35)))+IF(L35&gt;=K35,((HOUR(L35)*60+MINUTE(L35))-(HOUR(K35)*60+MINUTE(K35))),((HOUR(L35)*60+MINUTE(L35))+(24*60)-(HOUR(K35)*60+MINUTE(K35)))))/60)*IF(WEEKDAY($C35,2)=7,1,0))+COORDENADOR!K24,0)</f>
        <v>0</v>
      </c>
      <c r="AB35" s="33">
        <f>COORDENADOR!L24+COORDENADOR!M24</f>
        <v>0</v>
      </c>
      <c r="AC35" s="33">
        <f>IF(B35&lt;&gt;"",IF(D35="",0,((((HOUR(F35)*60+MINUTE(F35))-(HOUR(E35)*60+MINUTE(E35)))+IF(L35&gt;=K35,((HOUR(L35)*60+MINUTE(L35))-(HOUR(K35)*60+MINUTE(K35))),((HOUR(L35)*60+MINUTE(L35))+(24*60)-(HOUR(K35)*60+MINUTE(K35)))))/60))+COORDENADOR!M24,0)</f>
        <v>0</v>
      </c>
      <c r="AD35" s="33">
        <f>SUM(COORDENADOR!E24:F24)</f>
        <v>0</v>
      </c>
      <c r="AE35" s="33">
        <f>IF(J35&lt;&gt;"",0,((((HOUR(L35)*60+MINUTE(L35))-(HOUR(K35)*60+MINUTE(K35)))+IF(R35&gt;=Q35,((HOUR(R35)*60+MINUTE(R35))-(HOUR(Q35)*60+MINUTE(Q35))),((HOUR(R35)*60+MINUTE(R35))+(24*60)-(HOUR(Q35)*60+MINUTE(Q35)))))/60)*IF(WEEKDAY($C35,2)&gt;5,0,1))+COORDENADOR!O24</f>
        <v>0</v>
      </c>
      <c r="AF35" s="33">
        <f>COORDENADOR!G24</f>
        <v>0</v>
      </c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>
      <c r="A36" t="s">
        <v>35</v>
      </c>
      <c r="B36" s="34">
        <f t="shared" si="7"/>
        <v>21</v>
      </c>
      <c r="C36" s="35">
        <f t="shared" si="0"/>
        <v>43486</v>
      </c>
      <c r="D36" s="29" t="str">
        <f t="shared" si="1"/>
        <v/>
      </c>
      <c r="E36" s="37"/>
      <c r="F36" s="37"/>
      <c r="G36" s="30"/>
      <c r="H36" s="30"/>
      <c r="I36" s="30"/>
      <c r="J36" s="30"/>
      <c r="K36" s="30"/>
      <c r="L36" s="37"/>
      <c r="M36" s="31">
        <f t="shared" si="2"/>
        <v>0</v>
      </c>
      <c r="N36" s="31">
        <f t="shared" si="3"/>
        <v>0</v>
      </c>
      <c r="O36" s="32"/>
      <c r="Q36" s="21"/>
      <c r="R36" s="33">
        <f t="shared" si="9"/>
        <v>0</v>
      </c>
      <c r="S36" s="33">
        <f t="shared" si="8"/>
        <v>0</v>
      </c>
      <c r="T36" s="33">
        <f t="shared" si="5"/>
        <v>8</v>
      </c>
      <c r="U36" s="33">
        <f t="shared" si="10"/>
        <v>-8</v>
      </c>
      <c r="V36" s="33">
        <f>U36+SUM(COORDENADOR!E25:F25)</f>
        <v>0</v>
      </c>
      <c r="W36" s="33">
        <f>IF(B36&lt;&gt;"",IF(D36&lt;&gt;"",0,((((HOUR(F36)*60+MINUTE(F36))-(HOUR(E36)*60+MINUTE(E36)))+IF(L36&gt;=K36,((HOUR(L36)*60+MINUTE(L36))-(HOUR(K36)*60+MINUTE(K36))),((HOUR(L36)*60+MINUTE(L36))+(24*60)-(HOUR(K36)*60+MINUTE(K36)))))/60)*IF(WEEKDAY($C36,2)&gt;5,0,1))+COORDENADOR!G25,0)</f>
        <v>0</v>
      </c>
      <c r="X36" s="33">
        <f>COORDENADOR!H25+COORDENADOR!I25</f>
        <v>0</v>
      </c>
      <c r="Y36" s="33">
        <f>IF(B36&lt;&gt;"",IF(D36&lt;&gt;"",0,((((HOUR(F36)*60+MINUTE(F36))-(HOUR(E36)*60+MINUTE(E36)))+IF(L36&gt;=K36,((HOUR(L36)*60+MINUTE(L36))-(HOUR(K36)*60+MINUTE(K36))),((HOUR(L36)*60+MINUTE(L36))+(24*60)-(HOUR(K36)*60+MINUTE(K36)))))/60)*IF(WEEKDAY($C36,2)=6,1,0))+COORDENADOR!I25,0)</f>
        <v>0</v>
      </c>
      <c r="Z36" s="33">
        <f>COORDENADOR!J25+COORDENADOR!K25</f>
        <v>0</v>
      </c>
      <c r="AA36" s="33">
        <f>IF(B36&lt;&gt;"",IF(D36&lt;&gt;"",0,((((HOUR(F36)*60+MINUTE(F36))-(HOUR(E36)*60+MINUTE(E36)))+IF(L36&gt;=K36,((HOUR(L36)*60+MINUTE(L36))-(HOUR(K36)*60+MINUTE(K36))),((HOUR(L36)*60+MINUTE(L36))+(24*60)-(HOUR(K36)*60+MINUTE(K36)))))/60)*IF(WEEKDAY($C36,2)=7,1,0))+COORDENADOR!K25,0)</f>
        <v>0</v>
      </c>
      <c r="AB36" s="33">
        <f>COORDENADOR!L25+COORDENADOR!M25</f>
        <v>0</v>
      </c>
      <c r="AC36" s="33">
        <f>IF(B36&lt;&gt;"",IF(D36="",0,((((HOUR(F36)*60+MINUTE(F36))-(HOUR(E36)*60+MINUTE(E36)))+IF(L36&gt;=K36,((HOUR(L36)*60+MINUTE(L36))-(HOUR(K36)*60+MINUTE(K36))),((HOUR(L36)*60+MINUTE(L36))+(24*60)-(HOUR(K36)*60+MINUTE(K36)))))/60))+COORDENADOR!M25,0)</f>
        <v>0</v>
      </c>
      <c r="AD36" s="33">
        <f>SUM(COORDENADOR!E25:F25)</f>
        <v>8</v>
      </c>
      <c r="AE36" s="33">
        <f>IF(J36&lt;&gt;"",0,((((HOUR(L36)*60+MINUTE(L36))-(HOUR(K36)*60+MINUTE(K36)))+IF(R36&gt;=Q36,((HOUR(R36)*60+MINUTE(R36))-(HOUR(Q36)*60+MINUTE(Q36))),((HOUR(R36)*60+MINUTE(R36))+(24*60)-(HOUR(Q36)*60+MINUTE(Q36)))))/60)*IF(WEEKDAY($C36,2)&gt;5,0,1))+COORDENADOR!O25</f>
        <v>8</v>
      </c>
      <c r="AF36" s="33">
        <f>COORDENADOR!G25</f>
        <v>0</v>
      </c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5">
      <c r="B37" s="34">
        <f t="shared" si="7"/>
        <v>22</v>
      </c>
      <c r="C37" s="35">
        <f t="shared" si="0"/>
        <v>43487</v>
      </c>
      <c r="D37" s="29" t="str">
        <f t="shared" si="1"/>
        <v/>
      </c>
      <c r="E37" s="37"/>
      <c r="F37" s="37"/>
      <c r="G37" s="30"/>
      <c r="H37" s="30"/>
      <c r="I37" s="30"/>
      <c r="J37" s="30"/>
      <c r="K37" s="30"/>
      <c r="L37" s="30"/>
      <c r="M37" s="31">
        <f t="shared" si="2"/>
        <v>0</v>
      </c>
      <c r="N37" s="31">
        <f t="shared" si="3"/>
        <v>0</v>
      </c>
      <c r="O37" s="32"/>
      <c r="Q37" s="21"/>
      <c r="R37" s="33">
        <f t="shared" si="9"/>
        <v>0</v>
      </c>
      <c r="S37" s="33">
        <f t="shared" si="8"/>
        <v>0</v>
      </c>
      <c r="T37" s="33">
        <f t="shared" si="5"/>
        <v>8</v>
      </c>
      <c r="U37" s="33">
        <f t="shared" si="10"/>
        <v>-8</v>
      </c>
      <c r="V37" s="33">
        <f>U37+SUM(COORDENADOR!E26:F26)</f>
        <v>0</v>
      </c>
      <c r="W37" s="33">
        <f>IF(B37&lt;&gt;"",IF(D37&lt;&gt;"",0,((((HOUR(F37)*60+MINUTE(F37))-(HOUR(E37)*60+MINUTE(E37)))+IF(L37&gt;=K37,((HOUR(L37)*60+MINUTE(L37))-(HOUR(K37)*60+MINUTE(K37))),((HOUR(L37)*60+MINUTE(L37))+(24*60)-(HOUR(K37)*60+MINUTE(K37)))))/60)*IF(WEEKDAY($C37,2)&gt;5,0,1))+COORDENADOR!G26,0)</f>
        <v>0</v>
      </c>
      <c r="X37" s="33">
        <f>COORDENADOR!H26+COORDENADOR!I26</f>
        <v>0</v>
      </c>
      <c r="Y37" s="33">
        <f>IF(B37&lt;&gt;"",IF(D37&lt;&gt;"",0,((((HOUR(F37)*60+MINUTE(F37))-(HOUR(E37)*60+MINUTE(E37)))+IF(L37&gt;=K37,((HOUR(L37)*60+MINUTE(L37))-(HOUR(K37)*60+MINUTE(K37))),((HOUR(L37)*60+MINUTE(L37))+(24*60)-(HOUR(K37)*60+MINUTE(K37)))))/60)*IF(WEEKDAY($C37,2)=6,1,0))+COORDENADOR!I26,0)</f>
        <v>0</v>
      </c>
      <c r="Z37" s="33">
        <f>COORDENADOR!J26+COORDENADOR!K26</f>
        <v>0</v>
      </c>
      <c r="AA37" s="33">
        <f>IF(B37&lt;&gt;"",IF(D37&lt;&gt;"",0,((((HOUR(F37)*60+MINUTE(F37))-(HOUR(E37)*60+MINUTE(E37)))+IF(L37&gt;=K37,((HOUR(L37)*60+MINUTE(L37))-(HOUR(K37)*60+MINUTE(K37))),((HOUR(L37)*60+MINUTE(L37))+(24*60)-(HOUR(K37)*60+MINUTE(K37)))))/60)*IF(WEEKDAY($C37,2)=7,1,0))+COORDENADOR!K26,0)</f>
        <v>0</v>
      </c>
      <c r="AB37" s="33">
        <f>COORDENADOR!L26+COORDENADOR!M26</f>
        <v>0</v>
      </c>
      <c r="AC37" s="33">
        <f>IF(B37&lt;&gt;"",IF(D37="",0,((((HOUR(F37)*60+MINUTE(F37))-(HOUR(E37)*60+MINUTE(E37)))+IF(L37&gt;=K37,((HOUR(L37)*60+MINUTE(L37))-(HOUR(K37)*60+MINUTE(K37))),((HOUR(L37)*60+MINUTE(L37))+(24*60)-(HOUR(K37)*60+MINUTE(K37)))))/60))+COORDENADOR!M26,0)</f>
        <v>0</v>
      </c>
      <c r="AD37" s="33">
        <f>SUM(COORDENADOR!E26:F26)</f>
        <v>8</v>
      </c>
      <c r="AE37" s="33">
        <f>IF(J37&lt;&gt;"",0,((((HOUR(L37)*60+MINUTE(L37))-(HOUR(K37)*60+MINUTE(K37)))+IF(R37&gt;=Q37,((HOUR(R37)*60+MINUTE(R37))-(HOUR(Q37)*60+MINUTE(Q37))),((HOUR(R37)*60+MINUTE(R37))+(24*60)-(HOUR(Q37)*60+MINUTE(Q37)))))/60)*IF(WEEKDAY($C37,2)&gt;5,0,1))+COORDENADOR!O26</f>
        <v>8</v>
      </c>
      <c r="AF37" s="33">
        <f>COORDENADOR!G26</f>
        <v>0</v>
      </c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5">
      <c r="B38" s="34">
        <f t="shared" si="7"/>
        <v>23</v>
      </c>
      <c r="C38" s="35">
        <f t="shared" si="0"/>
        <v>43488</v>
      </c>
      <c r="D38" s="29" t="str">
        <f t="shared" si="1"/>
        <v/>
      </c>
      <c r="E38" s="37"/>
      <c r="F38" s="37"/>
      <c r="G38" s="30"/>
      <c r="H38" s="30"/>
      <c r="I38" s="30"/>
      <c r="J38" s="30"/>
      <c r="K38" s="38"/>
      <c r="L38" s="38"/>
      <c r="M38" s="31">
        <f t="shared" si="2"/>
        <v>0</v>
      </c>
      <c r="N38" s="31">
        <f t="shared" si="3"/>
        <v>0</v>
      </c>
      <c r="O38" s="32"/>
      <c r="Q38" s="21"/>
      <c r="R38" s="33">
        <f t="shared" si="9"/>
        <v>0</v>
      </c>
      <c r="S38" s="33">
        <f t="shared" si="8"/>
        <v>0</v>
      </c>
      <c r="T38" s="33">
        <f t="shared" si="5"/>
        <v>8</v>
      </c>
      <c r="U38" s="33">
        <f t="shared" si="10"/>
        <v>-8</v>
      </c>
      <c r="V38" s="33">
        <f>U38+SUM(COORDENADOR!E27:F27)</f>
        <v>0</v>
      </c>
      <c r="W38" s="33">
        <f>IF(B38&lt;&gt;"",IF(D38&lt;&gt;"",0,((((HOUR(F38)*60+MINUTE(F38))-(HOUR(E38)*60+MINUTE(E38)))+IF(L38&gt;=K38,((HOUR(L38)*60+MINUTE(L38))-(HOUR(K38)*60+MINUTE(K38))),((HOUR(L38)*60+MINUTE(L38))+(24*60)-(HOUR(K38)*60+MINUTE(K38)))))/60)*IF(WEEKDAY($C38,2)&gt;5,0,1))+COORDENADOR!G27,0)</f>
        <v>0</v>
      </c>
      <c r="X38" s="33">
        <f>COORDENADOR!H27+COORDENADOR!I27</f>
        <v>0</v>
      </c>
      <c r="Y38" s="33">
        <f>IF(B38&lt;&gt;"",IF(D38&lt;&gt;"",0,((((HOUR(F38)*60+MINUTE(F38))-(HOUR(E38)*60+MINUTE(E38)))+IF(L38&gt;=K38,((HOUR(L38)*60+MINUTE(L38))-(HOUR(K38)*60+MINUTE(K38))),((HOUR(L38)*60+MINUTE(L38))+(24*60)-(HOUR(K38)*60+MINUTE(K38)))))/60)*IF(WEEKDAY($C38,2)=6,1,0))+COORDENADOR!I27,0)</f>
        <v>0</v>
      </c>
      <c r="Z38" s="33">
        <f>COORDENADOR!J27+COORDENADOR!K27</f>
        <v>0</v>
      </c>
      <c r="AA38" s="33">
        <f>IF(B38&lt;&gt;"",IF(D38&lt;&gt;"",0,((((HOUR(F38)*60+MINUTE(F38))-(HOUR(E38)*60+MINUTE(E38)))+IF(L38&gt;=K38,((HOUR(L38)*60+MINUTE(L38))-(HOUR(K38)*60+MINUTE(K38))),((HOUR(L38)*60+MINUTE(L38))+(24*60)-(HOUR(K38)*60+MINUTE(K38)))))/60)*IF(WEEKDAY($C38,2)=7,1,0))+COORDENADOR!K27,0)</f>
        <v>0</v>
      </c>
      <c r="AB38" s="33">
        <f>COORDENADOR!L27+COORDENADOR!M27</f>
        <v>0</v>
      </c>
      <c r="AC38" s="33">
        <f>IF(B38&lt;&gt;"",IF(D38="",0,((((HOUR(F38)*60+MINUTE(F38))-(HOUR(E38)*60+MINUTE(E38)))+IF(L38&gt;=K38,((HOUR(L38)*60+MINUTE(L38))-(HOUR(K38)*60+MINUTE(K38))),((HOUR(L38)*60+MINUTE(L38))+(24*60)-(HOUR(K38)*60+MINUTE(K38)))))/60))+COORDENADOR!M27,0)</f>
        <v>0</v>
      </c>
      <c r="AD38" s="33">
        <f>SUM(COORDENADOR!E27:F27)</f>
        <v>8</v>
      </c>
      <c r="AE38" s="33">
        <f>IF(J38&lt;&gt;"",0,((((HOUR(L38)*60+MINUTE(L38))-(HOUR(K38)*60+MINUTE(K38)))+IF(R38&gt;=Q38,((HOUR(R38)*60+MINUTE(R38))-(HOUR(Q38)*60+MINUTE(Q38))),((HOUR(R38)*60+MINUTE(R38))+(24*60)-(HOUR(Q38)*60+MINUTE(Q38)))))/60)*IF(WEEKDAY($C38,2)&gt;5,0,1))+COORDENADOR!O27</f>
        <v>8</v>
      </c>
      <c r="AF38" s="33">
        <f>COORDENADOR!G27</f>
        <v>0</v>
      </c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5">
      <c r="B39" s="34">
        <f t="shared" si="7"/>
        <v>24</v>
      </c>
      <c r="C39" s="35">
        <f t="shared" si="0"/>
        <v>43489</v>
      </c>
      <c r="D39" s="29" t="str">
        <f t="shared" si="1"/>
        <v/>
      </c>
      <c r="E39" s="37"/>
      <c r="F39" s="37"/>
      <c r="G39" s="36"/>
      <c r="H39" s="36"/>
      <c r="I39" s="36"/>
      <c r="J39" s="30"/>
      <c r="K39" s="30"/>
      <c r="L39" s="37"/>
      <c r="M39" s="31">
        <f t="shared" si="2"/>
        <v>0</v>
      </c>
      <c r="N39" s="31">
        <f t="shared" si="3"/>
        <v>0</v>
      </c>
      <c r="O39" s="32"/>
      <c r="Q39" s="21"/>
      <c r="R39" s="33">
        <f t="shared" si="9"/>
        <v>0</v>
      </c>
      <c r="S39" s="33">
        <f t="shared" si="8"/>
        <v>0</v>
      </c>
      <c r="T39" s="33">
        <f t="shared" si="5"/>
        <v>8</v>
      </c>
      <c r="U39" s="33">
        <f t="shared" si="10"/>
        <v>-8</v>
      </c>
      <c r="V39" s="33">
        <f>U39+SUM(COORDENADOR!E28:F28)</f>
        <v>0</v>
      </c>
      <c r="W39" s="33">
        <f>IF(B39&lt;&gt;"",IF(D39&lt;&gt;"",0,((((HOUR(F39)*60+MINUTE(F39))-(HOUR(E39)*60+MINUTE(E39)))+IF(L39&gt;=K39,((HOUR(L39)*60+MINUTE(L39))-(HOUR(K39)*60+MINUTE(K39))),((HOUR(L39)*60+MINUTE(L39))+(24*60)-(HOUR(K39)*60+MINUTE(K39)))))/60)*IF(WEEKDAY($C39,2)&gt;5,0,1))+COORDENADOR!G28,0)</f>
        <v>0</v>
      </c>
      <c r="X39" s="33">
        <f>COORDENADOR!H28+COORDENADOR!I28</f>
        <v>0</v>
      </c>
      <c r="Y39" s="33">
        <f>IF(B39&lt;&gt;"",IF(D39&lt;&gt;"",0,((((HOUR(F39)*60+MINUTE(F39))-(HOUR(E39)*60+MINUTE(E39)))+IF(L39&gt;=K39,((HOUR(L39)*60+MINUTE(L39))-(HOUR(K39)*60+MINUTE(K39))),((HOUR(L39)*60+MINUTE(L39))+(24*60)-(HOUR(K39)*60+MINUTE(K39)))))/60)*IF(WEEKDAY($C39,2)=6,1,0))+COORDENADOR!I28,0)</f>
        <v>0</v>
      </c>
      <c r="Z39" s="33">
        <f>COORDENADOR!J28+COORDENADOR!K28</f>
        <v>0</v>
      </c>
      <c r="AA39" s="33">
        <f>IF(B39&lt;&gt;"",IF(D39&lt;&gt;"",0,((((HOUR(F39)*60+MINUTE(F39))-(HOUR(E39)*60+MINUTE(E39)))+IF(L39&gt;=K39,((HOUR(L39)*60+MINUTE(L39))-(HOUR(K39)*60+MINUTE(K39))),((HOUR(L39)*60+MINUTE(L39))+(24*60)-(HOUR(K39)*60+MINUTE(K39)))))/60)*IF(WEEKDAY($C39,2)=7,1,0))+COORDENADOR!K28,0)</f>
        <v>0</v>
      </c>
      <c r="AB39" s="33">
        <f>COORDENADOR!L28+COORDENADOR!M28</f>
        <v>0</v>
      </c>
      <c r="AC39" s="33">
        <f>IF(B39&lt;&gt;"",IF(D39="",0,((((HOUR(F39)*60+MINUTE(F39))-(HOUR(E39)*60+MINUTE(E39)))+IF(L39&gt;=K39,((HOUR(L39)*60+MINUTE(L39))-(HOUR(K39)*60+MINUTE(K39))),((HOUR(L39)*60+MINUTE(L39))+(24*60)-(HOUR(K39)*60+MINUTE(K39)))))/60))+COORDENADOR!M28,0)</f>
        <v>0</v>
      </c>
      <c r="AD39" s="33">
        <f>SUM(COORDENADOR!E28:F28)</f>
        <v>8</v>
      </c>
      <c r="AE39" s="33">
        <f>IF(J39&lt;&gt;"",0,((((HOUR(L39)*60+MINUTE(L39))-(HOUR(K39)*60+MINUTE(K39)))+IF(R39&gt;=Q39,((HOUR(R39)*60+MINUTE(R39))-(HOUR(Q39)*60+MINUTE(Q39))),((HOUR(R39)*60+MINUTE(R39))+(24*60)-(HOUR(Q39)*60+MINUTE(Q39)))))/60)*IF(WEEKDAY($C39,2)&gt;5,0,1))+COORDENADOR!O28</f>
        <v>8</v>
      </c>
      <c r="AF39" s="33">
        <f>COORDENADOR!G28</f>
        <v>0</v>
      </c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spans="1:45">
      <c r="B40" s="34">
        <f t="shared" si="7"/>
        <v>25</v>
      </c>
      <c r="C40" s="35">
        <f t="shared" si="0"/>
        <v>43490</v>
      </c>
      <c r="D40" s="29" t="str">
        <f t="shared" si="1"/>
        <v/>
      </c>
      <c r="E40" s="37"/>
      <c r="F40" s="37"/>
      <c r="G40" s="36"/>
      <c r="H40" s="36"/>
      <c r="I40" s="36"/>
      <c r="J40" s="36"/>
      <c r="K40" s="30"/>
      <c r="L40" s="30"/>
      <c r="M40" s="31">
        <f t="shared" si="2"/>
        <v>0</v>
      </c>
      <c r="N40" s="31">
        <f t="shared" si="3"/>
        <v>0</v>
      </c>
      <c r="O40" s="32"/>
      <c r="Q40" s="21"/>
      <c r="R40" s="33">
        <f t="shared" si="9"/>
        <v>0</v>
      </c>
      <c r="S40" s="33">
        <f t="shared" si="8"/>
        <v>0</v>
      </c>
      <c r="T40" s="33">
        <f t="shared" si="5"/>
        <v>8</v>
      </c>
      <c r="U40" s="33">
        <f t="shared" si="10"/>
        <v>-8</v>
      </c>
      <c r="V40" s="33">
        <f>U40+SUM(COORDENADOR!E29:F29)</f>
        <v>0</v>
      </c>
      <c r="W40" s="33">
        <f>IF(B40&lt;&gt;"",IF(D40&lt;&gt;"",0,((((HOUR(F40)*60+MINUTE(F40))-(HOUR(E40)*60+MINUTE(E40)))+IF(L40&gt;=K40,((HOUR(L40)*60+MINUTE(L40))-(HOUR(K40)*60+MINUTE(K40))),((HOUR(L40)*60+MINUTE(L40))+(24*60)-(HOUR(K40)*60+MINUTE(K40)))))/60)*IF(WEEKDAY($C40,2)&gt;5,0,1))+COORDENADOR!G29,0)</f>
        <v>0</v>
      </c>
      <c r="X40" s="33">
        <f>COORDENADOR!H29+COORDENADOR!I29</f>
        <v>0</v>
      </c>
      <c r="Y40" s="33">
        <f>IF(B40&lt;&gt;"",IF(D40&lt;&gt;"",0,((((HOUR(F40)*60+MINUTE(F40))-(HOUR(E40)*60+MINUTE(E40)))+IF(L40&gt;=K40,((HOUR(L40)*60+MINUTE(L40))-(HOUR(K40)*60+MINUTE(K40))),((HOUR(L40)*60+MINUTE(L40))+(24*60)-(HOUR(K40)*60+MINUTE(K40)))))/60)*IF(WEEKDAY($C40,2)=6,1,0))+COORDENADOR!I29,0)</f>
        <v>0</v>
      </c>
      <c r="Z40" s="33">
        <f>COORDENADOR!J29+COORDENADOR!K29</f>
        <v>0</v>
      </c>
      <c r="AA40" s="33">
        <f>IF(B40&lt;&gt;"",IF(D40&lt;&gt;"",0,((((HOUR(F40)*60+MINUTE(F40))-(HOUR(E40)*60+MINUTE(E40)))+IF(L40&gt;=K40,((HOUR(L40)*60+MINUTE(L40))-(HOUR(K40)*60+MINUTE(K40))),((HOUR(L40)*60+MINUTE(L40))+(24*60)-(HOUR(K40)*60+MINUTE(K40)))))/60)*IF(WEEKDAY($C40,2)=7,1,0))+COORDENADOR!K29,0)</f>
        <v>0</v>
      </c>
      <c r="AB40" s="33">
        <f>COORDENADOR!L29+COORDENADOR!M29</f>
        <v>0</v>
      </c>
      <c r="AC40" s="33">
        <f>IF(B40&lt;&gt;"",IF(D40="",0,((((HOUR(F40)*60+MINUTE(F40))-(HOUR(E40)*60+MINUTE(E40)))+IF(L40&gt;=K40,((HOUR(L40)*60+MINUTE(L40))-(HOUR(K40)*60+MINUTE(K40))),((HOUR(L40)*60+MINUTE(L40))+(24*60)-(HOUR(K40)*60+MINUTE(K40)))))/60))+COORDENADOR!M29,0)</f>
        <v>0</v>
      </c>
      <c r="AD40" s="33">
        <f>SUM(COORDENADOR!E29:F29)</f>
        <v>8</v>
      </c>
      <c r="AE40" s="33">
        <f>IF(J40&lt;&gt;"",0,((((HOUR(L40)*60+MINUTE(L40))-(HOUR(K40)*60+MINUTE(K40)))+IF(R40&gt;=Q40,((HOUR(R40)*60+MINUTE(R40))-(HOUR(Q40)*60+MINUTE(Q40))),((HOUR(R40)*60+MINUTE(R40))+(24*60)-(HOUR(Q40)*60+MINUTE(Q40)))))/60)*IF(WEEKDAY($C40,2)&gt;5,0,1))+COORDENADOR!O29</f>
        <v>8</v>
      </c>
      <c r="AF40" s="33">
        <f>COORDENADOR!G29</f>
        <v>0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>
      <c r="B41" s="34">
        <f t="shared" si="7"/>
        <v>26</v>
      </c>
      <c r="C41" s="35">
        <f t="shared" si="0"/>
        <v>43491</v>
      </c>
      <c r="D41" s="29" t="str">
        <f t="shared" si="1"/>
        <v/>
      </c>
      <c r="E41" s="37"/>
      <c r="F41" s="37"/>
      <c r="G41" s="30"/>
      <c r="H41" s="30"/>
      <c r="I41" s="30"/>
      <c r="J41" s="30"/>
      <c r="K41" s="30"/>
      <c r="L41" s="30"/>
      <c r="M41" s="31">
        <f t="shared" si="2"/>
        <v>0</v>
      </c>
      <c r="N41" s="31">
        <f t="shared" si="3"/>
        <v>0</v>
      </c>
      <c r="O41" s="32"/>
      <c r="Q41" s="21"/>
      <c r="R41" s="33">
        <f t="shared" si="9"/>
        <v>0</v>
      </c>
      <c r="S41" s="33">
        <f t="shared" si="8"/>
        <v>0</v>
      </c>
      <c r="T41" s="33">
        <f t="shared" si="5"/>
        <v>0</v>
      </c>
      <c r="U41" s="33">
        <f t="shared" si="10"/>
        <v>0</v>
      </c>
      <c r="V41" s="33">
        <f>U41+SUM(COORDENADOR!E30:F30)</f>
        <v>0</v>
      </c>
      <c r="W41" s="33">
        <f>IF(B41&lt;&gt;"",IF(D41&lt;&gt;"",0,((((HOUR(F41)*60+MINUTE(F41))-(HOUR(E41)*60+MINUTE(E41)))+IF(L41&gt;=K41,((HOUR(L41)*60+MINUTE(L41))-(HOUR(K41)*60+MINUTE(K41))),((HOUR(L41)*60+MINUTE(L41))+(24*60)-(HOUR(K41)*60+MINUTE(K41)))))/60)*IF(WEEKDAY($C41,2)&gt;5,0,1))+COORDENADOR!G30,0)</f>
        <v>0</v>
      </c>
      <c r="X41" s="33">
        <f>COORDENADOR!H30+COORDENADOR!I30</f>
        <v>0</v>
      </c>
      <c r="Y41" s="33">
        <f>IF(B41&lt;&gt;"",IF(D41&lt;&gt;"",0,((((HOUR(F41)*60+MINUTE(F41))-(HOUR(E41)*60+MINUTE(E41)))+IF(L41&gt;=K41,((HOUR(L41)*60+MINUTE(L41))-(HOUR(K41)*60+MINUTE(K41))),((HOUR(L41)*60+MINUTE(L41))+(24*60)-(HOUR(K41)*60+MINUTE(K41)))))/60)*IF(WEEKDAY($C41,2)=6,1,0))+COORDENADOR!I30,0)</f>
        <v>0</v>
      </c>
      <c r="Z41" s="33">
        <f>COORDENADOR!J30+COORDENADOR!K30</f>
        <v>0</v>
      </c>
      <c r="AA41" s="33">
        <f>IF(B41&lt;&gt;"",IF(D41&lt;&gt;"",0,((((HOUR(F41)*60+MINUTE(F41))-(HOUR(E41)*60+MINUTE(E41)))+IF(L41&gt;=K41,((HOUR(L41)*60+MINUTE(L41))-(HOUR(K41)*60+MINUTE(K41))),((HOUR(L41)*60+MINUTE(L41))+(24*60)-(HOUR(K41)*60+MINUTE(K41)))))/60)*IF(WEEKDAY($C41,2)=7,1,0))+COORDENADOR!K30,0)</f>
        <v>0</v>
      </c>
      <c r="AB41" s="33">
        <f>COORDENADOR!L30+COORDENADOR!M30</f>
        <v>0</v>
      </c>
      <c r="AC41" s="33">
        <f>IF(B41&lt;&gt;"",IF(D41="",0,((((HOUR(F41)*60+MINUTE(F41))-(HOUR(E41)*60+MINUTE(E41)))+IF(L41&gt;=K41,((HOUR(L41)*60+MINUTE(L41))-(HOUR(K41)*60+MINUTE(K41))),((HOUR(L41)*60+MINUTE(L41))+(24*60)-(HOUR(K41)*60+MINUTE(K41)))))/60))+COORDENADOR!M30,0)</f>
        <v>0</v>
      </c>
      <c r="AD41" s="33">
        <f>SUM(COORDENADOR!E30:F30)</f>
        <v>0</v>
      </c>
      <c r="AE41" s="33">
        <f>IF(J41&lt;&gt;"",0,((((HOUR(L41)*60+MINUTE(L41))-(HOUR(K41)*60+MINUTE(K41)))+IF(R41&gt;=Q41,((HOUR(R41)*60+MINUTE(R41))-(HOUR(Q41)*60+MINUTE(Q41))),((HOUR(R41)*60+MINUTE(R41))+(24*60)-(HOUR(Q41)*60+MINUTE(Q41)))))/60)*IF(WEEKDAY($C41,2)&gt;5,0,1))+COORDENADOR!O30</f>
        <v>0</v>
      </c>
      <c r="AF41" s="33">
        <f>COORDENADOR!G30</f>
        <v>0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</row>
    <row r="42" spans="1:45">
      <c r="B42" s="34">
        <f t="shared" si="7"/>
        <v>27</v>
      </c>
      <c r="C42" s="35">
        <f t="shared" si="0"/>
        <v>43492</v>
      </c>
      <c r="D42" s="29" t="str">
        <f t="shared" si="1"/>
        <v/>
      </c>
      <c r="E42" s="37"/>
      <c r="F42" s="37"/>
      <c r="G42" s="30"/>
      <c r="H42" s="30"/>
      <c r="I42" s="30"/>
      <c r="J42" s="30"/>
      <c r="K42" s="37"/>
      <c r="L42" s="37"/>
      <c r="M42" s="31">
        <f t="shared" si="2"/>
        <v>0</v>
      </c>
      <c r="N42" s="31">
        <f t="shared" si="3"/>
        <v>0</v>
      </c>
      <c r="O42" s="32"/>
      <c r="Q42" s="21"/>
      <c r="R42" s="33">
        <f t="shared" si="9"/>
        <v>0</v>
      </c>
      <c r="S42" s="33">
        <f t="shared" si="8"/>
        <v>0</v>
      </c>
      <c r="T42" s="33">
        <f t="shared" si="5"/>
        <v>0</v>
      </c>
      <c r="U42" s="33">
        <f t="shared" si="10"/>
        <v>0</v>
      </c>
      <c r="V42" s="33">
        <f>U42+SUM(COORDENADOR!E31:F31)</f>
        <v>0</v>
      </c>
      <c r="W42" s="33">
        <f>IF(B42&lt;&gt;"",IF(D42&lt;&gt;"",0,((((HOUR(F42)*60+MINUTE(F42))-(HOUR(E42)*60+MINUTE(E42)))+IF(L42&gt;=K42,((HOUR(L42)*60+MINUTE(L42))-(HOUR(K42)*60+MINUTE(K42))),((HOUR(L42)*60+MINUTE(L42))+(24*60)-(HOUR(K42)*60+MINUTE(K42)))))/60)*IF(WEEKDAY($C42,2)&gt;5,0,1))+COORDENADOR!G31,0)</f>
        <v>0</v>
      </c>
      <c r="X42" s="33">
        <f>COORDENADOR!H31+COORDENADOR!I31</f>
        <v>0</v>
      </c>
      <c r="Y42" s="33">
        <f>IF(B42&lt;&gt;"",IF(D42&lt;&gt;"",0,((((HOUR(F42)*60+MINUTE(F42))-(HOUR(E42)*60+MINUTE(E42)))+IF(L42&gt;=K42,((HOUR(L42)*60+MINUTE(L42))-(HOUR(K42)*60+MINUTE(K42))),((HOUR(L42)*60+MINUTE(L42))+(24*60)-(HOUR(K42)*60+MINUTE(K42)))))/60)*IF(WEEKDAY($C42,2)=6,1,0))+COORDENADOR!I31,0)</f>
        <v>0</v>
      </c>
      <c r="Z42" s="33">
        <f>COORDENADOR!J31+COORDENADOR!K31</f>
        <v>0</v>
      </c>
      <c r="AA42" s="33">
        <f>IF(B42&lt;&gt;"",IF(D42&lt;&gt;"",0,((((HOUR(F42)*60+MINUTE(F42))-(HOUR(E42)*60+MINUTE(E42)))+IF(L42&gt;=K42,((HOUR(L42)*60+MINUTE(L42))-(HOUR(K42)*60+MINUTE(K42))),((HOUR(L42)*60+MINUTE(L42))+(24*60)-(HOUR(K42)*60+MINUTE(K42)))))/60)*IF(WEEKDAY($C42,2)=7,1,0))+COORDENADOR!K31,0)</f>
        <v>0</v>
      </c>
      <c r="AB42" s="33">
        <f>COORDENADOR!L31+COORDENADOR!M31</f>
        <v>0</v>
      </c>
      <c r="AC42" s="33">
        <f>IF(B42&lt;&gt;"",IF(D42="",0,((((HOUR(F42)*60+MINUTE(F42))-(HOUR(E42)*60+MINUTE(E42)))+IF(L42&gt;=K42,((HOUR(L42)*60+MINUTE(L42))-(HOUR(K42)*60+MINUTE(K42))),((HOUR(L42)*60+MINUTE(L42))+(24*60)-(HOUR(K42)*60+MINUTE(K42)))))/60))+COORDENADOR!M31,0)</f>
        <v>0</v>
      </c>
      <c r="AD42" s="33">
        <f>SUM(COORDENADOR!E31:F31)</f>
        <v>0</v>
      </c>
      <c r="AE42" s="33">
        <f>IF(J42&lt;&gt;"",0,((((HOUR(L42)*60+MINUTE(L42))-(HOUR(K42)*60+MINUTE(K42)))+IF(R42&gt;=Q42,((HOUR(R42)*60+MINUTE(R42))-(HOUR(Q42)*60+MINUTE(Q42))),((HOUR(R42)*60+MINUTE(R42))+(24*60)-(HOUR(Q42)*60+MINUTE(Q42)))))/60)*IF(WEEKDAY($C42,2)&gt;5,0,1))+COORDENADOR!O31</f>
        <v>0</v>
      </c>
      <c r="AF42" s="33">
        <f>COORDENADOR!G31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</row>
    <row r="43" spans="1:45">
      <c r="B43" s="34">
        <f t="shared" si="7"/>
        <v>28</v>
      </c>
      <c r="C43" s="35">
        <f t="shared" si="0"/>
        <v>43493</v>
      </c>
      <c r="D43" s="29" t="str">
        <f t="shared" si="1"/>
        <v/>
      </c>
      <c r="E43" s="37"/>
      <c r="F43" s="30"/>
      <c r="G43" s="30"/>
      <c r="H43" s="30"/>
      <c r="I43" s="30"/>
      <c r="J43" s="30"/>
      <c r="K43" s="30"/>
      <c r="L43" s="37"/>
      <c r="M43" s="31">
        <f t="shared" si="2"/>
        <v>0</v>
      </c>
      <c r="N43" s="31">
        <f t="shared" si="3"/>
        <v>0</v>
      </c>
      <c r="O43" s="32"/>
      <c r="Q43" s="21"/>
      <c r="R43" s="33">
        <f t="shared" si="9"/>
        <v>0</v>
      </c>
      <c r="S43" s="33">
        <f t="shared" si="8"/>
        <v>0</v>
      </c>
      <c r="T43" s="33">
        <f t="shared" si="5"/>
        <v>8</v>
      </c>
      <c r="U43" s="33">
        <f t="shared" si="10"/>
        <v>-8</v>
      </c>
      <c r="V43" s="33">
        <f>U43+SUM(COORDENADOR!E32:F32)</f>
        <v>0</v>
      </c>
      <c r="W43" s="33">
        <f>IF(B43&lt;&gt;"",IF(D43&lt;&gt;"",0,((((HOUR(F43)*60+MINUTE(F43))-(HOUR(E43)*60+MINUTE(E43)))+IF(L43&gt;=K43,((HOUR(L43)*60+MINUTE(L43))-(HOUR(K43)*60+MINUTE(K43))),((HOUR(L43)*60+MINUTE(L43))+(24*60)-(HOUR(K43)*60+MINUTE(K43)))))/60)*IF(WEEKDAY($C43,2)&gt;5,0,1))+COORDENADOR!G32,0)</f>
        <v>0</v>
      </c>
      <c r="X43" s="33">
        <f>COORDENADOR!H32+COORDENADOR!I32</f>
        <v>0</v>
      </c>
      <c r="Y43" s="33">
        <f>IF(B43&lt;&gt;"",IF(D43&lt;&gt;"",0,((((HOUR(F43)*60+MINUTE(F43))-(HOUR(E43)*60+MINUTE(E43)))+IF(L43&gt;=K43,((HOUR(L43)*60+MINUTE(L43))-(HOUR(K43)*60+MINUTE(K43))),((HOUR(L43)*60+MINUTE(L43))+(24*60)-(HOUR(K43)*60+MINUTE(K43)))))/60)*IF(WEEKDAY($C43,2)=6,1,0))+COORDENADOR!I32,0)</f>
        <v>0</v>
      </c>
      <c r="Z43" s="33">
        <f>COORDENADOR!J32+COORDENADOR!K32</f>
        <v>0</v>
      </c>
      <c r="AA43" s="33">
        <f>IF(B43&lt;&gt;"",IF(D43&lt;&gt;"",0,((((HOUR(F43)*60+MINUTE(F43))-(HOUR(E43)*60+MINUTE(E43)))+IF(L43&gt;=K43,((HOUR(L43)*60+MINUTE(L43))-(HOUR(K43)*60+MINUTE(K43))),((HOUR(L43)*60+MINUTE(L43))+(24*60)-(HOUR(K43)*60+MINUTE(K43)))))/60)*IF(WEEKDAY($C43,2)=7,1,0))+COORDENADOR!K32,0)</f>
        <v>0</v>
      </c>
      <c r="AB43" s="33">
        <f>COORDENADOR!L32+COORDENADOR!M32</f>
        <v>0</v>
      </c>
      <c r="AC43" s="33">
        <f>IF(B43&lt;&gt;"",IF(D43="",0,((((HOUR(F43)*60+MINUTE(F43))-(HOUR(E43)*60+MINUTE(E43)))+IF(L43&gt;=K43,((HOUR(L43)*60+MINUTE(L43))-(HOUR(K43)*60+MINUTE(K43))),((HOUR(L43)*60+MINUTE(L43))+(24*60)-(HOUR(K43)*60+MINUTE(K43)))))/60))+COORDENADOR!M32,0)</f>
        <v>0</v>
      </c>
      <c r="AD43" s="33">
        <f>SUM(COORDENADOR!E32:F32)</f>
        <v>8</v>
      </c>
      <c r="AE43" s="33">
        <f>IF(J43&lt;&gt;"",0,((((HOUR(L43)*60+MINUTE(L43))-(HOUR(K43)*60+MINUTE(K43)))+IF(R43&gt;=Q43,((HOUR(R43)*60+MINUTE(R43))-(HOUR(Q43)*60+MINUTE(Q43))),((HOUR(R43)*60+MINUTE(R43))+(24*60)-(HOUR(Q43)*60+MINUTE(Q43)))))/60)*IF(WEEKDAY($C43,2)&gt;5,0,1))+COORDENADOR!O32</f>
        <v>8</v>
      </c>
      <c r="AF43" s="33">
        <f>COORDENADOR!G32</f>
        <v>0</v>
      </c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</row>
    <row r="44" spans="1:45">
      <c r="B44" s="34">
        <f>IF(MONTH(DATE($F$6,$F$5,B43+1))=$F$5,B43+1,"")</f>
        <v>29</v>
      </c>
      <c r="C44" s="35">
        <f t="shared" si="0"/>
        <v>43494</v>
      </c>
      <c r="D44" s="29" t="str">
        <f t="shared" si="1"/>
        <v/>
      </c>
      <c r="E44" s="37"/>
      <c r="F44" s="30"/>
      <c r="G44" s="30"/>
      <c r="H44" s="30"/>
      <c r="I44" s="30"/>
      <c r="J44" s="30"/>
      <c r="K44" s="30"/>
      <c r="L44" s="37"/>
      <c r="M44" s="31">
        <f t="shared" si="2"/>
        <v>0</v>
      </c>
      <c r="N44" s="31">
        <f t="shared" si="3"/>
        <v>0</v>
      </c>
      <c r="O44" s="32"/>
      <c r="Q44" s="21"/>
      <c r="R44" s="33">
        <f t="shared" si="9"/>
        <v>0</v>
      </c>
      <c r="S44" s="33">
        <f>IF(B44&lt;&gt;"",IF(WEEKDAY($C44,2)=6,SUM(R38:R44),0),0)</f>
        <v>0</v>
      </c>
      <c r="T44" s="33">
        <f>IF(B44&lt;&gt;"",IF(OR(WEEKDAY(C44,2)&gt;5,D44&lt;&gt;""),0,$F$7),0)</f>
        <v>8</v>
      </c>
      <c r="U44" s="33">
        <f t="shared" si="10"/>
        <v>-8</v>
      </c>
      <c r="V44" s="33">
        <f>U44+SUM(COORDENADOR!E33:F33)</f>
        <v>0</v>
      </c>
      <c r="W44" s="33">
        <f>IF(B44&lt;&gt;"",IF(D44&lt;&gt;"",0,((((HOUR(F44)*60+MINUTE(F44))-(HOUR(E44)*60+MINUTE(E44)))+IF(L44&gt;=K44,((HOUR(L44)*60+MINUTE(L44))-(HOUR(K44)*60+MINUTE(K44))),((HOUR(L44)*60+MINUTE(L44))+(24*60)-(HOUR(K44)*60+MINUTE(K44)))))/60)*IF(WEEKDAY($C44,2)&gt;5,0,1))+COORDENADOR!G33,0)</f>
        <v>0</v>
      </c>
      <c r="X44" s="33">
        <f>COORDENADOR!H33+COORDENADOR!I33</f>
        <v>0</v>
      </c>
      <c r="Y44" s="33">
        <f>IF(B44&lt;&gt;"",IF(D44&lt;&gt;"",0,((((HOUR(F44)*60+MINUTE(F44))-(HOUR(E44)*60+MINUTE(E44)))+IF(L44&gt;=K44,((HOUR(L44)*60+MINUTE(L44))-(HOUR(K44)*60+MINUTE(K44))),((HOUR(L44)*60+MINUTE(L44))+(24*60)-(HOUR(K44)*60+MINUTE(K44)))))/60)*IF(WEEKDAY($C44,2)=6,1,0))+COORDENADOR!I33,0)</f>
        <v>0</v>
      </c>
      <c r="Z44" s="33">
        <f>COORDENADOR!J33+COORDENADOR!K33</f>
        <v>0</v>
      </c>
      <c r="AA44" s="33">
        <f>IF(B44&lt;&gt;"",IF(D44&lt;&gt;"",0,((((HOUR(F44)*60+MINUTE(F44))-(HOUR(E44)*60+MINUTE(E44)))+IF(L44&gt;=K44,((HOUR(L44)*60+MINUTE(L44))-(HOUR(K44)*60+MINUTE(K44))),((HOUR(L44)*60+MINUTE(L44))+(24*60)-(HOUR(K44)*60+MINUTE(K44)))))/60)*IF(WEEKDAY($C44,2)=7,1,0))+COORDENADOR!K33,0)</f>
        <v>0</v>
      </c>
      <c r="AB44" s="33">
        <f>COORDENADOR!L33+COORDENADOR!M33</f>
        <v>0</v>
      </c>
      <c r="AC44" s="33">
        <f>IF(B44&lt;&gt;"",IF(D44="",0,((((HOUR(F44)*60+MINUTE(F44))-(HOUR(E44)*60+MINUTE(E44)))+IF(L44&gt;=K44,((HOUR(L44)*60+MINUTE(L44))-(HOUR(K44)*60+MINUTE(K44))),((HOUR(L44)*60+MINUTE(L44))+(24*60)-(HOUR(K44)*60+MINUTE(K44)))))/60))+COORDENADOR!M33,0)</f>
        <v>0</v>
      </c>
      <c r="AD44" s="33">
        <f>SUM(COORDENADOR!E33:F33)</f>
        <v>8</v>
      </c>
      <c r="AE44" s="33">
        <f>IF(H44&lt;&gt;"",IF(J44&lt;&gt;"",0,((((HOUR(L44)*60+MINUTE(L44))-(HOUR(K44)*60+MINUTE(K44)))+IF(R44&gt;=Q44,((HOUR(R44)*60+MINUTE(R44))-(HOUR(Q44)*60+MINUTE(Q44))),((HOUR(R44)*60+MINUTE(R44))+(24*60)-(HOUR(Q44)*60+MINUTE(Q44)))))/60)*IF(WEEKDAY($C44,2)&gt;5,0,1))+COORDENADOR!O33,0)</f>
        <v>0</v>
      </c>
      <c r="AF44" s="33">
        <f>COORDENADOR!G33</f>
        <v>0</v>
      </c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</row>
    <row r="45" spans="1:45">
      <c r="B45" s="34">
        <f>IF(MONTH(DATE($F$6,$F$5,B43+2))=$F$5,B43+2,"")</f>
        <v>30</v>
      </c>
      <c r="C45" s="35">
        <f t="shared" si="0"/>
        <v>43495</v>
      </c>
      <c r="D45" s="29" t="str">
        <f t="shared" si="1"/>
        <v/>
      </c>
      <c r="E45" s="37"/>
      <c r="F45" s="37"/>
      <c r="G45" s="30"/>
      <c r="H45" s="30"/>
      <c r="I45" s="30"/>
      <c r="J45" s="30"/>
      <c r="K45" s="37"/>
      <c r="L45" s="37"/>
      <c r="M45" s="31">
        <f t="shared" si="2"/>
        <v>0</v>
      </c>
      <c r="N45" s="31">
        <f t="shared" si="3"/>
        <v>0</v>
      </c>
      <c r="O45" s="32"/>
      <c r="Q45" s="21"/>
      <c r="R45" s="33">
        <f t="shared" si="9"/>
        <v>0</v>
      </c>
      <c r="S45" s="33">
        <f>IF(B45&lt;&gt;"",IF(WEEKDAY($C45,2)=6,SUM(R39:R45),0),0)</f>
        <v>0</v>
      </c>
      <c r="T45" s="33">
        <f>IF(B45&lt;&gt;"",IF(OR(WEEKDAY(C45,2)&gt;5,D45&lt;&gt;""),0,$F$7),0)</f>
        <v>8</v>
      </c>
      <c r="U45" s="33">
        <f t="shared" si="10"/>
        <v>-8</v>
      </c>
      <c r="V45" s="33">
        <f>U45+SUM(COORDENADOR!E34:F34)</f>
        <v>0</v>
      </c>
      <c r="W45" s="33">
        <f>IF(B45&lt;&gt;"",IF(D45&lt;&gt;"",0,((((HOUR(F45)*60+MINUTE(F45))-(HOUR(E45)*60+MINUTE(E45)))+IF(L45&gt;=K45,((HOUR(L45)*60+MINUTE(L45))-(HOUR(K45)*60+MINUTE(K45))),((HOUR(L45)*60+MINUTE(L45))+(24*60)-(HOUR(K45)*60+MINUTE(K45)))))/60)*IF(WEEKDAY($C45,2)&gt;5,0,1))+COORDENADOR!G34,0)</f>
        <v>0</v>
      </c>
      <c r="X45" s="33">
        <f>COORDENADOR!H34+COORDENADOR!I34</f>
        <v>0</v>
      </c>
      <c r="Y45" s="33">
        <f>IF(B45&lt;&gt;"",IF(D45&lt;&gt;"",0,((((HOUR(F45)*60+MINUTE(F45))-(HOUR(E45)*60+MINUTE(E45)))+IF(L45&gt;=K45,((HOUR(L45)*60+MINUTE(L45))-(HOUR(K45)*60+MINUTE(K45))),((HOUR(L45)*60+MINUTE(L45))+(24*60)-(HOUR(K45)*60+MINUTE(K45)))))/60)*IF(WEEKDAY($C45,2)=6,1,0))+COORDENADOR!I34,0)</f>
        <v>0</v>
      </c>
      <c r="Z45" s="33">
        <f>COORDENADOR!J34+COORDENADOR!K34</f>
        <v>0</v>
      </c>
      <c r="AA45" s="33">
        <f>IF(B45&lt;&gt;"",IF(D45&lt;&gt;"",0,((((HOUR(F45)*60+MINUTE(F45))-(HOUR(E45)*60+MINUTE(E45)))+IF(L45&gt;=K45,((HOUR(L45)*60+MINUTE(L45))-(HOUR(K45)*60+MINUTE(K45))),((HOUR(L45)*60+MINUTE(L45))+(24*60)-(HOUR(K45)*60+MINUTE(K45)))))/60)*IF(WEEKDAY($C45,2)=7,1,0))+COORDENADOR!K34,0)</f>
        <v>0</v>
      </c>
      <c r="AB45" s="33">
        <f>COORDENADOR!L34+COORDENADOR!M34</f>
        <v>0</v>
      </c>
      <c r="AC45" s="33">
        <f>IF(B45&lt;&gt;"",IF(D45="",0,((((HOUR(F45)*60+MINUTE(F45))-(HOUR(E45)*60+MINUTE(E45)))+IF(L45&gt;=K45,((HOUR(L45)*60+MINUTE(L45))-(HOUR(K45)*60+MINUTE(K45))),((HOUR(L45)*60+MINUTE(L45))+(24*60)-(HOUR(K45)*60+MINUTE(K45)))))/60))+COORDENADOR!M34,0)</f>
        <v>0</v>
      </c>
      <c r="AD45" s="33">
        <f>SUM(COORDENADOR!E34:F34)</f>
        <v>8</v>
      </c>
      <c r="AE45" s="33">
        <f>IF(H45&lt;&gt;"",IF(J45&lt;&gt;"",0,((((HOUR(L45)*60+MINUTE(L45))-(HOUR(K45)*60+MINUTE(K45)))+IF(R45&gt;=Q45,((HOUR(R45)*60+MINUTE(R45))-(HOUR(Q45)*60+MINUTE(Q45))),((HOUR(R45)*60+MINUTE(R45))+(24*60)-(HOUR(Q45)*60+MINUTE(Q45)))))/60)*IF(WEEKDAY($C45,2)&gt;5,0,1))+COORDENADOR!O34,0)</f>
        <v>0</v>
      </c>
      <c r="AF45" s="33">
        <f>COORDENADOR!G34</f>
        <v>0</v>
      </c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</row>
    <row r="46" spans="1:45">
      <c r="B46" s="34">
        <f>IF(MONTH(DATE($F$6,$F$5,B43+3))=$F$5,B43+3,"")</f>
        <v>31</v>
      </c>
      <c r="C46" s="35">
        <f t="shared" si="0"/>
        <v>43496</v>
      </c>
      <c r="D46" s="29" t="str">
        <f t="shared" si="1"/>
        <v/>
      </c>
      <c r="E46" s="37"/>
      <c r="F46" s="37"/>
      <c r="G46" s="36"/>
      <c r="H46" s="36"/>
      <c r="I46" s="36"/>
      <c r="J46" s="36"/>
      <c r="K46" s="37"/>
      <c r="L46" s="37"/>
      <c r="M46" s="31">
        <f t="shared" si="2"/>
        <v>0</v>
      </c>
      <c r="N46" s="31">
        <f t="shared" si="3"/>
        <v>0</v>
      </c>
      <c r="O46" s="32"/>
      <c r="Q46" s="21"/>
      <c r="R46" s="33">
        <f>(((HOUR(F46)*60+MINUTE(F46))-(HOUR(E46)*60+MINUTE(E46)))+((HOUR(H46)*60+MINUTE(H46))-(HOUR(G46)*60+MINUTE(G46)))+((HOUR(J46)*60+MINUTE(J46))-(HOUR(I46)*60+MINUTE(I46)))+IF(L46&gt;=K46,((HOUR(L46)*60+MINUTE(L46))-(HOUR(K46)*60+MINUTE(K46))),((HOUR(L46)*60+MINUTE(L46))+(24*60)-(HOUR(K46)*60+MINUTE(K46)))))/60</f>
        <v>0</v>
      </c>
      <c r="S46" s="33">
        <f>IF(B46&lt;&gt;"",IF(WEEKDAY($C46,2)=6,SUM(R40:R46),0),0)</f>
        <v>0</v>
      </c>
      <c r="T46" s="33">
        <f>IF(B46&lt;&gt;"",IF(OR(WEEKDAY(C46,2)&gt;5,D46&lt;&gt;""),0,$F$7),0)</f>
        <v>8</v>
      </c>
      <c r="U46" s="33">
        <f>IF(B46&lt;&gt;"",IF(D46&lt;&gt;"",0,((((HOUR(F46)*60+MINUTE(F46))-(HOUR(E46)*60+MINUTE(E46)))+((HOUR(H46)*60+MINUTE(H46))-(HOUR(G46)*60+MINUTE(G46)))+((HOUR(J46)*60+MINUTE(J46))-(HOUR(I46)*60+MINUTE(I46)))+((HOUR(L46)*60+MINUTE(L46))-(HOUR(K46)*60+MINUTE(K46))))/60-T46)*IF(WEEKDAY($C46,2)&gt;5,0,1)),0)</f>
        <v>-8</v>
      </c>
      <c r="V46" s="33">
        <f>U46+SUM(COORDENADOR!E35:F35)</f>
        <v>0</v>
      </c>
      <c r="W46" s="33">
        <f>IF(B46&lt;&gt;"",IF(D46&lt;&gt;"",0,((((HOUR(F46)*60+MINUTE(F46))-(HOUR(E46)*60+MINUTE(E46)))+IF(L46&gt;=K46,((HOUR(L46)*60+MINUTE(L46))-(HOUR(K46)*60+MINUTE(K46))),((HOUR(L46)*60+MINUTE(L46))+(24*60)-(HOUR(K46)*60+MINUTE(K46)))))/60)*IF(WEEKDAY($C46,2)&gt;5,0,1))+COORDENADOR!G35,0)</f>
        <v>0</v>
      </c>
      <c r="X46" s="33">
        <f>COORDENADOR!H35+COORDENADOR!I35</f>
        <v>0</v>
      </c>
      <c r="Y46" s="33">
        <f>IF(B46&lt;&gt;"",IF(D46&lt;&gt;"",0,((((HOUR(F46)*60+MINUTE(F46))-(HOUR(E46)*60+MINUTE(E46)))+IF(L46&gt;=K46,((HOUR(L46)*60+MINUTE(L46))-(HOUR(K46)*60+MINUTE(K46))),((HOUR(L46)*60+MINUTE(L46))+(24*60)-(HOUR(K46)*60+MINUTE(K46)))))/60)*IF(WEEKDAY($C46,2)=6,1,0))+COORDENADOR!I35,0)</f>
        <v>0</v>
      </c>
      <c r="Z46" s="33">
        <f>COORDENADOR!J35+COORDENADOR!K35</f>
        <v>0</v>
      </c>
      <c r="AA46" s="33">
        <f>IF(B46&lt;&gt;"",IF(D46&lt;&gt;"",0,((((HOUR(F46)*60+MINUTE(F46))-(HOUR(E46)*60+MINUTE(E46)))+IF(L46&gt;=K46,((HOUR(L46)*60+MINUTE(L46))-(HOUR(K46)*60+MINUTE(K46))),((HOUR(L46)*60+MINUTE(L46))+(24*60)-(HOUR(K46)*60+MINUTE(K46)))))/60)*IF(WEEKDAY($C46,2)=7,1,0))+COORDENADOR!K35,0)</f>
        <v>0</v>
      </c>
      <c r="AB46" s="33">
        <f>COORDENADOR!L35+COORDENADOR!M35</f>
        <v>0</v>
      </c>
      <c r="AC46" s="33">
        <f>IF(B46&lt;&gt;"",IF(D46="",0,((((HOUR(F46)*60+MINUTE(F46))-(HOUR(E46)*60+MINUTE(E46)))+IF(L46&gt;=K46,((HOUR(L46)*60+MINUTE(L46))-(HOUR(K46)*60+MINUTE(K46))),((HOUR(L46)*60+MINUTE(L46))+(24*60)-(HOUR(K46)*60+MINUTE(K46)))))/60))+COORDENADOR!M35,0)</f>
        <v>0</v>
      </c>
      <c r="AD46" s="33">
        <f>SUM(COORDENADOR!E35:F35)</f>
        <v>8</v>
      </c>
      <c r="AE46" s="33">
        <f>IF(H46&lt;&gt;"",IF(J46&lt;&gt;"",0,((((HOUR(L46)*60+MINUTE(L46))-(HOUR(K46)*60+MINUTE(K46)))+IF(R46&gt;=Q46,((HOUR(R46)*60+MINUTE(R46))-(HOUR(Q46)*60+MINUTE(Q46))),((HOUR(R46)*60+MINUTE(R46))+(24*60)-(HOUR(Q46)*60+MINUTE(Q46)))))/60)*IF(WEEKDAY($C46,2)&gt;5,0,1))+COORDENADOR!O35,0)</f>
        <v>0</v>
      </c>
      <c r="AF46" s="33">
        <f>COORDENADOR!G35</f>
        <v>0</v>
      </c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5">
      <c r="B47" s="39"/>
      <c r="C47" s="40"/>
      <c r="D47" s="40"/>
      <c r="E47" s="40"/>
      <c r="F47" s="40"/>
      <c r="G47" s="41"/>
      <c r="H47" s="41"/>
      <c r="I47" s="41"/>
      <c r="J47" s="42" t="s">
        <v>36</v>
      </c>
      <c r="K47" s="42"/>
      <c r="L47" s="42"/>
      <c r="M47" s="43">
        <f>R47</f>
        <v>0</v>
      </c>
      <c r="N47" s="44"/>
      <c r="O47" s="45"/>
      <c r="Q47" s="21"/>
      <c r="R47" s="33">
        <f t="shared" ref="R47:AF47" si="11">SUM(R16:R46)</f>
        <v>0</v>
      </c>
      <c r="S47" s="33">
        <f t="shared" si="11"/>
        <v>0</v>
      </c>
      <c r="T47" s="33">
        <f t="shared" si="11"/>
        <v>176</v>
      </c>
      <c r="U47" s="33">
        <f t="shared" si="11"/>
        <v>-176</v>
      </c>
      <c r="V47" s="33">
        <f t="shared" si="11"/>
        <v>0</v>
      </c>
      <c r="W47" s="33">
        <f t="shared" si="11"/>
        <v>0</v>
      </c>
      <c r="X47" s="33">
        <f t="shared" si="11"/>
        <v>0</v>
      </c>
      <c r="Y47" s="33">
        <f t="shared" si="11"/>
        <v>0</v>
      </c>
      <c r="Z47" s="33">
        <f t="shared" si="11"/>
        <v>0</v>
      </c>
      <c r="AA47" s="33">
        <f t="shared" si="11"/>
        <v>0</v>
      </c>
      <c r="AB47" s="33">
        <f t="shared" si="11"/>
        <v>0</v>
      </c>
      <c r="AC47" s="33">
        <f t="shared" si="11"/>
        <v>0</v>
      </c>
      <c r="AD47" s="33">
        <f t="shared" si="11"/>
        <v>176</v>
      </c>
      <c r="AE47" s="33">
        <f t="shared" si="11"/>
        <v>152</v>
      </c>
      <c r="AF47" s="33">
        <f t="shared" si="11"/>
        <v>0</v>
      </c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5">
      <c r="B48" s="39"/>
      <c r="C48" s="40"/>
      <c r="D48" s="40"/>
      <c r="E48" s="40"/>
      <c r="F48" s="40"/>
      <c r="G48" s="41"/>
      <c r="H48" s="41"/>
      <c r="I48" s="41"/>
      <c r="J48" s="42" t="s">
        <v>37</v>
      </c>
      <c r="K48" s="42"/>
      <c r="L48" s="42"/>
      <c r="M48" s="43">
        <f>T47</f>
        <v>176</v>
      </c>
      <c r="N48" s="44"/>
      <c r="O48" s="46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3:45">
      <c r="C49"/>
      <c r="D49"/>
      <c r="E49"/>
      <c r="F49"/>
      <c r="G49"/>
      <c r="H49"/>
      <c r="I49"/>
      <c r="J49"/>
      <c r="K49"/>
      <c r="L49"/>
      <c r="M49"/>
      <c r="N49"/>
      <c r="Q49" s="21"/>
      <c r="R49" s="21"/>
      <c r="S49" s="21"/>
      <c r="T49" s="21"/>
      <c r="U49" s="33"/>
      <c r="V49" s="21"/>
      <c r="W49" s="33"/>
      <c r="X49" s="33"/>
      <c r="Y49" s="33"/>
      <c r="Z49" s="33"/>
      <c r="AA49" s="33"/>
      <c r="AB49" s="33"/>
      <c r="AC49" s="33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3:45"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3:45"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3:45">
      <c r="H52" s="47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</row>
    <row r="53" spans="3:45">
      <c r="H53" s="47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</row>
    <row r="54" spans="3:45">
      <c r="H54" s="47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</row>
    <row r="55" spans="3:45">
      <c r="H55" s="47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</row>
    <row r="56" spans="3:45">
      <c r="H56" s="48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</row>
    <row r="57" spans="3:45"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</row>
    <row r="58" spans="3:45"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3:45"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3:45"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3:45"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</row>
    <row r="62" spans="3:45"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</row>
    <row r="63" spans="3:45"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3:45"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</row>
    <row r="65" spans="17:45"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</row>
    <row r="66" spans="17:45"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</row>
    <row r="67" spans="17:45"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</row>
    <row r="68" spans="17:45"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</row>
    <row r="69" spans="17:45"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</row>
    <row r="70" spans="17:45"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</row>
    <row r="71" spans="17:45"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</row>
    <row r="72" spans="17:45"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</row>
    <row r="73" spans="17:45"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</row>
    <row r="74" spans="17:45"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</row>
    <row r="75" spans="17:45"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</row>
    <row r="76" spans="17:45"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</row>
    <row r="77" spans="17:45"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7:45"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</row>
    <row r="79" spans="17:45"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</row>
    <row r="80" spans="17:45"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</row>
    <row r="81" spans="17:45"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</row>
    <row r="82" spans="17:45"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</row>
    <row r="83" spans="17:45"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</row>
    <row r="84" spans="17:45"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</row>
  </sheetData>
  <sheetProtection algorithmName="SHA-512" hashValue="Zvnw5pXPtrMiBuTiFZMZ8nvcEpa4QOk3YNoOu2SIOBlIwJgEk49ETEx2YKauEnJmGM7ECvpsVX3GJ4SOyklwRw==" saltValue="U2CvLRxFaUKrg1NF4VmqdQ==" spinCount="100000" sheet="1" selectLockedCells="1"/>
  <mergeCells count="14">
    <mergeCell ref="B3:O3"/>
    <mergeCell ref="L7:O7"/>
    <mergeCell ref="L12:O12"/>
    <mergeCell ref="T13:AC13"/>
    <mergeCell ref="AB14:AC14"/>
    <mergeCell ref="B15:C15"/>
    <mergeCell ref="K14:L14"/>
    <mergeCell ref="U14:W14"/>
    <mergeCell ref="X14:Y14"/>
    <mergeCell ref="Z14:AA14"/>
    <mergeCell ref="B14:C14"/>
    <mergeCell ref="E14:F14"/>
    <mergeCell ref="G14:H14"/>
    <mergeCell ref="I14:J14"/>
  </mergeCells>
  <phoneticPr fontId="12" type="noConversion"/>
  <conditionalFormatting sqref="B16:F46 K16:O46 G16:H32 G16:J16 G19:J19 G25:J29">
    <cfRule type="expression" dxfId="176" priority="171" stopIfTrue="1">
      <formula>IF(WEEKDAY($C16,2)&gt;5,1,0)</formula>
    </cfRule>
    <cfRule type="expression" dxfId="175" priority="172" stopIfTrue="1">
      <formula>IF($D16&lt;&gt;"",1,0)</formula>
    </cfRule>
  </conditionalFormatting>
  <conditionalFormatting sqref="G17:J18 G24:J24 G30:J46">
    <cfRule type="expression" dxfId="174" priority="173" stopIfTrue="1">
      <formula>IF(WEEKDAY($C17,2)&gt;5,1,0)</formula>
    </cfRule>
    <cfRule type="expression" dxfId="173" priority="174" stopIfTrue="1">
      <formula>IF($D17&lt;&gt;"",1,0)</formula>
    </cfRule>
  </conditionalFormatting>
  <conditionalFormatting sqref="G26:J26">
    <cfRule type="expression" dxfId="172" priority="167" stopIfTrue="1">
      <formula>IF(WEEKDAY($C26,2)&gt;5,1,0)</formula>
    </cfRule>
    <cfRule type="expression" dxfId="171" priority="168" stopIfTrue="1">
      <formula>IF($D26&lt;&gt;"",1,0)</formula>
    </cfRule>
  </conditionalFormatting>
  <conditionalFormatting sqref="G24:J24">
    <cfRule type="expression" dxfId="170" priority="165" stopIfTrue="1">
      <formula>IF(WEEKDAY($C24,2)&gt;5,1,0)</formula>
    </cfRule>
    <cfRule type="expression" dxfId="169" priority="166" stopIfTrue="1">
      <formula>IF($D24&lt;&gt;"",1,0)</formula>
    </cfRule>
  </conditionalFormatting>
  <conditionalFormatting sqref="G31:J31">
    <cfRule type="expression" dxfId="168" priority="163" stopIfTrue="1">
      <formula>IF(WEEKDAY($C31,2)&gt;5,1,0)</formula>
    </cfRule>
    <cfRule type="expression" dxfId="167" priority="164" stopIfTrue="1">
      <formula>IF($D31&lt;&gt;"",1,0)</formula>
    </cfRule>
  </conditionalFormatting>
  <conditionalFormatting sqref="G31:J31">
    <cfRule type="expression" dxfId="166" priority="161" stopIfTrue="1">
      <formula>IF(WEEKDAY($C31,2)&gt;5,1,0)</formula>
    </cfRule>
    <cfRule type="expression" dxfId="165" priority="162" stopIfTrue="1">
      <formula>IF($D31&lt;&gt;"",1,0)</formula>
    </cfRule>
  </conditionalFormatting>
  <conditionalFormatting sqref="G31:J31">
    <cfRule type="expression" dxfId="164" priority="159" stopIfTrue="1">
      <formula>IF(WEEKDAY($C31,2)&gt;5,1,0)</formula>
    </cfRule>
    <cfRule type="expression" dxfId="163" priority="160" stopIfTrue="1">
      <formula>IF($D31&lt;&gt;"",1,0)</formula>
    </cfRule>
  </conditionalFormatting>
  <conditionalFormatting sqref="G35:J35">
    <cfRule type="expression" dxfId="162" priority="157" stopIfTrue="1">
      <formula>IF(WEEKDAY($C35,2)&gt;5,1,0)</formula>
    </cfRule>
    <cfRule type="expression" dxfId="161" priority="158" stopIfTrue="1">
      <formula>IF($D35&lt;&gt;"",1,0)</formula>
    </cfRule>
  </conditionalFormatting>
  <conditionalFormatting sqref="G36:J36">
    <cfRule type="expression" dxfId="160" priority="155" stopIfTrue="1">
      <formula>IF(WEEKDAY($C36,2)&gt;5,1,0)</formula>
    </cfRule>
    <cfRule type="expression" dxfId="159" priority="156" stopIfTrue="1">
      <formula>IF($D36&lt;&gt;"",1,0)</formula>
    </cfRule>
  </conditionalFormatting>
  <conditionalFormatting sqref="G37:J37">
    <cfRule type="expression" dxfId="158" priority="153" stopIfTrue="1">
      <formula>IF(WEEKDAY($C37,2)&gt;5,1,0)</formula>
    </cfRule>
    <cfRule type="expression" dxfId="157" priority="154" stopIfTrue="1">
      <formula>IF($D37&lt;&gt;"",1,0)</formula>
    </cfRule>
  </conditionalFormatting>
  <conditionalFormatting sqref="G38:J38">
    <cfRule type="expression" dxfId="156" priority="151" stopIfTrue="1">
      <formula>IF(WEEKDAY($C38,2)&gt;5,1,0)</formula>
    </cfRule>
    <cfRule type="expression" dxfId="155" priority="152" stopIfTrue="1">
      <formula>IF($D38&lt;&gt;"",1,0)</formula>
    </cfRule>
  </conditionalFormatting>
  <conditionalFormatting sqref="G41:J41">
    <cfRule type="expression" dxfId="154" priority="149" stopIfTrue="1">
      <formula>IF(WEEKDAY($C41,2)&gt;5,1,0)</formula>
    </cfRule>
    <cfRule type="expression" dxfId="153" priority="150" stopIfTrue="1">
      <formula>IF($D41&lt;&gt;"",1,0)</formula>
    </cfRule>
  </conditionalFormatting>
  <conditionalFormatting sqref="G42:J42">
    <cfRule type="expression" dxfId="152" priority="147" stopIfTrue="1">
      <formula>IF(WEEKDAY($C42,2)&gt;5,1,0)</formula>
    </cfRule>
    <cfRule type="expression" dxfId="151" priority="148" stopIfTrue="1">
      <formula>IF($D42&lt;&gt;"",1,0)</formula>
    </cfRule>
  </conditionalFormatting>
  <conditionalFormatting sqref="G43:J43">
    <cfRule type="expression" dxfId="150" priority="145" stopIfTrue="1">
      <formula>IF(WEEKDAY($C43,2)&gt;5,1,0)</formula>
    </cfRule>
    <cfRule type="expression" dxfId="149" priority="146" stopIfTrue="1">
      <formula>IF($D43&lt;&gt;"",1,0)</formula>
    </cfRule>
  </conditionalFormatting>
  <conditionalFormatting sqref="G44:J44">
    <cfRule type="expression" dxfId="148" priority="143" stopIfTrue="1">
      <formula>IF(WEEKDAY($C44,2)&gt;5,1,0)</formula>
    </cfRule>
    <cfRule type="expression" dxfId="147" priority="144" stopIfTrue="1">
      <formula>IF($D44&lt;&gt;"",1,0)</formula>
    </cfRule>
  </conditionalFormatting>
  <conditionalFormatting sqref="G45:J45">
    <cfRule type="expression" dxfId="146" priority="141" stopIfTrue="1">
      <formula>IF(WEEKDAY($C45,2)&gt;5,1,0)</formula>
    </cfRule>
    <cfRule type="expression" dxfId="145" priority="142" stopIfTrue="1">
      <formula>IF($D45&lt;&gt;"",1,0)</formula>
    </cfRule>
  </conditionalFormatting>
  <conditionalFormatting sqref="G36:J36">
    <cfRule type="expression" dxfId="144" priority="139" stopIfTrue="1">
      <formula>IF(WEEKDAY($C36,2)&gt;5,1,0)</formula>
    </cfRule>
    <cfRule type="expression" dxfId="143" priority="140" stopIfTrue="1">
      <formula>IF($D36&lt;&gt;"",1,0)</formula>
    </cfRule>
  </conditionalFormatting>
  <conditionalFormatting sqref="G37:J37">
    <cfRule type="expression" dxfId="142" priority="137" stopIfTrue="1">
      <formula>IF(WEEKDAY($C37,2)&gt;5,1,0)</formula>
    </cfRule>
    <cfRule type="expression" dxfId="141" priority="138" stopIfTrue="1">
      <formula>IF($D37&lt;&gt;"",1,0)</formula>
    </cfRule>
  </conditionalFormatting>
  <conditionalFormatting sqref="G38:J38">
    <cfRule type="expression" dxfId="140" priority="135" stopIfTrue="1">
      <formula>IF(WEEKDAY($C38,2)&gt;5,1,0)</formula>
    </cfRule>
    <cfRule type="expression" dxfId="139" priority="136" stopIfTrue="1">
      <formula>IF($D38&lt;&gt;"",1,0)</formula>
    </cfRule>
  </conditionalFormatting>
  <conditionalFormatting sqref="G41:J41">
    <cfRule type="expression" dxfId="138" priority="133" stopIfTrue="1">
      <formula>IF(WEEKDAY($C41,2)&gt;5,1,0)</formula>
    </cfRule>
    <cfRule type="expression" dxfId="137" priority="134" stopIfTrue="1">
      <formula>IF($D41&lt;&gt;"",1,0)</formula>
    </cfRule>
  </conditionalFormatting>
  <conditionalFormatting sqref="G41:J41">
    <cfRule type="expression" dxfId="136" priority="131" stopIfTrue="1">
      <formula>IF(WEEKDAY($C41,2)&gt;5,1,0)</formula>
    </cfRule>
    <cfRule type="expression" dxfId="135" priority="132" stopIfTrue="1">
      <formula>IF($D41&lt;&gt;"",1,0)</formula>
    </cfRule>
  </conditionalFormatting>
  <conditionalFormatting sqref="G42:J42">
    <cfRule type="expression" dxfId="134" priority="129" stopIfTrue="1">
      <formula>IF(WEEKDAY($C42,2)&gt;5,1,0)</formula>
    </cfRule>
    <cfRule type="expression" dxfId="133" priority="130" stopIfTrue="1">
      <formula>IF($D42&lt;&gt;"",1,0)</formula>
    </cfRule>
  </conditionalFormatting>
  <conditionalFormatting sqref="G42:J42">
    <cfRule type="expression" dxfId="132" priority="127" stopIfTrue="1">
      <formula>IF(WEEKDAY($C42,2)&gt;5,1,0)</formula>
    </cfRule>
    <cfRule type="expression" dxfId="131" priority="128" stopIfTrue="1">
      <formula>IF($D42&lt;&gt;"",1,0)</formula>
    </cfRule>
  </conditionalFormatting>
  <conditionalFormatting sqref="G43:J43">
    <cfRule type="expression" dxfId="130" priority="125" stopIfTrue="1">
      <formula>IF(WEEKDAY($C43,2)&gt;5,1,0)</formula>
    </cfRule>
    <cfRule type="expression" dxfId="129" priority="126" stopIfTrue="1">
      <formula>IF($D43&lt;&gt;"",1,0)</formula>
    </cfRule>
  </conditionalFormatting>
  <conditionalFormatting sqref="G43:J43">
    <cfRule type="expression" dxfId="128" priority="123" stopIfTrue="1">
      <formula>IF(WEEKDAY($C43,2)&gt;5,1,0)</formula>
    </cfRule>
    <cfRule type="expression" dxfId="127" priority="124" stopIfTrue="1">
      <formula>IF($D43&lt;&gt;"",1,0)</formula>
    </cfRule>
  </conditionalFormatting>
  <conditionalFormatting sqref="G44:J44">
    <cfRule type="expression" dxfId="126" priority="121" stopIfTrue="1">
      <formula>IF(WEEKDAY($C44,2)&gt;5,1,0)</formula>
    </cfRule>
    <cfRule type="expression" dxfId="125" priority="122" stopIfTrue="1">
      <formula>IF($D44&lt;&gt;"",1,0)</formula>
    </cfRule>
  </conditionalFormatting>
  <conditionalFormatting sqref="G44:J44">
    <cfRule type="expression" dxfId="124" priority="119" stopIfTrue="1">
      <formula>IF(WEEKDAY($C44,2)&gt;5,1,0)</formula>
    </cfRule>
    <cfRule type="expression" dxfId="123" priority="120" stopIfTrue="1">
      <formula>IF($D44&lt;&gt;"",1,0)</formula>
    </cfRule>
  </conditionalFormatting>
  <conditionalFormatting sqref="G45:J45">
    <cfRule type="expression" dxfId="122" priority="117" stopIfTrue="1">
      <formula>IF(WEEKDAY($C45,2)&gt;5,1,0)</formula>
    </cfRule>
    <cfRule type="expression" dxfId="121" priority="118" stopIfTrue="1">
      <formula>IF($D45&lt;&gt;"",1,0)</formula>
    </cfRule>
  </conditionalFormatting>
  <conditionalFormatting sqref="G45:J45">
    <cfRule type="expression" dxfId="120" priority="115" stopIfTrue="1">
      <formula>IF(WEEKDAY($C45,2)&gt;5,1,0)</formula>
    </cfRule>
    <cfRule type="expression" dxfId="119" priority="116" stopIfTrue="1">
      <formula>IF($D45&lt;&gt;"",1,0)</formula>
    </cfRule>
  </conditionalFormatting>
  <conditionalFormatting sqref="G37:J37">
    <cfRule type="expression" dxfId="118" priority="113" stopIfTrue="1">
      <formula>IF(WEEKDAY($C37,2)&gt;5,1,0)</formula>
    </cfRule>
    <cfRule type="expression" dxfId="117" priority="114" stopIfTrue="1">
      <formula>IF($D37&lt;&gt;"",1,0)</formula>
    </cfRule>
  </conditionalFormatting>
  <conditionalFormatting sqref="G37:J37">
    <cfRule type="expression" dxfId="116" priority="111" stopIfTrue="1">
      <formula>IF(WEEKDAY($C37,2)&gt;5,1,0)</formula>
    </cfRule>
    <cfRule type="expression" dxfId="115" priority="112" stopIfTrue="1">
      <formula>IF($D37&lt;&gt;"",1,0)</formula>
    </cfRule>
  </conditionalFormatting>
  <conditionalFormatting sqref="G38:J38">
    <cfRule type="expression" dxfId="114" priority="109" stopIfTrue="1">
      <formula>IF(WEEKDAY($C38,2)&gt;5,1,0)</formula>
    </cfRule>
    <cfRule type="expression" dxfId="113" priority="110" stopIfTrue="1">
      <formula>IF($D38&lt;&gt;"",1,0)</formula>
    </cfRule>
  </conditionalFormatting>
  <conditionalFormatting sqref="G38:J38">
    <cfRule type="expression" dxfId="112" priority="107" stopIfTrue="1">
      <formula>IF(WEEKDAY($C38,2)&gt;5,1,0)</formula>
    </cfRule>
    <cfRule type="expression" dxfId="111" priority="108" stopIfTrue="1">
      <formula>IF($D38&lt;&gt;"",1,0)</formula>
    </cfRule>
  </conditionalFormatting>
  <conditionalFormatting sqref="G38:J38">
    <cfRule type="expression" dxfId="110" priority="105" stopIfTrue="1">
      <formula>IF(WEEKDAY($C38,2)&gt;5,1,0)</formula>
    </cfRule>
    <cfRule type="expression" dxfId="109" priority="106" stopIfTrue="1">
      <formula>IF($D38&lt;&gt;"",1,0)</formula>
    </cfRule>
  </conditionalFormatting>
  <conditionalFormatting sqref="G38:J38">
    <cfRule type="expression" dxfId="108" priority="103" stopIfTrue="1">
      <formula>IF(WEEKDAY($C38,2)&gt;5,1,0)</formula>
    </cfRule>
    <cfRule type="expression" dxfId="107" priority="104" stopIfTrue="1">
      <formula>IF($D38&lt;&gt;"",1,0)</formula>
    </cfRule>
  </conditionalFormatting>
  <conditionalFormatting sqref="G41:J41">
    <cfRule type="expression" dxfId="106" priority="101" stopIfTrue="1">
      <formula>IF(WEEKDAY($C41,2)&gt;5,1,0)</formula>
    </cfRule>
    <cfRule type="expression" dxfId="105" priority="102" stopIfTrue="1">
      <formula>IF($D41&lt;&gt;"",1,0)</formula>
    </cfRule>
  </conditionalFormatting>
  <conditionalFormatting sqref="G42:J42">
    <cfRule type="expression" dxfId="104" priority="99" stopIfTrue="1">
      <formula>IF(WEEKDAY($C42,2)&gt;5,1,0)</formula>
    </cfRule>
    <cfRule type="expression" dxfId="103" priority="100" stopIfTrue="1">
      <formula>IF($D42&lt;&gt;"",1,0)</formula>
    </cfRule>
  </conditionalFormatting>
  <conditionalFormatting sqref="G43:J43">
    <cfRule type="expression" dxfId="102" priority="97" stopIfTrue="1">
      <formula>IF(WEEKDAY($C43,2)&gt;5,1,0)</formula>
    </cfRule>
    <cfRule type="expression" dxfId="101" priority="98" stopIfTrue="1">
      <formula>IF($D43&lt;&gt;"",1,0)</formula>
    </cfRule>
  </conditionalFormatting>
  <conditionalFormatting sqref="G44:J44">
    <cfRule type="expression" dxfId="100" priority="95" stopIfTrue="1">
      <formula>IF(WEEKDAY($C44,2)&gt;5,1,0)</formula>
    </cfRule>
    <cfRule type="expression" dxfId="99" priority="96" stopIfTrue="1">
      <formula>IF($D44&lt;&gt;"",1,0)</formula>
    </cfRule>
  </conditionalFormatting>
  <conditionalFormatting sqref="G45:J45">
    <cfRule type="expression" dxfId="98" priority="93" stopIfTrue="1">
      <formula>IF(WEEKDAY($C45,2)&gt;5,1,0)</formula>
    </cfRule>
    <cfRule type="expression" dxfId="97" priority="94" stopIfTrue="1">
      <formula>IF($D45&lt;&gt;"",1,0)</formula>
    </cfRule>
  </conditionalFormatting>
  <conditionalFormatting sqref="G42:J42">
    <cfRule type="expression" dxfId="96" priority="91" stopIfTrue="1">
      <formula>IF(WEEKDAY($C42,2)&gt;5,1,0)</formula>
    </cfRule>
    <cfRule type="expression" dxfId="95" priority="92" stopIfTrue="1">
      <formula>IF($D42&lt;&gt;"",1,0)</formula>
    </cfRule>
  </conditionalFormatting>
  <conditionalFormatting sqref="G42:J42">
    <cfRule type="expression" dxfId="94" priority="89" stopIfTrue="1">
      <formula>IF(WEEKDAY($C42,2)&gt;5,1,0)</formula>
    </cfRule>
    <cfRule type="expression" dxfId="93" priority="90" stopIfTrue="1">
      <formula>IF($D42&lt;&gt;"",1,0)</formula>
    </cfRule>
  </conditionalFormatting>
  <conditionalFormatting sqref="G42:J42">
    <cfRule type="expression" dxfId="92" priority="87" stopIfTrue="1">
      <formula>IF(WEEKDAY($C42,2)&gt;5,1,0)</formula>
    </cfRule>
    <cfRule type="expression" dxfId="91" priority="88" stopIfTrue="1">
      <formula>IF($D42&lt;&gt;"",1,0)</formula>
    </cfRule>
  </conditionalFormatting>
  <conditionalFormatting sqref="G42:J42">
    <cfRule type="expression" dxfId="90" priority="85" stopIfTrue="1">
      <formula>IF(WEEKDAY($C42,2)&gt;5,1,0)</formula>
    </cfRule>
    <cfRule type="expression" dxfId="89" priority="86" stopIfTrue="1">
      <formula>IF($D42&lt;&gt;"",1,0)</formula>
    </cfRule>
  </conditionalFormatting>
  <conditionalFormatting sqref="G43:J43">
    <cfRule type="expression" dxfId="88" priority="83" stopIfTrue="1">
      <formula>IF(WEEKDAY($C43,2)&gt;5,1,0)</formula>
    </cfRule>
    <cfRule type="expression" dxfId="87" priority="84" stopIfTrue="1">
      <formula>IF($D43&lt;&gt;"",1,0)</formula>
    </cfRule>
  </conditionalFormatting>
  <conditionalFormatting sqref="G43:J43">
    <cfRule type="expression" dxfId="86" priority="81" stopIfTrue="1">
      <formula>IF(WEEKDAY($C43,2)&gt;5,1,0)</formula>
    </cfRule>
    <cfRule type="expression" dxfId="85" priority="82" stopIfTrue="1">
      <formula>IF($D43&lt;&gt;"",1,0)</formula>
    </cfRule>
  </conditionalFormatting>
  <conditionalFormatting sqref="G43:J43">
    <cfRule type="expression" dxfId="84" priority="79" stopIfTrue="1">
      <formula>IF(WEEKDAY($C43,2)&gt;5,1,0)</formula>
    </cfRule>
    <cfRule type="expression" dxfId="83" priority="80" stopIfTrue="1">
      <formula>IF($D43&lt;&gt;"",1,0)</formula>
    </cfRule>
  </conditionalFormatting>
  <conditionalFormatting sqref="G43:J43">
    <cfRule type="expression" dxfId="82" priority="77" stopIfTrue="1">
      <formula>IF(WEEKDAY($C43,2)&gt;5,1,0)</formula>
    </cfRule>
    <cfRule type="expression" dxfId="81" priority="78" stopIfTrue="1">
      <formula>IF($D43&lt;&gt;"",1,0)</formula>
    </cfRule>
  </conditionalFormatting>
  <conditionalFormatting sqref="G44:J44">
    <cfRule type="expression" dxfId="80" priority="75" stopIfTrue="1">
      <formula>IF(WEEKDAY($C44,2)&gt;5,1,0)</formula>
    </cfRule>
    <cfRule type="expression" dxfId="79" priority="76" stopIfTrue="1">
      <formula>IF($D44&lt;&gt;"",1,0)</formula>
    </cfRule>
  </conditionalFormatting>
  <conditionalFormatting sqref="G44:J44">
    <cfRule type="expression" dxfId="78" priority="73" stopIfTrue="1">
      <formula>IF(WEEKDAY($C44,2)&gt;5,1,0)</formula>
    </cfRule>
    <cfRule type="expression" dxfId="77" priority="74" stopIfTrue="1">
      <formula>IF($D44&lt;&gt;"",1,0)</formula>
    </cfRule>
  </conditionalFormatting>
  <conditionalFormatting sqref="G44:J44">
    <cfRule type="expression" dxfId="76" priority="71" stopIfTrue="1">
      <formula>IF(WEEKDAY($C44,2)&gt;5,1,0)</formula>
    </cfRule>
    <cfRule type="expression" dxfId="75" priority="72" stopIfTrue="1">
      <formula>IF($D44&lt;&gt;"",1,0)</formula>
    </cfRule>
  </conditionalFormatting>
  <conditionalFormatting sqref="G44:J44">
    <cfRule type="expression" dxfId="74" priority="69" stopIfTrue="1">
      <formula>IF(WEEKDAY($C44,2)&gt;5,1,0)</formula>
    </cfRule>
    <cfRule type="expression" dxfId="73" priority="70" stopIfTrue="1">
      <formula>IF($D44&lt;&gt;"",1,0)</formula>
    </cfRule>
  </conditionalFormatting>
  <conditionalFormatting sqref="G45:J45">
    <cfRule type="expression" dxfId="72" priority="67" stopIfTrue="1">
      <formula>IF(WEEKDAY($C45,2)&gt;5,1,0)</formula>
    </cfRule>
    <cfRule type="expression" dxfId="71" priority="68" stopIfTrue="1">
      <formula>IF($D45&lt;&gt;"",1,0)</formula>
    </cfRule>
  </conditionalFormatting>
  <conditionalFormatting sqref="G45:J45">
    <cfRule type="expression" dxfId="70" priority="65" stopIfTrue="1">
      <formula>IF(WEEKDAY($C45,2)&gt;5,1,0)</formula>
    </cfRule>
    <cfRule type="expression" dxfId="69" priority="66" stopIfTrue="1">
      <formula>IF($D45&lt;&gt;"",1,0)</formula>
    </cfRule>
  </conditionalFormatting>
  <conditionalFormatting sqref="G45:J45">
    <cfRule type="expression" dxfId="68" priority="63" stopIfTrue="1">
      <formula>IF(WEEKDAY($C45,2)&gt;5,1,0)</formula>
    </cfRule>
    <cfRule type="expression" dxfId="67" priority="64" stopIfTrue="1">
      <formula>IF($D45&lt;&gt;"",1,0)</formula>
    </cfRule>
  </conditionalFormatting>
  <conditionalFormatting sqref="G45:J45">
    <cfRule type="expression" dxfId="66" priority="61" stopIfTrue="1">
      <formula>IF(WEEKDAY($C45,2)&gt;5,1,0)</formula>
    </cfRule>
    <cfRule type="expression" dxfId="65" priority="62" stopIfTrue="1">
      <formula>IF($D45&lt;&gt;"",1,0)</formula>
    </cfRule>
  </conditionalFormatting>
  <conditionalFormatting sqref="G42:J42">
    <cfRule type="expression" dxfId="64" priority="59" stopIfTrue="1">
      <formula>IF(WEEKDAY($C42,2)&gt;5,1,0)</formula>
    </cfRule>
    <cfRule type="expression" dxfId="63" priority="60" stopIfTrue="1">
      <formula>IF($D42&lt;&gt;"",1,0)</formula>
    </cfRule>
  </conditionalFormatting>
  <conditionalFormatting sqref="G43:J43">
    <cfRule type="expression" dxfId="62" priority="57" stopIfTrue="1">
      <formula>IF(WEEKDAY($C43,2)&gt;5,1,0)</formula>
    </cfRule>
    <cfRule type="expression" dxfId="61" priority="58" stopIfTrue="1">
      <formula>IF($D43&lt;&gt;"",1,0)</formula>
    </cfRule>
  </conditionalFormatting>
  <conditionalFormatting sqref="G44:J44">
    <cfRule type="expression" dxfId="60" priority="55" stopIfTrue="1">
      <formula>IF(WEEKDAY($C44,2)&gt;5,1,0)</formula>
    </cfRule>
    <cfRule type="expression" dxfId="59" priority="56" stopIfTrue="1">
      <formula>IF($D44&lt;&gt;"",1,0)</formula>
    </cfRule>
  </conditionalFormatting>
  <conditionalFormatting sqref="G45:J45">
    <cfRule type="expression" dxfId="58" priority="53" stopIfTrue="1">
      <formula>IF(WEEKDAY($C45,2)&gt;5,1,0)</formula>
    </cfRule>
    <cfRule type="expression" dxfId="57" priority="54" stopIfTrue="1">
      <formula>IF($D45&lt;&gt;"",1,0)</formula>
    </cfRule>
  </conditionalFormatting>
  <conditionalFormatting sqref="G43:J43">
    <cfRule type="expression" dxfId="56" priority="51" stopIfTrue="1">
      <formula>IF(WEEKDAY($C43,2)&gt;5,1,0)</formula>
    </cfRule>
    <cfRule type="expression" dxfId="55" priority="52" stopIfTrue="1">
      <formula>IF($D43&lt;&gt;"",1,0)</formula>
    </cfRule>
  </conditionalFormatting>
  <conditionalFormatting sqref="G44:J44">
    <cfRule type="expression" dxfId="54" priority="49" stopIfTrue="1">
      <formula>IF(WEEKDAY($C44,2)&gt;5,1,0)</formula>
    </cfRule>
    <cfRule type="expression" dxfId="53" priority="50" stopIfTrue="1">
      <formula>IF($D44&lt;&gt;"",1,0)</formula>
    </cfRule>
  </conditionalFormatting>
  <conditionalFormatting sqref="G45:J45">
    <cfRule type="expression" dxfId="52" priority="47" stopIfTrue="1">
      <formula>IF(WEEKDAY($C45,2)&gt;5,1,0)</formula>
    </cfRule>
    <cfRule type="expression" dxfId="51" priority="48" stopIfTrue="1">
      <formula>IF($D45&lt;&gt;"",1,0)</formula>
    </cfRule>
  </conditionalFormatting>
  <conditionalFormatting sqref="G45:J45">
    <cfRule type="expression" dxfId="50" priority="45" stopIfTrue="1">
      <formula>IF(WEEKDAY($C45,2)&gt;5,1,0)</formula>
    </cfRule>
    <cfRule type="expression" dxfId="49" priority="46" stopIfTrue="1">
      <formula>IF($D45&lt;&gt;"",1,0)</formula>
    </cfRule>
  </conditionalFormatting>
  <conditionalFormatting sqref="G45:J45">
    <cfRule type="expression" dxfId="48" priority="43" stopIfTrue="1">
      <formula>IF(WEEKDAY($C45,2)&gt;5,1,0)</formula>
    </cfRule>
    <cfRule type="expression" dxfId="47" priority="44" stopIfTrue="1">
      <formula>IF($D45&lt;&gt;"",1,0)</formula>
    </cfRule>
  </conditionalFormatting>
  <conditionalFormatting sqref="G45:J45">
    <cfRule type="expression" dxfId="46" priority="41" stopIfTrue="1">
      <formula>IF(WEEKDAY($C45,2)&gt;5,1,0)</formula>
    </cfRule>
    <cfRule type="expression" dxfId="45" priority="42" stopIfTrue="1">
      <formula>IF($D45&lt;&gt;"",1,0)</formula>
    </cfRule>
  </conditionalFormatting>
  <conditionalFormatting sqref="G45:J45">
    <cfRule type="expression" dxfId="44" priority="39" stopIfTrue="1">
      <formula>IF(WEEKDAY($C45,2)&gt;5,1,0)</formula>
    </cfRule>
    <cfRule type="expression" dxfId="43" priority="40" stopIfTrue="1">
      <formula>IF($D45&lt;&gt;"",1,0)</formula>
    </cfRule>
  </conditionalFormatting>
  <conditionalFormatting sqref="G45:J45">
    <cfRule type="expression" dxfId="42" priority="37" stopIfTrue="1">
      <formula>IF(WEEKDAY($C45,2)&gt;5,1,0)</formula>
    </cfRule>
    <cfRule type="expression" dxfId="41" priority="38" stopIfTrue="1">
      <formula>IF($D45&lt;&gt;"",1,0)</formula>
    </cfRule>
  </conditionalFormatting>
  <conditionalFormatting sqref="G45:J45">
    <cfRule type="expression" dxfId="40" priority="35" stopIfTrue="1">
      <formula>IF(WEEKDAY($C45,2)&gt;5,1,0)</formula>
    </cfRule>
    <cfRule type="expression" dxfId="39" priority="36" stopIfTrue="1">
      <formula>IF($D45&lt;&gt;"",1,0)</formula>
    </cfRule>
  </conditionalFormatting>
  <conditionalFormatting sqref="G45:J45">
    <cfRule type="expression" dxfId="38" priority="33" stopIfTrue="1">
      <formula>IF(WEEKDAY($C45,2)&gt;5,1,0)</formula>
    </cfRule>
    <cfRule type="expression" dxfId="37" priority="34" stopIfTrue="1">
      <formula>IF($D45&lt;&gt;"",1,0)</formula>
    </cfRule>
  </conditionalFormatting>
  <conditionalFormatting sqref="G45:J45">
    <cfRule type="expression" dxfId="36" priority="31" stopIfTrue="1">
      <formula>IF(WEEKDAY($C45,2)&gt;5,1,0)</formula>
    </cfRule>
    <cfRule type="expression" dxfId="35" priority="32" stopIfTrue="1">
      <formula>IF($D45&lt;&gt;"",1,0)</formula>
    </cfRule>
  </conditionalFormatting>
  <conditionalFormatting sqref="G45:J45">
    <cfRule type="expression" dxfId="34" priority="29" stopIfTrue="1">
      <formula>IF(WEEKDAY($C45,2)&gt;5,1,0)</formula>
    </cfRule>
    <cfRule type="expression" dxfId="33" priority="30" stopIfTrue="1">
      <formula>IF($D45&lt;&gt;"",1,0)</formula>
    </cfRule>
  </conditionalFormatting>
  <conditionalFormatting sqref="G45:J45">
    <cfRule type="expression" dxfId="32" priority="27" stopIfTrue="1">
      <formula>IF(WEEKDAY($C45,2)&gt;5,1,0)</formula>
    </cfRule>
    <cfRule type="expression" dxfId="31" priority="28" stopIfTrue="1">
      <formula>IF($D45&lt;&gt;"",1,0)</formula>
    </cfRule>
  </conditionalFormatting>
  <conditionalFormatting sqref="K30:L30">
    <cfRule type="expression" dxfId="30" priority="25" stopIfTrue="1">
      <formula>IF(WEEKDAY($C30,2)&gt;5,1,0)</formula>
    </cfRule>
    <cfRule type="expression" dxfId="29" priority="26" stopIfTrue="1">
      <formula>IF($D30&lt;&gt;"",1,0)</formula>
    </cfRule>
  </conditionalFormatting>
  <conditionalFormatting sqref="H30">
    <cfRule type="expression" dxfId="28" priority="23" stopIfTrue="1">
      <formula>IF(WEEKDAY($C30,2)&gt;5,1,0)</formula>
    </cfRule>
    <cfRule type="expression" dxfId="27" priority="24" stopIfTrue="1">
      <formula>IF($D30&lt;&gt;"",1,0)</formula>
    </cfRule>
  </conditionalFormatting>
  <conditionalFormatting sqref="I30:J30">
    <cfRule type="expression" dxfId="26" priority="21" stopIfTrue="1">
      <formula>IF(WEEKDAY($C30,2)&gt;5,1,0)</formula>
    </cfRule>
    <cfRule type="expression" dxfId="25" priority="22" stopIfTrue="1">
      <formula>IF($D30&lt;&gt;"",1,0)</formula>
    </cfRule>
  </conditionalFormatting>
  <conditionalFormatting sqref="I30:J30">
    <cfRule type="expression" dxfId="24" priority="19" stopIfTrue="1">
      <formula>IF(WEEKDAY($C30,2)&gt;5,1,0)</formula>
    </cfRule>
    <cfRule type="expression" dxfId="23" priority="20" stopIfTrue="1">
      <formula>IF($D30&lt;&gt;"",1,0)</formula>
    </cfRule>
  </conditionalFormatting>
  <conditionalFormatting sqref="J39">
    <cfRule type="expression" dxfId="22" priority="17" stopIfTrue="1">
      <formula>IF(WEEKDAY($C39,2)&gt;5,1,0)</formula>
    </cfRule>
    <cfRule type="expression" dxfId="21" priority="18" stopIfTrue="1">
      <formula>IF($D39&lt;&gt;"",1,0)</formula>
    </cfRule>
  </conditionalFormatting>
  <conditionalFormatting sqref="J39">
    <cfRule type="expression" dxfId="20" priority="15" stopIfTrue="1">
      <formula>IF(WEEKDAY($C39,2)&gt;5,1,0)</formula>
    </cfRule>
    <cfRule type="expression" dxfId="19" priority="16" stopIfTrue="1">
      <formula>IF($D39&lt;&gt;"",1,0)</formula>
    </cfRule>
  </conditionalFormatting>
  <conditionalFormatting sqref="J39">
    <cfRule type="expression" dxfId="18" priority="13" stopIfTrue="1">
      <formula>IF(WEEKDAY($C39,2)&gt;5,1,0)</formula>
    </cfRule>
    <cfRule type="expression" dxfId="17" priority="14" stopIfTrue="1">
      <formula>IF($D39&lt;&gt;"",1,0)</formula>
    </cfRule>
  </conditionalFormatting>
  <conditionalFormatting sqref="J39">
    <cfRule type="expression" dxfId="16" priority="11" stopIfTrue="1">
      <formula>IF(WEEKDAY($C39,2)&gt;5,1,0)</formula>
    </cfRule>
    <cfRule type="expression" dxfId="15" priority="12" stopIfTrue="1">
      <formula>IF($D39&lt;&gt;"",1,0)</formula>
    </cfRule>
  </conditionalFormatting>
  <conditionalFormatting sqref="J39">
    <cfRule type="expression" dxfId="14" priority="9" stopIfTrue="1">
      <formula>IF(WEEKDAY($C39,2)&gt;5,1,0)</formula>
    </cfRule>
    <cfRule type="expression" dxfId="13" priority="10" stopIfTrue="1">
      <formula>IF($D39&lt;&gt;"",1,0)</formula>
    </cfRule>
  </conditionalFormatting>
  <conditionalFormatting sqref="J39">
    <cfRule type="expression" dxfId="12" priority="7" stopIfTrue="1">
      <formula>IF(WEEKDAY($C39,2)&gt;5,1,0)</formula>
    </cfRule>
    <cfRule type="expression" dxfId="11" priority="8" stopIfTrue="1">
      <formula>IF($D39&lt;&gt;"",1,0)</formula>
    </cfRule>
  </conditionalFormatting>
  <conditionalFormatting sqref="G20:J23">
    <cfRule type="expression" dxfId="10" priority="3" stopIfTrue="1">
      <formula>IF(WEEKDAY($C20,2)&gt;5,1,0)</formula>
    </cfRule>
    <cfRule type="expression" dxfId="9" priority="4" stopIfTrue="1">
      <formula>IF($D20&lt;&gt;"",1,0)</formula>
    </cfRule>
  </conditionalFormatting>
  <conditionalFormatting sqref="J30">
    <cfRule type="expression" dxfId="8" priority="1" stopIfTrue="1">
      <formula>IF(WEEKDAY($C30,2)&gt;5,1,0)</formula>
    </cfRule>
    <cfRule type="expression" dxfId="7" priority="2" stopIfTrue="1">
      <formula>IF($D30&lt;&gt;"",1,0)</formula>
    </cfRule>
  </conditionalFormatting>
  <printOptions horizontalCentered="1" verticalCentered="1"/>
  <pageMargins left="0.39374999999999999" right="0.39374999999999999" top="0.59027777777777779" bottom="0.59027777777777779" header="0.51180555555555551" footer="0.51180555555555551"/>
  <pageSetup paperSize="9" scale="76" firstPageNumber="0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P36"/>
  <sheetViews>
    <sheetView showGridLines="0" workbookViewId="0"/>
  </sheetViews>
  <sheetFormatPr defaultRowHeight="12.75"/>
  <cols>
    <col min="1" max="1" width="15.7109375" customWidth="1"/>
    <col min="2" max="2" width="3" customWidth="1"/>
    <col min="3" max="3" width="8.7109375" customWidth="1"/>
    <col min="4" max="4" width="8.28515625" customWidth="1"/>
    <col min="5" max="5" width="10" customWidth="1"/>
    <col min="6" max="6" width="6.5703125" customWidth="1"/>
    <col min="7" max="9" width="7.28515625" customWidth="1"/>
    <col min="10" max="10" width="6.5703125" customWidth="1"/>
    <col min="11" max="11" width="7.28515625" customWidth="1"/>
    <col min="12" max="12" width="6.5703125" customWidth="1"/>
    <col min="13" max="14" width="7.28515625" customWidth="1"/>
    <col min="15" max="15" width="7.85546875" customWidth="1"/>
    <col min="16" max="16" width="45" customWidth="1"/>
  </cols>
  <sheetData>
    <row r="2" spans="1:16" ht="15.75">
      <c r="A2" s="85" t="s">
        <v>38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16">
      <c r="A3" s="49"/>
      <c r="B3" s="49"/>
      <c r="C3" s="50"/>
      <c r="D3" s="51"/>
      <c r="E3" s="51"/>
      <c r="F3" s="86" t="s">
        <v>17</v>
      </c>
      <c r="G3" s="86"/>
      <c r="H3" s="86" t="s">
        <v>39</v>
      </c>
      <c r="I3" s="86"/>
      <c r="J3" s="86" t="s">
        <v>19</v>
      </c>
      <c r="K3" s="86"/>
      <c r="L3" s="86" t="s">
        <v>20</v>
      </c>
      <c r="M3" s="86"/>
      <c r="N3" s="52"/>
      <c r="O3" s="53"/>
      <c r="P3" s="53"/>
    </row>
    <row r="4" spans="1:16">
      <c r="A4" s="54" t="s">
        <v>40</v>
      </c>
      <c r="B4" s="55" t="s">
        <v>41</v>
      </c>
      <c r="C4" s="56" t="s">
        <v>29</v>
      </c>
      <c r="D4" s="57" t="s">
        <v>42</v>
      </c>
      <c r="E4" s="57" t="s">
        <v>43</v>
      </c>
      <c r="F4" s="57" t="s">
        <v>31</v>
      </c>
      <c r="G4" s="57" t="s">
        <v>32</v>
      </c>
      <c r="H4" s="57" t="s">
        <v>31</v>
      </c>
      <c r="I4" s="57" t="s">
        <v>32</v>
      </c>
      <c r="J4" s="57" t="s">
        <v>31</v>
      </c>
      <c r="K4" s="57" t="s">
        <v>32</v>
      </c>
      <c r="L4" s="57" t="s">
        <v>31</v>
      </c>
      <c r="M4" s="57" t="s">
        <v>32</v>
      </c>
      <c r="N4" s="58" t="s">
        <v>27</v>
      </c>
      <c r="O4" s="59" t="s">
        <v>44</v>
      </c>
      <c r="P4" s="59" t="s">
        <v>28</v>
      </c>
    </row>
    <row r="5" spans="1:16">
      <c r="A5" s="60">
        <f>IF(PONTO!B16&lt;&gt;"",DATE(PONTO!$F$6,PONTO!$F$5,PONTO!B16),"")</f>
        <v>43466</v>
      </c>
      <c r="B5" s="61">
        <f>IF(PONTO!D16&lt;&gt;"",1,0)</f>
        <v>1</v>
      </c>
      <c r="C5" s="62">
        <f>IF(OR(WEEKDAY(PONTO!C16,2)&gt;5,PONTO!D16&lt;&gt;""),0,PONTO!$F$7)</f>
        <v>0</v>
      </c>
      <c r="D5" s="63">
        <f>PONTO!R16</f>
        <v>0</v>
      </c>
      <c r="E5" s="63">
        <f>PONTO!U16*(-1)</f>
        <v>0</v>
      </c>
      <c r="F5" s="64"/>
      <c r="G5" s="64"/>
      <c r="H5" s="64"/>
      <c r="I5" s="64"/>
      <c r="J5" s="64"/>
      <c r="K5" s="64"/>
      <c r="L5" s="64"/>
      <c r="M5" s="64"/>
      <c r="N5" s="65">
        <f>PONTO!N16</f>
        <v>0</v>
      </c>
      <c r="O5" s="66">
        <f t="shared" ref="O5:O35" si="0">SUM(D5:M5)</f>
        <v>0</v>
      </c>
      <c r="P5" s="67">
        <f>PONTO!O16</f>
        <v>0</v>
      </c>
    </row>
    <row r="6" spans="1:16">
      <c r="A6" s="60">
        <f>IF(PONTO!B17&lt;&gt;"",DATE(PONTO!$F$6,PONTO!$F$5,PONTO!B17),"")</f>
        <v>43467</v>
      </c>
      <c r="B6" s="61">
        <f>IF(PONTO!D17&lt;&gt;"",1,0)</f>
        <v>0</v>
      </c>
      <c r="C6" s="62">
        <f>IF(OR(WEEKDAY(PONTO!C17,2)&gt;5,PONTO!D17&lt;&gt;""),0,PONTO!$F$7)</f>
        <v>8</v>
      </c>
      <c r="D6" s="63">
        <f>PONTO!R17</f>
        <v>0</v>
      </c>
      <c r="E6" s="63">
        <f>PONTO!U17*(-1)</f>
        <v>8</v>
      </c>
      <c r="F6" s="64"/>
      <c r="G6" s="64"/>
      <c r="H6" s="64"/>
      <c r="I6" s="64"/>
      <c r="J6" s="64"/>
      <c r="K6" s="64"/>
      <c r="L6" s="64"/>
      <c r="M6" s="64"/>
      <c r="N6" s="65">
        <f>PONTO!N17</f>
        <v>0</v>
      </c>
      <c r="O6" s="66">
        <f t="shared" si="0"/>
        <v>8</v>
      </c>
      <c r="P6" s="67">
        <f>PONTO!O17</f>
        <v>0</v>
      </c>
    </row>
    <row r="7" spans="1:16">
      <c r="A7" s="60">
        <f>IF(PONTO!B18&lt;&gt;"",DATE(PONTO!$F$6,PONTO!$F$5,PONTO!B18),"")</f>
        <v>43468</v>
      </c>
      <c r="B7" s="61">
        <f>IF(PONTO!D18&lt;&gt;"",1,0)</f>
        <v>0</v>
      </c>
      <c r="C7" s="62">
        <f>IF(OR(WEEKDAY(PONTO!C18,2)&gt;5,PONTO!D18&lt;&gt;""),0,PONTO!$F$7)</f>
        <v>8</v>
      </c>
      <c r="D7" s="63">
        <f>PONTO!R18</f>
        <v>0</v>
      </c>
      <c r="E7" s="63">
        <f>PONTO!U18*(-1)</f>
        <v>8</v>
      </c>
      <c r="F7" s="64"/>
      <c r="G7" s="64"/>
      <c r="H7" s="64"/>
      <c r="I7" s="64"/>
      <c r="J7" s="64"/>
      <c r="K7" s="64"/>
      <c r="L7" s="64"/>
      <c r="M7" s="64"/>
      <c r="N7" s="65">
        <f>PONTO!N18</f>
        <v>0</v>
      </c>
      <c r="O7" s="66">
        <f t="shared" si="0"/>
        <v>8</v>
      </c>
      <c r="P7" s="67">
        <f>PONTO!O18</f>
        <v>0</v>
      </c>
    </row>
    <row r="8" spans="1:16">
      <c r="A8" s="60">
        <f>IF(PONTO!B19&lt;&gt;"",DATE(PONTO!$F$6,PONTO!$F$5,PONTO!B19),"")</f>
        <v>43469</v>
      </c>
      <c r="B8" s="61">
        <f>IF(PONTO!D19&lt;&gt;"",1,0)</f>
        <v>0</v>
      </c>
      <c r="C8" s="62">
        <f>IF(OR(WEEKDAY(PONTO!C19,2)&gt;5,PONTO!D19&lt;&gt;""),0,PONTO!$F$7)</f>
        <v>8</v>
      </c>
      <c r="D8" s="63">
        <f>PONTO!R19</f>
        <v>0</v>
      </c>
      <c r="E8" s="63">
        <f>PONTO!U19*(-1)</f>
        <v>8</v>
      </c>
      <c r="F8" s="64"/>
      <c r="G8" s="64"/>
      <c r="H8" s="64"/>
      <c r="I8" s="64"/>
      <c r="J8" s="64"/>
      <c r="K8" s="64"/>
      <c r="L8" s="64"/>
      <c r="M8" s="64"/>
      <c r="N8" s="65">
        <f>PONTO!N19</f>
        <v>0</v>
      </c>
      <c r="O8" s="66">
        <f t="shared" si="0"/>
        <v>8</v>
      </c>
      <c r="P8" s="67">
        <f>PONTO!O19</f>
        <v>0</v>
      </c>
    </row>
    <row r="9" spans="1:16">
      <c r="A9" s="60">
        <f>IF(PONTO!B20&lt;&gt;"",DATE(PONTO!$F$6,PONTO!$F$5,PONTO!B20),"")</f>
        <v>43470</v>
      </c>
      <c r="B9" s="61">
        <f>IF(PONTO!D20&lt;&gt;"",1,0)</f>
        <v>0</v>
      </c>
      <c r="C9" s="62">
        <f>IF(OR(WEEKDAY(PONTO!C20,2)&gt;5,PONTO!D20&lt;&gt;""),0,PONTO!$F$7)</f>
        <v>0</v>
      </c>
      <c r="D9" s="63">
        <f>PONTO!R20</f>
        <v>0</v>
      </c>
      <c r="E9" s="63">
        <f>PONTO!U20*(-1)</f>
        <v>0</v>
      </c>
      <c r="F9" s="64"/>
      <c r="G9" s="64"/>
      <c r="H9" s="64"/>
      <c r="I9" s="64"/>
      <c r="J9" s="64"/>
      <c r="K9" s="64"/>
      <c r="L9" s="64"/>
      <c r="M9" s="64"/>
      <c r="N9" s="65">
        <f>PONTO!N20</f>
        <v>0</v>
      </c>
      <c r="O9" s="66">
        <f t="shared" si="0"/>
        <v>0</v>
      </c>
      <c r="P9" s="67">
        <f>PONTO!O20</f>
        <v>0</v>
      </c>
    </row>
    <row r="10" spans="1:16">
      <c r="A10" s="60">
        <f>IF(PONTO!B21&lt;&gt;"",DATE(PONTO!$F$6,PONTO!$F$5,PONTO!B21),"")</f>
        <v>43471</v>
      </c>
      <c r="B10" s="61">
        <f>IF(PONTO!D21&lt;&gt;"",1,0)</f>
        <v>0</v>
      </c>
      <c r="C10" s="62">
        <f>IF(OR(WEEKDAY(PONTO!C21,2)&gt;5,PONTO!D21&lt;&gt;""),0,PONTO!$F$7)</f>
        <v>0</v>
      </c>
      <c r="D10" s="63">
        <f>PONTO!R21</f>
        <v>0</v>
      </c>
      <c r="E10" s="63">
        <f>PONTO!U21*(-1)</f>
        <v>0</v>
      </c>
      <c r="F10" s="64"/>
      <c r="G10" s="64"/>
      <c r="H10" s="64"/>
      <c r="I10" s="64"/>
      <c r="J10" s="64"/>
      <c r="K10" s="64"/>
      <c r="L10" s="64"/>
      <c r="M10" s="64"/>
      <c r="N10" s="65">
        <f>PONTO!N21</f>
        <v>0</v>
      </c>
      <c r="O10" s="66">
        <f t="shared" si="0"/>
        <v>0</v>
      </c>
      <c r="P10" s="67">
        <f>PONTO!O21</f>
        <v>0</v>
      </c>
    </row>
    <row r="11" spans="1:16">
      <c r="A11" s="60">
        <f>IF(PONTO!B22&lt;&gt;"",DATE(PONTO!$F$6,PONTO!$F$5,PONTO!B22),"")</f>
        <v>43472</v>
      </c>
      <c r="B11" s="61">
        <f>IF(PONTO!D22&lt;&gt;"",1,0)</f>
        <v>0</v>
      </c>
      <c r="C11" s="62">
        <f>IF(OR(WEEKDAY(PONTO!C22,2)&gt;5,PONTO!D22&lt;&gt;""),0,PONTO!$F$7)</f>
        <v>8</v>
      </c>
      <c r="D11" s="63">
        <f>PONTO!R22</f>
        <v>0</v>
      </c>
      <c r="E11" s="63">
        <f>PONTO!U22*(-1)</f>
        <v>8</v>
      </c>
      <c r="F11" s="64"/>
      <c r="G11" s="64"/>
      <c r="H11" s="64"/>
      <c r="I11" s="64"/>
      <c r="J11" s="64"/>
      <c r="K11" s="64"/>
      <c r="L11" s="64"/>
      <c r="M11" s="64"/>
      <c r="N11" s="65">
        <f>PONTO!N22</f>
        <v>0</v>
      </c>
      <c r="O11" s="66">
        <f t="shared" si="0"/>
        <v>8</v>
      </c>
      <c r="P11" s="67">
        <f>PONTO!O22</f>
        <v>0</v>
      </c>
    </row>
    <row r="12" spans="1:16">
      <c r="A12" s="60">
        <f>IF(PONTO!B23&lt;&gt;"",DATE(PONTO!$F$6,PONTO!$F$5,PONTO!B23),"")</f>
        <v>43473</v>
      </c>
      <c r="B12" s="61">
        <f>IF(PONTO!D23&lt;&gt;"",1,0)</f>
        <v>0</v>
      </c>
      <c r="C12" s="62">
        <f>IF(OR(WEEKDAY(PONTO!C23,2)&gt;5,PONTO!D23&lt;&gt;""),0,PONTO!$F$7)</f>
        <v>8</v>
      </c>
      <c r="D12" s="63">
        <f>PONTO!R23</f>
        <v>0</v>
      </c>
      <c r="E12" s="63">
        <f>PONTO!U23*(-1)</f>
        <v>8</v>
      </c>
      <c r="F12" s="64"/>
      <c r="G12" s="64"/>
      <c r="H12" s="64"/>
      <c r="I12" s="64"/>
      <c r="J12" s="64"/>
      <c r="K12" s="64"/>
      <c r="L12" s="64"/>
      <c r="M12" s="64"/>
      <c r="N12" s="65">
        <f>PONTO!N23</f>
        <v>0</v>
      </c>
      <c r="O12" s="66">
        <f t="shared" si="0"/>
        <v>8</v>
      </c>
      <c r="P12" s="67">
        <f>PONTO!O23</f>
        <v>0</v>
      </c>
    </row>
    <row r="13" spans="1:16">
      <c r="A13" s="60">
        <f>IF(PONTO!B24&lt;&gt;"",DATE(PONTO!$F$6,PONTO!$F$5,PONTO!B24),"")</f>
        <v>43474</v>
      </c>
      <c r="B13" s="61">
        <f>IF(PONTO!D24&lt;&gt;"",1,0)</f>
        <v>0</v>
      </c>
      <c r="C13" s="62">
        <f>IF(OR(WEEKDAY(PONTO!C24,2)&gt;5,PONTO!D24&lt;&gt;""),0,PONTO!$F$7)</f>
        <v>8</v>
      </c>
      <c r="D13" s="63">
        <f>PONTO!R24</f>
        <v>0</v>
      </c>
      <c r="E13" s="63">
        <f>PONTO!U24*(-1)</f>
        <v>8</v>
      </c>
      <c r="F13" s="64"/>
      <c r="G13" s="64"/>
      <c r="H13" s="64"/>
      <c r="I13" s="64"/>
      <c r="J13" s="64"/>
      <c r="K13" s="64"/>
      <c r="L13" s="64"/>
      <c r="M13" s="64"/>
      <c r="N13" s="65">
        <f>PONTO!N24</f>
        <v>0</v>
      </c>
      <c r="O13" s="66">
        <f t="shared" si="0"/>
        <v>8</v>
      </c>
      <c r="P13" s="67">
        <f>PONTO!O24</f>
        <v>0</v>
      </c>
    </row>
    <row r="14" spans="1:16">
      <c r="A14" s="60">
        <f>IF(PONTO!B25&lt;&gt;"",DATE(PONTO!$F$6,PONTO!$F$5,PONTO!B25),"")</f>
        <v>43475</v>
      </c>
      <c r="B14" s="61">
        <f>IF(PONTO!D25&lt;&gt;"",1,0)</f>
        <v>0</v>
      </c>
      <c r="C14" s="62">
        <f>IF(OR(WEEKDAY(PONTO!C25,2)&gt;5,PONTO!D25&lt;&gt;""),0,PONTO!$F$7)</f>
        <v>8</v>
      </c>
      <c r="D14" s="63">
        <f>PONTO!R25</f>
        <v>0</v>
      </c>
      <c r="E14" s="63">
        <f>PONTO!U25*(-1)</f>
        <v>8</v>
      </c>
      <c r="F14" s="64"/>
      <c r="G14" s="64"/>
      <c r="H14" s="64"/>
      <c r="I14" s="64"/>
      <c r="J14" s="64"/>
      <c r="K14" s="64"/>
      <c r="L14" s="64"/>
      <c r="M14" s="64"/>
      <c r="N14" s="65">
        <f>PONTO!N25</f>
        <v>0</v>
      </c>
      <c r="O14" s="66">
        <f t="shared" si="0"/>
        <v>8</v>
      </c>
      <c r="P14" s="67">
        <f>PONTO!O25</f>
        <v>0</v>
      </c>
    </row>
    <row r="15" spans="1:16">
      <c r="A15" s="60">
        <f>IF(PONTO!B26&lt;&gt;"",DATE(PONTO!$F$6,PONTO!$F$5,PONTO!B26),"")</f>
        <v>43476</v>
      </c>
      <c r="B15" s="61">
        <f>IF(PONTO!D26&lt;&gt;"",1,0)</f>
        <v>0</v>
      </c>
      <c r="C15" s="62">
        <f>IF(OR(WEEKDAY(PONTO!C26,2)&gt;5,PONTO!D26&lt;&gt;""),0,PONTO!$F$7)</f>
        <v>8</v>
      </c>
      <c r="D15" s="63">
        <f>PONTO!R26</f>
        <v>0</v>
      </c>
      <c r="E15" s="63">
        <f>PONTO!U26*(-1)</f>
        <v>8</v>
      </c>
      <c r="F15" s="64"/>
      <c r="G15" s="64"/>
      <c r="H15" s="64"/>
      <c r="I15" s="64"/>
      <c r="J15" s="64"/>
      <c r="K15" s="64"/>
      <c r="L15" s="64"/>
      <c r="M15" s="64"/>
      <c r="N15" s="65">
        <f>PONTO!N26</f>
        <v>0</v>
      </c>
      <c r="O15" s="66">
        <f t="shared" si="0"/>
        <v>8</v>
      </c>
      <c r="P15" s="67">
        <f>PONTO!O26</f>
        <v>0</v>
      </c>
    </row>
    <row r="16" spans="1:16">
      <c r="A16" s="60">
        <f>IF(PONTO!B27&lt;&gt;"",DATE(PONTO!$F$6,PONTO!$F$5,PONTO!B27),"")</f>
        <v>43477</v>
      </c>
      <c r="B16" s="61">
        <f>IF(PONTO!D27&lt;&gt;"",1,0)</f>
        <v>0</v>
      </c>
      <c r="C16" s="62">
        <f>IF(OR(WEEKDAY(PONTO!C27,2)&gt;5,PONTO!D27&lt;&gt;""),0,PONTO!$F$7)</f>
        <v>0</v>
      </c>
      <c r="D16" s="63">
        <f>PONTO!R27</f>
        <v>0</v>
      </c>
      <c r="E16" s="63">
        <f>PONTO!U27*(-1)</f>
        <v>0</v>
      </c>
      <c r="F16" s="64"/>
      <c r="G16" s="64"/>
      <c r="H16" s="64"/>
      <c r="I16" s="64"/>
      <c r="J16" s="64"/>
      <c r="K16" s="64"/>
      <c r="L16" s="64"/>
      <c r="M16" s="64"/>
      <c r="N16" s="65">
        <f>PONTO!N27</f>
        <v>0</v>
      </c>
      <c r="O16" s="66">
        <f t="shared" si="0"/>
        <v>0</v>
      </c>
      <c r="P16" s="67">
        <f>PONTO!O27</f>
        <v>0</v>
      </c>
    </row>
    <row r="17" spans="1:16">
      <c r="A17" s="60">
        <f>IF(PONTO!B28&lt;&gt;"",DATE(PONTO!$F$6,PONTO!$F$5,PONTO!B28),"")</f>
        <v>43478</v>
      </c>
      <c r="B17" s="61">
        <f>IF(PONTO!D28&lt;&gt;"",1,0)</f>
        <v>0</v>
      </c>
      <c r="C17" s="62">
        <f>IF(OR(WEEKDAY(PONTO!C28,2)&gt;5,PONTO!D28&lt;&gt;""),0,PONTO!$F$7)</f>
        <v>0</v>
      </c>
      <c r="D17" s="63">
        <f>PONTO!R28</f>
        <v>0</v>
      </c>
      <c r="E17" s="63">
        <f>PONTO!U28*(-1)</f>
        <v>0</v>
      </c>
      <c r="F17" s="64"/>
      <c r="G17" s="64"/>
      <c r="H17" s="64"/>
      <c r="I17" s="64"/>
      <c r="J17" s="64"/>
      <c r="K17" s="64"/>
      <c r="L17" s="64"/>
      <c r="M17" s="64"/>
      <c r="N17" s="65">
        <f>PONTO!N28</f>
        <v>0</v>
      </c>
      <c r="O17" s="66">
        <f t="shared" si="0"/>
        <v>0</v>
      </c>
      <c r="P17" s="67">
        <f>PONTO!O28</f>
        <v>0</v>
      </c>
    </row>
    <row r="18" spans="1:16">
      <c r="A18" s="60">
        <f>IF(PONTO!B29&lt;&gt;"",DATE(PONTO!$F$6,PONTO!$F$5,PONTO!B29),"")</f>
        <v>43479</v>
      </c>
      <c r="B18" s="61">
        <f>IF(PONTO!D29&lt;&gt;"",1,0)</f>
        <v>0</v>
      </c>
      <c r="C18" s="62">
        <f>IF(OR(WEEKDAY(PONTO!C29,2)&gt;5,PONTO!D29&lt;&gt;""),0,PONTO!$F$7)</f>
        <v>8</v>
      </c>
      <c r="D18" s="63">
        <f>PONTO!R29</f>
        <v>0</v>
      </c>
      <c r="E18" s="63">
        <f>PONTO!U29*(-1)</f>
        <v>8</v>
      </c>
      <c r="F18" s="64"/>
      <c r="G18" s="64"/>
      <c r="H18" s="64"/>
      <c r="I18" s="64"/>
      <c r="J18" s="64"/>
      <c r="K18" s="64"/>
      <c r="L18" s="64"/>
      <c r="M18" s="64"/>
      <c r="N18" s="65">
        <f>PONTO!N29</f>
        <v>0</v>
      </c>
      <c r="O18" s="66">
        <f t="shared" si="0"/>
        <v>8</v>
      </c>
      <c r="P18" s="67">
        <f>PONTO!O29</f>
        <v>0</v>
      </c>
    </row>
    <row r="19" spans="1:16">
      <c r="A19" s="60">
        <f>IF(PONTO!B30&lt;&gt;"",DATE(PONTO!$F$6,PONTO!$F$5,PONTO!B30),"")</f>
        <v>43480</v>
      </c>
      <c r="B19" s="61">
        <f>IF(PONTO!D30&lt;&gt;"",1,0)</f>
        <v>0</v>
      </c>
      <c r="C19" s="62">
        <f>IF(OR(WEEKDAY(PONTO!C30,2)&gt;5,PONTO!D30&lt;&gt;""),0,PONTO!$F$7)</f>
        <v>8</v>
      </c>
      <c r="D19" s="63">
        <f>PONTO!R30</f>
        <v>0</v>
      </c>
      <c r="E19" s="63">
        <f>PONTO!U30*(-1)</f>
        <v>8</v>
      </c>
      <c r="F19" s="64"/>
      <c r="G19" s="64"/>
      <c r="H19" s="64"/>
      <c r="I19" s="64"/>
      <c r="J19" s="64"/>
      <c r="K19" s="64"/>
      <c r="L19" s="64"/>
      <c r="M19" s="64"/>
      <c r="N19" s="65">
        <f>PONTO!N30</f>
        <v>0</v>
      </c>
      <c r="O19" s="66">
        <f t="shared" si="0"/>
        <v>8</v>
      </c>
      <c r="P19" s="67">
        <f>PONTO!O30</f>
        <v>0</v>
      </c>
    </row>
    <row r="20" spans="1:16">
      <c r="A20" s="60">
        <f>IF(PONTO!B31&lt;&gt;"",DATE(PONTO!$F$6,PONTO!$F$5,PONTO!B31),"")</f>
        <v>43481</v>
      </c>
      <c r="B20" s="61">
        <f>IF(PONTO!D31&lt;&gt;"",1,0)</f>
        <v>0</v>
      </c>
      <c r="C20" s="62">
        <f>IF(OR(WEEKDAY(PONTO!C31,2)&gt;5,PONTO!D31&lt;&gt;""),0,PONTO!$F$7)</f>
        <v>8</v>
      </c>
      <c r="D20" s="63">
        <f>PONTO!R31</f>
        <v>0</v>
      </c>
      <c r="E20" s="63">
        <f>PONTO!U31*(-1)</f>
        <v>8</v>
      </c>
      <c r="F20" s="64"/>
      <c r="G20" s="64"/>
      <c r="H20" s="64"/>
      <c r="I20" s="64"/>
      <c r="J20" s="64"/>
      <c r="K20" s="64"/>
      <c r="L20" s="64"/>
      <c r="M20" s="64"/>
      <c r="N20" s="65">
        <f>PONTO!N31</f>
        <v>0</v>
      </c>
      <c r="O20" s="66">
        <f t="shared" si="0"/>
        <v>8</v>
      </c>
      <c r="P20" s="67">
        <f>PONTO!O31</f>
        <v>0</v>
      </c>
    </row>
    <row r="21" spans="1:16">
      <c r="A21" s="60">
        <f>IF(PONTO!B32&lt;&gt;"",DATE(PONTO!$F$6,PONTO!$F$5,PONTO!B32),"")</f>
        <v>43482</v>
      </c>
      <c r="B21" s="61">
        <f>IF(PONTO!D32&lt;&gt;"",1,0)</f>
        <v>0</v>
      </c>
      <c r="C21" s="62">
        <f>IF(OR(WEEKDAY(PONTO!C32,2)&gt;5,PONTO!D32&lt;&gt;""),0,PONTO!$F$7)</f>
        <v>8</v>
      </c>
      <c r="D21" s="63">
        <f>PONTO!R32</f>
        <v>0</v>
      </c>
      <c r="E21" s="63">
        <f>PONTO!U32*(-1)</f>
        <v>8</v>
      </c>
      <c r="F21" s="64"/>
      <c r="G21" s="64"/>
      <c r="H21" s="64"/>
      <c r="I21" s="64"/>
      <c r="J21" s="64"/>
      <c r="K21" s="64"/>
      <c r="L21" s="64"/>
      <c r="M21" s="64"/>
      <c r="N21" s="65">
        <f>PONTO!N32</f>
        <v>0</v>
      </c>
      <c r="O21" s="66">
        <f t="shared" si="0"/>
        <v>8</v>
      </c>
      <c r="P21" s="67">
        <f>PONTO!O32</f>
        <v>0</v>
      </c>
    </row>
    <row r="22" spans="1:16">
      <c r="A22" s="60">
        <f>IF(PONTO!B33&lt;&gt;"",DATE(PONTO!$F$6,PONTO!$F$5,PONTO!B33),"")</f>
        <v>43483</v>
      </c>
      <c r="B22" s="61">
        <f>IF(PONTO!D33&lt;&gt;"",1,0)</f>
        <v>0</v>
      </c>
      <c r="C22" s="62">
        <f>IF(OR(WEEKDAY(PONTO!C33,2)&gt;5,PONTO!D33&lt;&gt;""),0,PONTO!$F$7)</f>
        <v>8</v>
      </c>
      <c r="D22" s="63">
        <f>PONTO!R33</f>
        <v>0</v>
      </c>
      <c r="E22" s="63">
        <f>PONTO!U33*(-1)</f>
        <v>8</v>
      </c>
      <c r="F22" s="64"/>
      <c r="G22" s="64"/>
      <c r="H22" s="64"/>
      <c r="I22" s="64"/>
      <c r="J22" s="64"/>
      <c r="K22" s="64"/>
      <c r="L22" s="64"/>
      <c r="M22" s="64"/>
      <c r="N22" s="65">
        <f>PONTO!N33</f>
        <v>0</v>
      </c>
      <c r="O22" s="66">
        <f t="shared" si="0"/>
        <v>8</v>
      </c>
      <c r="P22" s="67">
        <f>PONTO!O33</f>
        <v>0</v>
      </c>
    </row>
    <row r="23" spans="1:16">
      <c r="A23" s="60">
        <f>IF(PONTO!B34&lt;&gt;"",DATE(PONTO!$F$6,PONTO!$F$5,PONTO!B34),"")</f>
        <v>43484</v>
      </c>
      <c r="B23" s="61">
        <f>IF(PONTO!D34&lt;&gt;"",1,0)</f>
        <v>0</v>
      </c>
      <c r="C23" s="62">
        <f>IF(OR(WEEKDAY(PONTO!C34,2)&gt;5,PONTO!D34&lt;&gt;""),0,PONTO!$F$7)</f>
        <v>0</v>
      </c>
      <c r="D23" s="63">
        <f>PONTO!R34</f>
        <v>0</v>
      </c>
      <c r="E23" s="63">
        <f>PONTO!U34*(-1)</f>
        <v>0</v>
      </c>
      <c r="F23" s="64"/>
      <c r="G23" s="64"/>
      <c r="H23" s="64"/>
      <c r="I23" s="64"/>
      <c r="J23" s="64"/>
      <c r="K23" s="64"/>
      <c r="L23" s="64"/>
      <c r="M23" s="64"/>
      <c r="N23" s="65">
        <f>PONTO!N34</f>
        <v>0</v>
      </c>
      <c r="O23" s="66">
        <f t="shared" si="0"/>
        <v>0</v>
      </c>
      <c r="P23" s="67">
        <f>PONTO!O34</f>
        <v>0</v>
      </c>
    </row>
    <row r="24" spans="1:16">
      <c r="A24" s="60">
        <f>IF(PONTO!B35&lt;&gt;"",DATE(PONTO!$F$6,PONTO!$F$5,PONTO!B35),"")</f>
        <v>43485</v>
      </c>
      <c r="B24" s="61">
        <f>IF(PONTO!D35&lt;&gt;"",1,0)</f>
        <v>0</v>
      </c>
      <c r="C24" s="62">
        <f>IF(OR(WEEKDAY(PONTO!C35,2)&gt;5,PONTO!D35&lt;&gt;""),0,PONTO!$F$7)</f>
        <v>0</v>
      </c>
      <c r="D24" s="63">
        <f>PONTO!R35</f>
        <v>0</v>
      </c>
      <c r="E24" s="63">
        <f>PONTO!U35*(-1)</f>
        <v>0</v>
      </c>
      <c r="F24" s="64"/>
      <c r="G24" s="64"/>
      <c r="H24" s="64"/>
      <c r="I24" s="64"/>
      <c r="J24" s="64"/>
      <c r="K24" s="64"/>
      <c r="L24" s="64"/>
      <c r="M24" s="64"/>
      <c r="N24" s="65">
        <f>PONTO!N35</f>
        <v>0</v>
      </c>
      <c r="O24" s="66">
        <f t="shared" si="0"/>
        <v>0</v>
      </c>
      <c r="P24" s="67">
        <f>PONTO!O35</f>
        <v>0</v>
      </c>
    </row>
    <row r="25" spans="1:16">
      <c r="A25" s="60">
        <f>IF(PONTO!B36&lt;&gt;"",DATE(PONTO!$F$6,PONTO!$F$5,PONTO!B36),"")</f>
        <v>43486</v>
      </c>
      <c r="B25" s="61">
        <f>IF(PONTO!D36&lt;&gt;"",1,0)</f>
        <v>0</v>
      </c>
      <c r="C25" s="62">
        <f>IF(OR(WEEKDAY(PONTO!C36,2)&gt;5,PONTO!D36&lt;&gt;""),0,PONTO!$F$7)</f>
        <v>8</v>
      </c>
      <c r="D25" s="63">
        <f>PONTO!R36</f>
        <v>0</v>
      </c>
      <c r="E25" s="63">
        <f>PONTO!U36*(-1)</f>
        <v>8</v>
      </c>
      <c r="F25" s="64"/>
      <c r="G25" s="64"/>
      <c r="H25" s="64"/>
      <c r="I25" s="64"/>
      <c r="J25" s="64"/>
      <c r="K25" s="64"/>
      <c r="L25" s="64"/>
      <c r="M25" s="64"/>
      <c r="N25" s="65">
        <f>PONTO!N36</f>
        <v>0</v>
      </c>
      <c r="O25" s="66">
        <f t="shared" si="0"/>
        <v>8</v>
      </c>
      <c r="P25" s="67">
        <f>PONTO!O36</f>
        <v>0</v>
      </c>
    </row>
    <row r="26" spans="1:16">
      <c r="A26" s="60">
        <f>IF(PONTO!B37&lt;&gt;"",DATE(PONTO!$F$6,PONTO!$F$5,PONTO!B37),"")</f>
        <v>43487</v>
      </c>
      <c r="B26" s="61">
        <f>IF(PONTO!D37&lt;&gt;"",1,0)</f>
        <v>0</v>
      </c>
      <c r="C26" s="62">
        <f>IF(OR(WEEKDAY(PONTO!C37,2)&gt;5,PONTO!D37&lt;&gt;""),0,PONTO!$F$7)</f>
        <v>8</v>
      </c>
      <c r="D26" s="63">
        <f>PONTO!R37</f>
        <v>0</v>
      </c>
      <c r="E26" s="63">
        <f>PONTO!U37*(-1)</f>
        <v>8</v>
      </c>
      <c r="F26" s="64"/>
      <c r="G26" s="64"/>
      <c r="H26" s="64"/>
      <c r="I26" s="64"/>
      <c r="J26" s="64"/>
      <c r="K26" s="64"/>
      <c r="L26" s="64"/>
      <c r="M26" s="64"/>
      <c r="N26" s="65">
        <f>PONTO!N37</f>
        <v>0</v>
      </c>
      <c r="O26" s="66">
        <f t="shared" si="0"/>
        <v>8</v>
      </c>
      <c r="P26" s="67">
        <f>PONTO!O37</f>
        <v>0</v>
      </c>
    </row>
    <row r="27" spans="1:16">
      <c r="A27" s="60">
        <f>IF(PONTO!B38&lt;&gt;"",DATE(PONTO!$F$6,PONTO!$F$5,PONTO!B38),"")</f>
        <v>43488</v>
      </c>
      <c r="B27" s="61">
        <f>IF(PONTO!D38&lt;&gt;"",1,0)</f>
        <v>0</v>
      </c>
      <c r="C27" s="62">
        <f>IF(OR(WEEKDAY(PONTO!C38,2)&gt;5,PONTO!D38&lt;&gt;""),0,PONTO!$F$7)</f>
        <v>8</v>
      </c>
      <c r="D27" s="63">
        <f>PONTO!R38</f>
        <v>0</v>
      </c>
      <c r="E27" s="63">
        <f>PONTO!U38*(-1)</f>
        <v>8</v>
      </c>
      <c r="F27" s="64"/>
      <c r="G27" s="64"/>
      <c r="H27" s="64"/>
      <c r="I27" s="64"/>
      <c r="J27" s="64"/>
      <c r="K27" s="64"/>
      <c r="L27" s="64"/>
      <c r="M27" s="64"/>
      <c r="N27" s="65">
        <f>PONTO!N38</f>
        <v>0</v>
      </c>
      <c r="O27" s="66">
        <f t="shared" si="0"/>
        <v>8</v>
      </c>
      <c r="P27" s="67">
        <f>PONTO!O38</f>
        <v>0</v>
      </c>
    </row>
    <row r="28" spans="1:16">
      <c r="A28" s="60">
        <f>IF(PONTO!B39&lt;&gt;"",DATE(PONTO!$F$6,PONTO!$F$5,PONTO!B39),"")</f>
        <v>43489</v>
      </c>
      <c r="B28" s="61">
        <f>IF(PONTO!D39&lt;&gt;"",1,0)</f>
        <v>0</v>
      </c>
      <c r="C28" s="62">
        <f>IF(OR(WEEKDAY(PONTO!C39,2)&gt;5,PONTO!D39&lt;&gt;""),0,PONTO!$F$7)</f>
        <v>8</v>
      </c>
      <c r="D28" s="63">
        <f>PONTO!R39</f>
        <v>0</v>
      </c>
      <c r="E28" s="63">
        <f>PONTO!U39*(-1)</f>
        <v>8</v>
      </c>
      <c r="F28" s="64"/>
      <c r="G28" s="64"/>
      <c r="H28" s="64"/>
      <c r="I28" s="64"/>
      <c r="J28" s="64"/>
      <c r="K28" s="64"/>
      <c r="L28" s="64"/>
      <c r="M28" s="64"/>
      <c r="N28" s="65">
        <f>PONTO!N39</f>
        <v>0</v>
      </c>
      <c r="O28" s="66">
        <f t="shared" si="0"/>
        <v>8</v>
      </c>
      <c r="P28" s="67">
        <f>PONTO!O39</f>
        <v>0</v>
      </c>
    </row>
    <row r="29" spans="1:16">
      <c r="A29" s="60">
        <f>IF(PONTO!B40&lt;&gt;"",DATE(PONTO!$F$6,PONTO!$F$5,PONTO!B40),"")</f>
        <v>43490</v>
      </c>
      <c r="B29" s="61">
        <f>IF(PONTO!D40&lt;&gt;"",1,0)</f>
        <v>0</v>
      </c>
      <c r="C29" s="62">
        <f>IF(OR(WEEKDAY(PONTO!C40,2)&gt;5,PONTO!D40&lt;&gt;""),0,PONTO!$F$7)</f>
        <v>8</v>
      </c>
      <c r="D29" s="63">
        <f>PONTO!R40</f>
        <v>0</v>
      </c>
      <c r="E29" s="63">
        <f>PONTO!U40*(-1)</f>
        <v>8</v>
      </c>
      <c r="F29" s="64"/>
      <c r="G29" s="64"/>
      <c r="H29" s="64"/>
      <c r="I29" s="64"/>
      <c r="J29" s="64"/>
      <c r="K29" s="64"/>
      <c r="L29" s="64"/>
      <c r="M29" s="64"/>
      <c r="N29" s="65">
        <f>PONTO!N40</f>
        <v>0</v>
      </c>
      <c r="O29" s="66">
        <f t="shared" si="0"/>
        <v>8</v>
      </c>
      <c r="P29" s="67">
        <f>PONTO!O40</f>
        <v>0</v>
      </c>
    </row>
    <row r="30" spans="1:16">
      <c r="A30" s="60">
        <f>IF(PONTO!B41&lt;&gt;"",DATE(PONTO!$F$6,PONTO!$F$5,PONTO!B41),"")</f>
        <v>43491</v>
      </c>
      <c r="B30" s="61">
        <f>IF(PONTO!D41&lt;&gt;"",1,0)</f>
        <v>0</v>
      </c>
      <c r="C30" s="62">
        <f>IF(OR(WEEKDAY(PONTO!C41,2)&gt;5,PONTO!D41&lt;&gt;""),0,PONTO!$F$7)</f>
        <v>0</v>
      </c>
      <c r="D30" s="63">
        <f>PONTO!R41</f>
        <v>0</v>
      </c>
      <c r="E30" s="63">
        <f>PONTO!U41*(-1)</f>
        <v>0</v>
      </c>
      <c r="F30" s="64"/>
      <c r="G30" s="64"/>
      <c r="H30" s="64"/>
      <c r="I30" s="64"/>
      <c r="J30" s="64"/>
      <c r="K30" s="64"/>
      <c r="L30" s="64"/>
      <c r="M30" s="64"/>
      <c r="N30" s="65">
        <f>PONTO!N41</f>
        <v>0</v>
      </c>
      <c r="O30" s="66">
        <f t="shared" si="0"/>
        <v>0</v>
      </c>
      <c r="P30" s="67">
        <f>PONTO!O41</f>
        <v>0</v>
      </c>
    </row>
    <row r="31" spans="1:16">
      <c r="A31" s="60">
        <f>IF(PONTO!B42&lt;&gt;"",DATE(PONTO!$F$6,PONTO!$F$5,PONTO!B42),"")</f>
        <v>43492</v>
      </c>
      <c r="B31" s="61">
        <f>IF(PONTO!D42&lt;&gt;"",1,0)</f>
        <v>0</v>
      </c>
      <c r="C31" s="62">
        <f>IF(OR(WEEKDAY(PONTO!C42,2)&gt;5,PONTO!D42&lt;&gt;""),0,PONTO!$F$7)</f>
        <v>0</v>
      </c>
      <c r="D31" s="63">
        <f>PONTO!R42</f>
        <v>0</v>
      </c>
      <c r="E31" s="63">
        <f>PONTO!U42*(-1)</f>
        <v>0</v>
      </c>
      <c r="F31" s="64"/>
      <c r="G31" s="64"/>
      <c r="H31" s="64"/>
      <c r="I31" s="64"/>
      <c r="J31" s="64"/>
      <c r="K31" s="64"/>
      <c r="L31" s="64"/>
      <c r="M31" s="64"/>
      <c r="N31" s="65">
        <f>PONTO!N42</f>
        <v>0</v>
      </c>
      <c r="O31" s="66">
        <f t="shared" si="0"/>
        <v>0</v>
      </c>
      <c r="P31" s="67">
        <f>PONTO!O42</f>
        <v>0</v>
      </c>
    </row>
    <row r="32" spans="1:16">
      <c r="A32" s="60">
        <f>IF(PONTO!B43&lt;&gt;"",DATE(PONTO!$F$6,PONTO!$F$5,PONTO!B43),"")</f>
        <v>43493</v>
      </c>
      <c r="B32" s="61">
        <f>IF(PONTO!D43&lt;&gt;"",1,0)</f>
        <v>0</v>
      </c>
      <c r="C32" s="62">
        <f>IF(OR(WEEKDAY(PONTO!C43,2)&gt;5,PONTO!D43&lt;&gt;""),0,PONTO!$F$7)</f>
        <v>8</v>
      </c>
      <c r="D32" s="63">
        <f>PONTO!R43</f>
        <v>0</v>
      </c>
      <c r="E32" s="63">
        <f>PONTO!U43*(-1)</f>
        <v>8</v>
      </c>
      <c r="F32" s="64"/>
      <c r="G32" s="64"/>
      <c r="H32" s="64"/>
      <c r="I32" s="64"/>
      <c r="J32" s="64"/>
      <c r="K32" s="64"/>
      <c r="L32" s="64"/>
      <c r="M32" s="64"/>
      <c r="N32" s="65">
        <f>PONTO!N43</f>
        <v>0</v>
      </c>
      <c r="O32" s="66">
        <f t="shared" si="0"/>
        <v>8</v>
      </c>
      <c r="P32" s="67">
        <f>PONTO!O43</f>
        <v>0</v>
      </c>
    </row>
    <row r="33" spans="1:16">
      <c r="A33" s="60">
        <f>IF(PONTO!B44&lt;&gt;"",DATE(PONTO!$F$6,PONTO!$F$5,PONTO!B44),"")</f>
        <v>43494</v>
      </c>
      <c r="B33" s="61">
        <f>IF(PONTO!D44&lt;&gt;"",1,0)</f>
        <v>0</v>
      </c>
      <c r="C33" s="62">
        <f>IF(PONTO!B44&lt;&gt;"",IF(OR(WEEKDAY(PONTO!C44,2)&gt;5,PONTO!D44&lt;&gt;""),0,PONTO!$F$7),0)</f>
        <v>8</v>
      </c>
      <c r="D33" s="63">
        <f>PONTO!R44</f>
        <v>0</v>
      </c>
      <c r="E33" s="63">
        <f>PONTO!U44*(-1)</f>
        <v>8</v>
      </c>
      <c r="F33" s="64"/>
      <c r="G33" s="64"/>
      <c r="H33" s="64"/>
      <c r="I33" s="64"/>
      <c r="J33" s="64"/>
      <c r="K33" s="64"/>
      <c r="L33" s="64"/>
      <c r="M33" s="64"/>
      <c r="N33" s="65">
        <f>PONTO!N44</f>
        <v>0</v>
      </c>
      <c r="O33" s="66">
        <f t="shared" si="0"/>
        <v>8</v>
      </c>
      <c r="P33" s="67">
        <f>PONTO!O44</f>
        <v>0</v>
      </c>
    </row>
    <row r="34" spans="1:16">
      <c r="A34" s="60">
        <f>IF(PONTO!B45&lt;&gt;"",DATE(PONTO!$F$6,PONTO!$F$5,PONTO!B45),"")</f>
        <v>43495</v>
      </c>
      <c r="B34" s="61">
        <f>IF(PONTO!D45&lt;&gt;"",1,0)</f>
        <v>0</v>
      </c>
      <c r="C34" s="62">
        <f>IF(PONTO!B45&lt;&gt;"",IF(OR(WEEKDAY(PONTO!C45,2)&gt;5,PONTO!D45&lt;&gt;""),0,PONTO!$F$7),0)</f>
        <v>8</v>
      </c>
      <c r="D34" s="63">
        <f>PONTO!R45</f>
        <v>0</v>
      </c>
      <c r="E34" s="63">
        <f>PONTO!U45*(-1)</f>
        <v>8</v>
      </c>
      <c r="F34" s="64"/>
      <c r="G34" s="64"/>
      <c r="H34" s="64"/>
      <c r="I34" s="64"/>
      <c r="J34" s="64"/>
      <c r="K34" s="64"/>
      <c r="L34" s="64"/>
      <c r="M34" s="64"/>
      <c r="N34" s="65">
        <f>PONTO!N45</f>
        <v>0</v>
      </c>
      <c r="O34" s="66">
        <f t="shared" si="0"/>
        <v>8</v>
      </c>
      <c r="P34" s="67">
        <f>PONTO!O45</f>
        <v>0</v>
      </c>
    </row>
    <row r="35" spans="1:16">
      <c r="A35" s="60">
        <f>IF(PONTO!B46&lt;&gt;"",DATE(PONTO!$F$6,PONTO!$F$5,PONTO!B46),"")</f>
        <v>43496</v>
      </c>
      <c r="B35" s="61">
        <f>IF(PONTO!D46&lt;&gt;"",1,0)</f>
        <v>0</v>
      </c>
      <c r="C35" s="62">
        <f>IF(PONTO!B46&lt;&gt;"",IF(OR(WEEKDAY(PONTO!C46,2)&gt;5,PONTO!D46&lt;&gt;""),0,PONTO!$F$7),0)</f>
        <v>8</v>
      </c>
      <c r="D35" s="63">
        <f>PONTO!R46</f>
        <v>0</v>
      </c>
      <c r="E35" s="63">
        <f>PONTO!U46*(-1)</f>
        <v>8</v>
      </c>
      <c r="F35" s="64"/>
      <c r="G35" s="64"/>
      <c r="H35" s="64"/>
      <c r="I35" s="64"/>
      <c r="J35" s="64"/>
      <c r="K35" s="64"/>
      <c r="L35" s="64"/>
      <c r="M35" s="64"/>
      <c r="N35" s="65">
        <f>PONTO!N46</f>
        <v>0</v>
      </c>
      <c r="O35" s="66">
        <f t="shared" si="0"/>
        <v>8</v>
      </c>
      <c r="P35" s="67">
        <f>PONTO!O46</f>
        <v>0</v>
      </c>
    </row>
    <row r="36" spans="1:16">
      <c r="A36" s="39"/>
      <c r="B36" s="39"/>
      <c r="C36" s="68">
        <f t="shared" ref="C36:M36" si="1">SUM(C5:C35)</f>
        <v>176</v>
      </c>
      <c r="D36" s="69">
        <f t="shared" si="1"/>
        <v>0</v>
      </c>
      <c r="E36" s="69">
        <f t="shared" si="1"/>
        <v>176</v>
      </c>
      <c r="F36" s="69">
        <f t="shared" si="1"/>
        <v>0</v>
      </c>
      <c r="G36" s="69">
        <f t="shared" si="1"/>
        <v>0</v>
      </c>
      <c r="H36" s="69">
        <f t="shared" si="1"/>
        <v>0</v>
      </c>
      <c r="I36" s="69">
        <f t="shared" si="1"/>
        <v>0</v>
      </c>
      <c r="J36" s="69">
        <f t="shared" si="1"/>
        <v>0</v>
      </c>
      <c r="K36" s="69">
        <f t="shared" si="1"/>
        <v>0</v>
      </c>
      <c r="L36" s="69">
        <f t="shared" si="1"/>
        <v>0</v>
      </c>
      <c r="M36" s="69">
        <f t="shared" si="1"/>
        <v>0</v>
      </c>
      <c r="N36" s="70"/>
      <c r="O36" s="71">
        <f>SUM(O5:O35)</f>
        <v>176</v>
      </c>
      <c r="P36" s="71"/>
    </row>
  </sheetData>
  <sheetProtection algorithmName="SHA-512" hashValue="k1O0qGyJyDbrPaRKS5lpPheApu7YMNm9O5W3iWnOVnnk/O+3W420k+85v0QFZf4KHGBhEX9oFsuyTj5uN5+BWQ==" saltValue="cXPyYuScGkxzEdrhoIj3XQ==" spinCount="100000" sheet="1" objects="1" scenarios="1"/>
  <mergeCells count="5">
    <mergeCell ref="A2:P2"/>
    <mergeCell ref="F3:G3"/>
    <mergeCell ref="H3:I3"/>
    <mergeCell ref="J3:K3"/>
    <mergeCell ref="L3:M3"/>
  </mergeCells>
  <phoneticPr fontId="12" type="noConversion"/>
  <conditionalFormatting sqref="B5:B35">
    <cfRule type="expression" dxfId="6" priority="1" stopIfTrue="1">
      <formula>IF(WEEKDAY($A5,2)&gt;5,1,0)</formula>
    </cfRule>
    <cfRule type="expression" dxfId="5" priority="2" stopIfTrue="1">
      <formula>B5</formula>
    </cfRule>
  </conditionalFormatting>
  <conditionalFormatting sqref="C5:P35">
    <cfRule type="expression" dxfId="4" priority="3" stopIfTrue="1">
      <formula>IF(WEEKDAY($A5,2)&gt;5,1,0)</formula>
    </cfRule>
    <cfRule type="expression" dxfId="3" priority="4" stopIfTrue="1">
      <formula>IF($O5&lt;&gt;$D5,1,0)</formula>
    </cfRule>
    <cfRule type="expression" dxfId="2" priority="5" stopIfTrue="1">
      <formula>$B5</formula>
    </cfRule>
  </conditionalFormatting>
  <conditionalFormatting sqref="A5:A35">
    <cfRule type="expression" dxfId="1" priority="6" stopIfTrue="1">
      <formula>IF(WEEKDAY($A5,2)&gt;5,1,0)</formula>
    </cfRule>
    <cfRule type="expression" dxfId="0" priority="7" stopIfTrue="1">
      <formula>$B5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C39"/>
  <sheetViews>
    <sheetView showGridLines="0" workbookViewId="0"/>
  </sheetViews>
  <sheetFormatPr defaultRowHeight="12.75"/>
  <cols>
    <col min="1" max="1" width="2.7109375" customWidth="1"/>
    <col min="2" max="2" width="11.42578125" style="72" customWidth="1"/>
    <col min="3" max="3" width="36.5703125" customWidth="1"/>
    <col min="4" max="4" width="9.140625" customWidth="1"/>
    <col min="6" max="6" width="8.42578125" customWidth="1"/>
    <col min="7" max="7" width="20.7109375" customWidth="1"/>
    <col min="8" max="8" width="13.140625" customWidth="1"/>
  </cols>
  <sheetData>
    <row r="2" spans="2:3" ht="18">
      <c r="B2" s="79" t="s">
        <v>45</v>
      </c>
      <c r="C2" s="78"/>
    </row>
    <row r="3" spans="2:3">
      <c r="B3" s="75" t="s">
        <v>23</v>
      </c>
      <c r="C3" s="76" t="s">
        <v>46</v>
      </c>
    </row>
    <row r="4" spans="2:3" ht="13.5" customHeight="1">
      <c r="B4" s="77">
        <v>43466</v>
      </c>
      <c r="C4" t="s">
        <v>56</v>
      </c>
    </row>
    <row r="5" spans="2:3">
      <c r="B5" s="77">
        <v>43529</v>
      </c>
      <c r="C5" t="s">
        <v>47</v>
      </c>
    </row>
    <row r="6" spans="2:3">
      <c r="B6" s="77">
        <v>43574</v>
      </c>
      <c r="C6" t="s">
        <v>48</v>
      </c>
    </row>
    <row r="7" spans="2:3">
      <c r="B7" s="77">
        <v>43576</v>
      </c>
      <c r="C7" t="s">
        <v>49</v>
      </c>
    </row>
    <row r="8" spans="2:3">
      <c r="B8" s="77">
        <v>43586</v>
      </c>
      <c r="C8" t="s">
        <v>50</v>
      </c>
    </row>
    <row r="9" spans="2:3">
      <c r="B9" s="77">
        <v>43636</v>
      </c>
      <c r="C9" t="s">
        <v>51</v>
      </c>
    </row>
    <row r="10" spans="2:3">
      <c r="B10" s="77">
        <v>43692</v>
      </c>
      <c r="C10" t="s">
        <v>59</v>
      </c>
    </row>
    <row r="11" spans="2:3">
      <c r="B11" s="77">
        <v>43715</v>
      </c>
      <c r="C11" t="s">
        <v>52</v>
      </c>
    </row>
    <row r="12" spans="2:3">
      <c r="B12" s="77">
        <v>43750</v>
      </c>
      <c r="C12" t="s">
        <v>57</v>
      </c>
    </row>
    <row r="13" spans="2:3">
      <c r="B13" s="77">
        <v>43771</v>
      </c>
      <c r="C13" t="s">
        <v>53</v>
      </c>
    </row>
    <row r="14" spans="2:3">
      <c r="B14" s="77">
        <v>43784</v>
      </c>
      <c r="C14" t="s">
        <v>54</v>
      </c>
    </row>
    <row r="15" spans="2:3">
      <c r="B15" s="77">
        <v>43807</v>
      </c>
      <c r="C15" t="s">
        <v>60</v>
      </c>
    </row>
    <row r="16" spans="2:3">
      <c r="B16" s="77">
        <v>43824</v>
      </c>
      <c r="C16" t="s">
        <v>55</v>
      </c>
    </row>
    <row r="17" spans="2:2">
      <c r="B17" s="77"/>
    </row>
    <row r="18" spans="2:2">
      <c r="B18" s="77"/>
    </row>
    <row r="19" spans="2:2">
      <c r="B19" s="77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1" spans="2:2">
      <c r="B31"/>
    </row>
    <row r="33" spans="2:2">
      <c r="B33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</sheetData>
  <sheetProtection algorithmName="SHA-512" hashValue="2a2I5oxszk0eLN+lfl/wiVSPd3nLpI25nQPhoAvgjKtNP6Txr5tVSTLg5XcmoDYoyB0xyp/wUBvyn7Pn2wnIVg==" saltValue="e6ebhhS5ySsxzLUBbd0VEQ==" spinCount="100000" sheet="1" selectLockedCells="1" selectUnlockedCells="1"/>
  <phoneticPr fontId="1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PONTO</vt:lpstr>
      <vt:lpstr>COORDENADOR</vt:lpstr>
      <vt:lpstr>FERIADOS</vt:lpstr>
      <vt:lpstr>PONTO!Area_de_impressao</vt:lpstr>
      <vt:lpstr>FERIADOS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FERREIRA DANTAS</dc:creator>
  <cp:lastModifiedBy>Thiago Lacerda Matias Siqueira</cp:lastModifiedBy>
  <cp:lastPrinted>2011-05-02T12:15:24Z</cp:lastPrinted>
  <dcterms:created xsi:type="dcterms:W3CDTF">2010-11-16T19:03:50Z</dcterms:created>
  <dcterms:modified xsi:type="dcterms:W3CDTF">2019-04-22T18:12:43Z</dcterms:modified>
</cp:coreProperties>
</file>