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5ca39ad9560d/Documents/Pooja/UofT - Data Analytics/Assignment1_excel challenge/Starter_Code/Starter_Code/"/>
    </mc:Choice>
  </mc:AlternateContent>
  <xr:revisionPtr revIDLastSave="129" documentId="8_{D18A8186-A663-4135-8345-556EA0088625}" xr6:coauthVersionLast="47" xr6:coauthVersionMax="47" xr10:uidLastSave="{BEE727D2-C80A-4B9A-B84B-279248BD9F49}"/>
  <bookViews>
    <workbookView xWindow="-108" yWindow="-108" windowWidth="23256" windowHeight="12456" firstSheet="1" activeTab="3" xr2:uid="{00000000-000D-0000-FFFF-FFFF00000000}"/>
  </bookViews>
  <sheets>
    <sheet name="Crowdfunding_original" sheetId="1" r:id="rId1"/>
    <sheet name="Crowdfunding_Data" sheetId="2" r:id="rId2"/>
    <sheet name="Country" sheetId="18" r:id="rId3"/>
    <sheet name="Country &amp; Year" sheetId="19" r:id="rId4"/>
    <sheet name="Backers range" sheetId="13" r:id="rId5"/>
  </sheets>
  <definedNames>
    <definedName name="_xlnm._FilterDatabase" localSheetId="1" hidden="1">Crowdfunding_Data!$A$1:$T$1001</definedName>
    <definedName name="_xlnm._FilterDatabase" localSheetId="0" hidden="1">Crowdfunding_original!$A$1:$N$1</definedName>
    <definedName name="_xlcn.WorksheetConnection_Sheet1AT1" hidden="1">Crowdfunding_Data!$A:$T</definedName>
  </definedNames>
  <calcPr calcId="191029"/>
  <pivotCaches>
    <pivotCache cacheId="6" r:id="rId6"/>
    <pivotCache cacheId="23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3" l="1"/>
  <c r="C11" i="13"/>
  <c r="D10" i="13"/>
  <c r="C10" i="13"/>
  <c r="D9" i="13"/>
  <c r="C9" i="13"/>
  <c r="E9" i="13" s="1"/>
  <c r="D8" i="13"/>
  <c r="C8" i="13"/>
  <c r="D7" i="13"/>
  <c r="C7" i="13"/>
  <c r="D6" i="13"/>
  <c r="C6" i="13"/>
  <c r="D5" i="13"/>
  <c r="C5" i="13"/>
  <c r="E5" i="13" s="1"/>
  <c r="D4" i="13"/>
  <c r="C4" i="13"/>
  <c r="D3" i="13"/>
  <c r="C3" i="13"/>
  <c r="E6" i="13" l="1"/>
  <c r="E8" i="13"/>
  <c r="E7" i="13"/>
  <c r="E10" i="13"/>
  <c r="E3" i="13"/>
  <c r="E11" i="13"/>
  <c r="E4" i="13"/>
  <c r="F3" i="2"/>
  <c r="F4" i="2"/>
  <c r="F5" i="2"/>
  <c r="F6" i="2"/>
  <c r="F2" i="2"/>
  <c r="F7" i="2"/>
  <c r="F8" i="2"/>
  <c r="F9" i="2"/>
  <c r="F1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83" i="2"/>
  <c r="N84" i="2"/>
  <c r="N85" i="2"/>
  <c r="N86" i="2"/>
  <c r="N87" i="2"/>
  <c r="N88" i="2"/>
  <c r="N89" i="2"/>
  <c r="N90" i="2"/>
  <c r="N91" i="2"/>
  <c r="N71" i="2"/>
  <c r="N72" i="2"/>
  <c r="N73" i="2"/>
  <c r="N74" i="2"/>
  <c r="N75" i="2"/>
  <c r="N76" i="2"/>
  <c r="N77" i="2"/>
  <c r="N78" i="2"/>
  <c r="N79" i="2"/>
  <c r="N80" i="2"/>
  <c r="N81" i="2"/>
  <c r="N82" i="2"/>
  <c r="N63" i="2"/>
  <c r="N64" i="2"/>
  <c r="N65" i="2"/>
  <c r="N66" i="2"/>
  <c r="N67" i="2"/>
  <c r="N68" i="2"/>
  <c r="N69" i="2"/>
  <c r="N70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6" i="2"/>
  <c r="N37" i="2"/>
  <c r="N38" i="2"/>
  <c r="N39" i="2"/>
  <c r="N40" i="2"/>
  <c r="N41" i="2"/>
  <c r="N42" i="2"/>
  <c r="N43" i="2"/>
  <c r="N4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1" i="2"/>
  <c r="F12" i="2"/>
  <c r="F13" i="2"/>
  <c r="F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735DB9-62DD-4E24-B4B5-EC8FC4E8C31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A8E639-E492-45B1-A138-FA6C49A3ABB6}" name="WorksheetConnection_Sheet1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sharedStrings.xml><?xml version="1.0" encoding="utf-8"?>
<sst xmlns="http://schemas.openxmlformats.org/spreadsheetml/2006/main" count="12151" uniqueCount="2063">
  <si>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</si>
  <si>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</si>
  <si>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</si>
  <si>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</si>
  <si>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</si>
  <si>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</si>
  <si>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</si>
  <si>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</si>
  <si>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</si>
  <si>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</si>
  <si>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</si>
  <si>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</si>
  <si>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</si>
  <si>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</si>
  <si>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</si>
  <si>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</si>
  <si>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</si>
  <si>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</si>
  <si>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</si>
  <si>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</si>
  <si>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</si>
  <si>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</si>
  <si>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</si>
  <si>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</si>
  <si>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</si>
  <si>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</si>
  <si>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</si>
  <si>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</si>
  <si>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</si>
  <si>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</si>
  <si>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</si>
  <si>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</si>
  <si>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</si>
  <si>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</si>
  <si>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</si>
  <si>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</si>
  <si>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</si>
  <si>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</si>
  <si>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</si>
  <si>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</si>
  <si>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</si>
  <si>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</si>
  <si>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</si>
  <si>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</si>
  <si>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</si>
  <si>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</si>
  <si>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</si>
  <si>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</si>
  <si>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</si>
  <si>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</si>
  <si>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</si>
  <si>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</si>
  <si>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</si>
  <si>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</si>
  <si>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</si>
  <si>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</si>
  <si>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</si>
  <si>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</si>
  <si>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</si>
  <si>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</si>
  <si>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</si>
  <si>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</si>
  <si>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</si>
  <si>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</si>
  <si>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</si>
  <si>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</si>
  <si>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</si>
  <si>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</si>
  <si>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</si>
  <si>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</si>
  <si>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</si>
  <si>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</si>
  <si>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</si>
  <si>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</si>
  <si>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</si>
  <si>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</si>
  <si>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</si>
  <si>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</si>
  <si>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</si>
  <si>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</si>
  <si>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</si>
  <si>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</si>
  <si>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</si>
  <si>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</si>
  <si>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</si>
  <si>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</si>
  <si>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</si>
  <si>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</si>
  <si>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</si>
  <si>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</si>
  <si>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</si>
  <si>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</si>
  <si>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</si>
  <si>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</si>
  <si>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</si>
  <si>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</si>
  <si>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</si>
  <si>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</si>
  <si>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</si>
  <si>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</si>
  <si>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</si>
  <si>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</si>
  <si>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</si>
  <si>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</si>
  <si>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</si>
  <si>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</si>
  <si>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</si>
  <si>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</si>
  <si>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</si>
  <si>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</si>
  <si>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</si>
  <si>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</si>
  <si>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</si>
  <si>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</si>
  <si>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</si>
  <si>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</si>
  <si>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</si>
  <si>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</si>
  <si>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</si>
  <si>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</si>
  <si>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</si>
  <si>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</si>
  <si>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</si>
  <si>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</si>
  <si>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</si>
  <si>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</si>
  <si>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</si>
  <si>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</si>
  <si>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</si>
  <si>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</si>
  <si>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</si>
  <si>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</si>
  <si>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</si>
  <si>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</si>
  <si>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</si>
  <si>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</si>
  <si>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</si>
  <si>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</si>
  <si>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</si>
  <si>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</si>
  <si>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</si>
  <si>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</si>
  <si>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</si>
  <si>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</si>
  <si>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</si>
  <si>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</si>
  <si>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</si>
  <si>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</si>
  <si>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</si>
  <si>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</si>
  <si>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</si>
  <si>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</si>
  <si>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</si>
  <si>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</si>
  <si>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</si>
  <si>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</si>
  <si>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</si>
  <si>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</si>
  <si>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</si>
  <si>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</si>
  <si>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</si>
  <si>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</si>
  <si>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</si>
  <si>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</si>
  <si>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</si>
  <si>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</si>
  <si>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</si>
  <si>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</si>
  <si>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</si>
  <si>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</si>
  <si>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</si>
  <si>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</si>
  <si>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</si>
  <si>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</si>
  <si>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</si>
  <si>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</si>
  <si>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</si>
  <si>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</si>
  <si>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</si>
  <si>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</si>
  <si>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</si>
  <si>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</si>
  <si>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</si>
  <si>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</si>
  <si>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</si>
  <si>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</si>
  <si>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</si>
  <si>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</si>
  <si>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</si>
  <si>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</si>
  <si>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</si>
  <si>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</si>
  <si>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</si>
  <si>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</si>
  <si>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</si>
  <si>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</si>
  <si>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</si>
  <si>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</si>
  <si>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</si>
  <si>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</si>
  <si>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</si>
  <si>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</si>
  <si>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</si>
  <si>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</si>
  <si>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</si>
  <si>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</si>
  <si>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</si>
  <si>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</si>
  <si>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</si>
  <si>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</si>
  <si>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</si>
  <si>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</si>
  <si>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</si>
  <si>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</si>
  <si>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</si>
  <si>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</si>
  <si>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</si>
  <si>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</si>
  <si>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</si>
  <si>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</si>
  <si>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</si>
  <si>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</si>
  <si>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</si>
  <si>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</si>
  <si>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</si>
  <si>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</si>
  <si>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</si>
  <si>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</si>
  <si>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</si>
  <si>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</si>
  <si>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</si>
  <si>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</si>
  <si>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</si>
  <si>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</si>
  <si>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</si>
  <si>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</si>
  <si>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</si>
  <si>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</si>
  <si>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</si>
  <si>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</si>
  <si>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</si>
  <si>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</si>
  <si>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</si>
  <si>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</si>
  <si>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</si>
  <si>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</si>
  <si>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</si>
  <si>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</si>
  <si>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</si>
  <si>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</si>
  <si>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</si>
  <si>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</si>
  <si>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</si>
  <si>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</si>
  <si>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</si>
  <si>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</si>
  <si>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</si>
  <si>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</si>
  <si>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</si>
  <si>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</si>
  <si>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</si>
  <si>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</si>
  <si>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</si>
  <si>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</si>
  <si>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</si>
  <si>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</si>
  <si>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</si>
  <si>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</si>
  <si>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</si>
  <si>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</si>
  <si>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</si>
  <si>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</si>
  <si>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</si>
  <si>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</si>
  <si>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</si>
  <si>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</si>
  <si>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</si>
  <si>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</si>
  <si>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</si>
  <si>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</si>
  <si>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</si>
  <si>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</si>
  <si>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</si>
  <si>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</si>
  <si>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</si>
  <si>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</si>
  <si>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</si>
  <si>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</si>
  <si>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</si>
  <si>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</si>
  <si>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</si>
  <si>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</si>
  <si>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</si>
  <si>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</si>
  <si>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</si>
  <si>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</si>
  <si>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</si>
  <si>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</si>
  <si>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</si>
  <si>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</si>
  <si>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</si>
  <si>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</si>
  <si>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</si>
  <si>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</si>
  <si>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</si>
  <si>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</si>
  <si>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</si>
  <si>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</si>
  <si>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</si>
  <si>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</si>
  <si>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</si>
  <si>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</si>
  <si>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</si>
  <si>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</si>
  <si>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</si>
  <si>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</si>
  <si>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</si>
  <si>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</si>
  <si>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</si>
  <si>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</si>
  <si>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</si>
  <si>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</si>
  <si>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</si>
  <si>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</si>
  <si>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</si>
  <si>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</si>
  <si>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</si>
  <si>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</si>
  <si>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</si>
  <si>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</si>
  <si>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</si>
  <si>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</si>
  <si>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</si>
  <si>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</si>
  <si>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</si>
  <si>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</si>
  <si>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</si>
  <si>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</si>
  <si>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</si>
  <si>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</si>
  <si>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</si>
  <si>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</si>
  <si>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</si>
  <si>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</si>
  <si>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</si>
  <si>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</si>
  <si>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</si>
  <si>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</si>
  <si>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</si>
  <si>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</si>
  <si>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</si>
  <si>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</si>
  <si>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</si>
  <si>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</si>
  <si>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</si>
  <si>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</si>
  <si>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</si>
  <si>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</si>
  <si>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</si>
  <si>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</si>
  <si>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</si>
  <si>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</si>
  <si>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</si>
  <si>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</si>
  <si>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</si>
  <si>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</si>
  <si>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</si>
  <si>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</si>
  <si>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</si>
  <si>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</si>
  <si>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</si>
  <si>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</si>
  <si>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</si>
  <si>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</si>
  <si>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</si>
  <si>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</si>
  <si>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</si>
  <si>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</si>
  <si>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</si>
  <si>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</si>
  <si>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</si>
  <si>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</si>
  <si>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</si>
  <si>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</si>
  <si>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</si>
  <si>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</si>
  <si>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</si>
  <si>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</si>
  <si>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</si>
  <si>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</si>
  <si>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</si>
  <si>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</si>
  <si>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</si>
  <si>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</si>
  <si>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</si>
  <si>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</si>
  <si>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</si>
  <si>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</si>
  <si>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</si>
  <si>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</si>
  <si>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</si>
  <si>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</si>
  <si>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</si>
  <si>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</si>
  <si>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</si>
  <si>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</si>
  <si>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</si>
  <si>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</si>
  <si>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</si>
  <si>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</si>
  <si>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</si>
  <si>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</si>
  <si>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</si>
  <si>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</si>
  <si>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</si>
  <si>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</si>
  <si>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</si>
  <si>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</si>
  <si>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</si>
  <si>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</si>
  <si>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</si>
  <si>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</si>
  <si>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</si>
  <si>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</si>
  <si>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</si>
  <si>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</si>
  <si>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</si>
  <si>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</si>
  <si>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</si>
  <si>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</si>
  <si>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</si>
  <si>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</si>
  <si>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</si>
  <si>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</si>
  <si>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</si>
  <si>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</si>
  <si>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</si>
  <si>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</si>
  <si>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</si>
  <si>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</si>
  <si>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</si>
  <si>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</si>
  <si>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</si>
  <si>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</si>
  <si>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</si>
  <si>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</si>
  <si>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</si>
  <si>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</si>
  <si>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</si>
  <si>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</si>
  <si>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</si>
  <si>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</si>
  <si>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</si>
  <si>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</si>
  <si>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</si>
  <si>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</si>
  <si>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</si>
  <si>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</si>
  <si>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</si>
  <si>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</si>
  <si>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</si>
  <si>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</si>
  <si>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</si>
  <si>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</si>
  <si>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</si>
  <si>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</si>
  <si>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</si>
  <si>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</si>
  <si>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</si>
  <si>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</si>
  <si>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</si>
  <si>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</si>
  <si>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</si>
  <si>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</si>
  <si>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</si>
  <si>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</si>
  <si>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</si>
  <si>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</si>
  <si>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</si>
  <si>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</si>
  <si>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</si>
  <si>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</si>
  <si>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</si>
  <si>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</si>
  <si>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</si>
  <si>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</si>
  <si>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</si>
  <si>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</si>
  <si>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</si>
  <si>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</si>
  <si>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</si>
  <si>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</si>
  <si>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</si>
  <si>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</si>
  <si>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</si>
  <si>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</si>
  <si>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</si>
  <si>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</si>
  <si>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</si>
  <si>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</si>
  <si>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</si>
  <si>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</si>
  <si>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</si>
  <si>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</si>
  <si>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</si>
  <si>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</si>
  <si>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</si>
  <si>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</si>
  <si>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</si>
  <si>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</si>
  <si>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</si>
  <si>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</si>
  <si>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</si>
  <si>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</si>
  <si>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</si>
  <si>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</si>
  <si>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</si>
  <si>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</si>
  <si>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</si>
  <si>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</si>
  <si>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</si>
  <si>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</si>
  <si>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</si>
  <si>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</si>
  <si>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</si>
  <si>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</si>
  <si>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</si>
  <si>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</si>
  <si>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</si>
  <si>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</si>
  <si>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</si>
  <si>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</si>
  <si>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</si>
  <si>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</si>
  <si>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</si>
  <si>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</si>
  <si>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</si>
  <si>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</si>
  <si>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</si>
  <si>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</si>
  <si>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</si>
  <si>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</si>
  <si>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</si>
  <si>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</si>
  <si>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</si>
  <si>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</si>
  <si>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</si>
  <si>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</si>
  <si>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</si>
  <si>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</si>
  <si>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</si>
  <si>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</si>
  <si>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</si>
  <si>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</si>
  <si>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</si>
  <si>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</si>
  <si>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</si>
  <si>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</si>
  <si>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</si>
  <si>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</si>
  <si>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</si>
  <si>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</si>
  <si>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</si>
  <si>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</si>
  <si>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</si>
  <si>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</si>
  <si>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</si>
  <si>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</si>
  <si>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</si>
  <si>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</si>
  <si>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</si>
  <si>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</si>
  <si>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</si>
  <si>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</si>
  <si>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</si>
  <si>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</si>
  <si>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</si>
  <si>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</si>
  <si>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</si>
  <si>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</si>
  <si>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</si>
  <si>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</si>
  <si>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</si>
  <si>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</si>
  <si>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</si>
  <si>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</si>
  <si>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</si>
  <si>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</si>
  <si>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</si>
  <si>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</si>
  <si>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</si>
  <si>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</si>
  <si>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</si>
  <si>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</si>
  <si>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</si>
  <si>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</si>
  <si>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</si>
  <si>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</si>
  <si>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</si>
  <si>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</si>
  <si>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</si>
  <si>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</si>
  <si>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</si>
  <si>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</si>
  <si>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</si>
  <si>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</si>
  <si>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</si>
  <si>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</si>
  <si>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</si>
  <si>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</si>
  <si>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</si>
  <si>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</si>
  <si>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</si>
  <si>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</si>
  <si>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</si>
  <si>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</si>
  <si>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</si>
  <si>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</si>
  <si>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</si>
  <si>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</si>
  <si>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</si>
  <si>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</si>
  <si>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</si>
  <si>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</si>
  <si>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</si>
  <si>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</si>
  <si>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</si>
  <si>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</si>
  <si>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</si>
  <si>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</si>
  <si>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</si>
  <si>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</si>
  <si>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</si>
  <si>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</si>
  <si>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</si>
  <si>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</si>
  <si>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</si>
  <si>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</si>
  <si>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</si>
  <si>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</si>
  <si>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</si>
  <si>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</si>
  <si>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</si>
  <si>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</si>
  <si>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</si>
  <si>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</si>
  <si>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</si>
  <si>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</si>
  <si>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</si>
  <si>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</si>
  <si>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</si>
  <si>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</si>
  <si>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</si>
  <si>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</si>
  <si>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</si>
  <si>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</si>
  <si>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</si>
  <si>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</si>
  <si>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</si>
  <si>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</si>
  <si>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</si>
  <si>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</si>
  <si>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</si>
  <si>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</si>
  <si>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</si>
  <si>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</si>
  <si>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</si>
  <si>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</si>
  <si>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</si>
  <si>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</si>
  <si>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</si>
  <si>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</si>
  <si>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</si>
  <si>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</si>
  <si>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</si>
  <si>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</si>
  <si>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</si>
  <si>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</si>
  <si>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</si>
  <si>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</si>
  <si>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</si>
  <si>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</si>
  <si>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</si>
  <si>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</si>
  <si>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</si>
  <si>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</si>
  <si>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</si>
  <si>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</si>
  <si>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</si>
  <si>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</si>
  <si>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</si>
  <si>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</si>
  <si>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</si>
  <si>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</si>
  <si>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</si>
  <si>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</si>
  <si>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</si>
  <si>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</si>
  <si>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</si>
  <si>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</si>
  <si>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</si>
  <si>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</si>
  <si>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</si>
  <si>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</si>
  <si>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</si>
  <si>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</si>
  <si>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</si>
  <si>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</si>
  <si>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</si>
  <si>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</si>
  <si>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</si>
  <si>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</si>
  <si>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</si>
  <si>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</si>
  <si>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</si>
  <si>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</si>
  <si>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</si>
  <si>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</si>
  <si>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</si>
  <si>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</si>
  <si>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</si>
  <si>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</si>
  <si>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</si>
  <si>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</si>
  <si>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</si>
  <si>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</si>
  <si>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</si>
  <si>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</si>
  <si>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</si>
  <si>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</si>
  <si>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</si>
  <si>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</si>
  <si>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</si>
  <si>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</si>
  <si>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</si>
  <si>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</si>
  <si>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</si>
  <si>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</si>
  <si>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</si>
  <si>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</si>
  <si>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</si>
  <si>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</si>
  <si>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</si>
  <si>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</si>
  <si>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</si>
  <si>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</si>
  <si>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</si>
  <si>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</si>
  <si>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</si>
  <si>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</si>
  <si>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</si>
  <si>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</si>
  <si>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</si>
  <si>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</si>
  <si>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</si>
  <si>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</si>
  <si>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</si>
  <si>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</si>
  <si>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</si>
  <si>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</si>
  <si>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</si>
  <si>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</si>
  <si>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</si>
  <si>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</si>
  <si>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</si>
  <si>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</si>
  <si>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</si>
  <si>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</si>
  <si>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</si>
  <si>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</si>
  <si>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</si>
  <si>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</si>
  <si>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</si>
  <si>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</si>
  <si>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</si>
  <si>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</si>
  <si>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</si>
  <si>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</si>
  <si>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</si>
  <si>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</si>
  <si>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</si>
  <si>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</si>
  <si>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</si>
  <si>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</si>
  <si>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</si>
  <si>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</si>
  <si>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</si>
  <si>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</si>
  <si>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</si>
  <si>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</si>
  <si>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</si>
  <si>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</si>
  <si>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</si>
  <si>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</si>
  <si>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</si>
  <si>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</si>
  <si>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</si>
  <si>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</si>
  <si>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</si>
  <si>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</si>
  <si>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</si>
  <si>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</si>
  <si>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</si>
  <si>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</si>
  <si>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</si>
  <si>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</si>
  <si>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</si>
  <si>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</si>
  <si>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</si>
  <si>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</si>
  <si>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</si>
  <si>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</si>
  <si>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</si>
  <si>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</si>
  <si>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</si>
  <si>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</si>
  <si>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</si>
  <si>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</si>
  <si>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</si>
  <si>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</si>
  <si>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</si>
  <si>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</si>
  <si>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</si>
  <si>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</si>
  <si>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</si>
  <si>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</si>
  <si>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</si>
  <si>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</si>
  <si>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</si>
  <si>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</si>
  <si>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</si>
  <si>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</si>
  <si>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</si>
  <si>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</si>
  <si>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</si>
  <si>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</si>
  <si>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</si>
  <si>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</si>
  <si>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</si>
  <si>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</si>
  <si>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</si>
  <si>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</si>
  <si>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</si>
  <si>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</si>
  <si>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</si>
  <si>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</si>
  <si>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</si>
  <si>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</si>
  <si>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</si>
  <si>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</si>
  <si>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</si>
  <si>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</si>
  <si>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</si>
  <si>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</si>
  <si>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</si>
  <si>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</si>
  <si>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</si>
  <si>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</si>
  <si>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</si>
  <si>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</si>
  <si>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</si>
  <si>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</si>
  <si>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</si>
  <si>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</si>
  <si>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</si>
  <si>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</si>
  <si>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</si>
  <si>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</si>
  <si>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</si>
  <si>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</si>
  <si>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</si>
  <si>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</si>
  <si>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</si>
  <si>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</si>
  <si>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</si>
  <si>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</si>
  <si>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</si>
  <si>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</si>
  <si>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</si>
  <si>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</si>
  <si>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</si>
  <si>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</si>
  <si>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</si>
  <si>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</si>
  <si>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</si>
  <si>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</si>
  <si>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</si>
  <si>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</si>
  <si>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</si>
  <si>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</si>
  <si>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</si>
  <si>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</si>
  <si>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</si>
  <si>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</si>
  <si>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</si>
  <si>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</si>
  <si>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</si>
  <si>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</si>
  <si>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</si>
  <si>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</si>
  <si>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</si>
  <si>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</si>
  <si>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</si>
  <si>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</si>
  <si>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</si>
  <si>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</si>
  <si>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</si>
  <si>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</si>
  <si>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</si>
  <si>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</si>
  <si>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</si>
  <si>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</si>
  <si>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</si>
  <si>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</si>
  <si>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</si>
  <si>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</si>
  <si>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</si>
  <si>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</si>
  <si>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</si>
  <si>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</si>
  <si>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</si>
  <si>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</si>
  <si>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</si>
  <si>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</si>
  <si>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</si>
  <si>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</si>
  <si>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</si>
  <si>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</si>
  <si>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</si>
  <si>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</si>
  <si>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</si>
  <si>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</si>
  <si>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</si>
  <si>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</si>
  <si>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</si>
  <si>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</si>
  <si>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</si>
  <si>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</si>
  <si>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</si>
  <si>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</si>
  <si>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</si>
  <si>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</si>
  <si>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</si>
  <si>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</si>
  <si>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</si>
  <si>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</si>
  <si>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</si>
  <si>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</si>
  <si>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</si>
  <si>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</si>
  <si>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</si>
  <si>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</si>
  <si>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</si>
  <si>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</si>
  <si>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</si>
  <si>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</si>
  <si>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</si>
  <si>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</si>
  <si>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</si>
  <si>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</si>
  <si>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</si>
  <si>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</si>
  <si>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</si>
  <si>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</si>
  <si>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</si>
  <si>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</si>
  <si>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</si>
  <si>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</si>
  <si>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</si>
  <si>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</si>
  <si>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</si>
  <si>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</si>
  <si>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</si>
  <si>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</si>
  <si>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</si>
  <si>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</si>
  <si>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</si>
  <si>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</si>
  <si>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</si>
  <si>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</si>
  <si>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</si>
  <si>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</si>
  <si>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</si>
  <si>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</si>
  <si>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</si>
  <si>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</si>
  <si>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</si>
  <si>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</si>
  <si>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</si>
  <si>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</si>
  <si>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</si>
  <si>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</si>
  <si>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</si>
  <si>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</si>
  <si>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</si>
  <si>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</si>
  <si>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</si>
  <si>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</si>
  <si>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</si>
  <si>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</si>
  <si>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</si>
  <si>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</si>
  <si>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</si>
  <si>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</si>
  <si>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</si>
  <si>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</si>
  <si>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</si>
  <si>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</si>
  <si>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</si>
  <si>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</si>
  <si>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</si>
  <si>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</si>
  <si>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</si>
  <si>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</si>
  <si>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</si>
  <si>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</si>
  <si>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</si>
  <si>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</si>
  <si>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</si>
  <si>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</si>
  <si>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</si>
  <si>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</si>
  <si>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</si>
  <si>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</si>
  <si>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</si>
  <si>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</si>
  <si>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</si>
  <si>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</si>
  <si>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</si>
  <si>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</si>
  <si>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</si>
  <si>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</si>
  <si>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</si>
  <si>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</si>
  <si>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</si>
  <si>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</si>
  <si>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</si>
  <si>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</si>
  <si>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</si>
  <si>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</si>
  <si>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</si>
  <si>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</si>
  <si>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</si>
  <si>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</si>
  <si>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</si>
  <si>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</si>
  <si>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</si>
  <si>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</si>
  <si>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</si>
  <si>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</si>
  <si>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</si>
  <si>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</si>
  <si>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</si>
  <si>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</si>
  <si>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</si>
  <si>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</si>
  <si>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</si>
  <si>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</si>
  <si>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</si>
  <si>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</si>
  <si>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</si>
  <si>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</si>
  <si>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</si>
  <si>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</si>
  <si>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</si>
  <si>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</si>
  <si>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</si>
  <si>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</si>
  <si>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</si>
  <si>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</si>
  <si>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</si>
  <si>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</si>
  <si>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</si>
  <si>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</si>
  <si>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</si>
  <si>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</si>
  <si>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</si>
  <si>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</si>
  <si>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</si>
  <si>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</si>
  <si>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</si>
  <si>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</si>
  <si>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</si>
  <si>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</si>
  <si>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</si>
  <si>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</si>
  <si>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</si>
  <si>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</si>
  <si>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</si>
  <si>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</si>
  <si>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</si>
  <si>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</si>
  <si>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</si>
  <si>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</si>
  <si>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</si>
  <si>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</si>
  <si>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</si>
  <si>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</si>
  <si>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</si>
  <si>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</si>
  <si>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</si>
  <si>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</si>
  <si>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</si>
  <si>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</si>
  <si>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</si>
  <si>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</si>
  <si>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</si>
  <si>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</si>
  <si>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</si>
  <si>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</si>
  <si>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</si>
  <si>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</si>
  <si>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</si>
  <si>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</si>
  <si>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</si>
  <si>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</si>
  <si>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</si>
  <si>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</si>
  <si>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</si>
  <si>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</si>
  <si>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</si>
  <si>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</si>
  <si>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</si>
  <si>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</si>
  <si>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</si>
  <si>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</si>
  <si>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</si>
  <si>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</si>
  <si>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</si>
  <si>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</si>
  <si>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</si>
  <si>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</si>
  <si>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</si>
  <si>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</si>
  <si>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</si>
  <si>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</si>
  <si>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</si>
  <si>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</si>
  <si>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</si>
  <si>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</si>
  <si>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</si>
  <si>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</si>
  <si>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</si>
  <si>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</si>
  <si>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</si>
  <si>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</si>
  <si>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</si>
  <si>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</si>
  <si>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</si>
  <si>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</si>
  <si>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</si>
  <si>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</si>
  <si>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</si>
  <si>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</si>
  <si>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</si>
  <si>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</si>
  <si>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</si>
  <si>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</si>
  <si>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</si>
  <si>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</si>
  <si>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</si>
  <si>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</si>
  <si>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</si>
  <si>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</si>
  <si>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</si>
  <si>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</si>
  <si>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</si>
  <si>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</si>
  <si>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</si>
  <si>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</si>
  <si>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</si>
  <si>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</si>
  <si>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</si>
  <si>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</si>
  <si>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</si>
  <si>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</si>
  <si>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</si>
  <si>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</si>
  <si>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</si>
  <si>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</si>
  <si>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</si>
  <si>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</si>
  <si>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</si>
  <si>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</si>
  <si>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</si>
  <si>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</si>
  <si>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</si>
  <si>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</si>
  <si>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</si>
  <si>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</si>
  <si>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</si>
  <si>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</si>
  <si>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</si>
  <si>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</si>
  <si>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</si>
  <si>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</si>
  <si>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</si>
  <si>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</si>
  <si>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</si>
  <si>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</si>
  <si>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</si>
  <si>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</si>
  <si>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</si>
  <si>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</si>
  <si>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</si>
  <si>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</si>
  <si>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</si>
  <si>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</si>
  <si>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</si>
  <si>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</si>
  <si>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</si>
  <si>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</si>
  <si>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</si>
  <si>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</si>
  <si>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</si>
  <si>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</si>
  <si>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</si>
  <si>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</si>
  <si>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</si>
  <si>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</si>
  <si>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</si>
  <si>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</si>
  <si>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</si>
  <si>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</si>
  <si>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</si>
  <si>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</si>
  <si>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</si>
  <si>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</si>
  <si>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</si>
  <si>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</si>
  <si>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</si>
  <si>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</si>
  <si>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</si>
  <si>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</si>
  <si>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</si>
  <si>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</si>
  <si>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</si>
  <si>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</si>
  <si>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</si>
  <si>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</si>
  <si>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</si>
  <si>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</si>
  <si>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</si>
  <si>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</si>
  <si>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</si>
  <si>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</si>
  <si>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</si>
  <si>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</si>
  <si>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</si>
  <si>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</si>
  <si>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</si>
  <si>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</si>
  <si>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</si>
  <si>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</si>
  <si>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</si>
  <si>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</si>
  <si>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</si>
  <si>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</si>
  <si>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</si>
  <si>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</si>
  <si>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</si>
  <si>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</si>
  <si>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</si>
  <si>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</si>
  <si>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</si>
  <si>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</si>
  <si>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</si>
  <si>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</si>
  <si>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</si>
  <si>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</si>
  <si>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</si>
  <si>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</si>
  <si>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</si>
  <si>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</si>
  <si>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</si>
  <si>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</si>
  <si>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</si>
  <si>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</si>
  <si>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</si>
  <si>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</si>
  <si>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</si>
  <si>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</si>
  <si>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</si>
  <si>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</si>
  <si>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</si>
  <si>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</si>
  <si>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</si>
  <si>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</si>
  <si>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</si>
  <si>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</si>
  <si>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</si>
  <si>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</si>
  <si>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</si>
  <si>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</si>
  <si>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</si>
  <si>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</si>
  <si>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</si>
  <si>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</si>
  <si>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</si>
  <si>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</si>
  <si>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</si>
  <si>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</si>
  <si>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</si>
  <si>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</si>
  <si>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</si>
  <si>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</si>
  <si>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</si>
  <si>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</si>
  <si>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</si>
  <si>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</si>
  <si>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</si>
  <si>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</si>
  <si>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</si>
  <si>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</si>
  <si>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</si>
  <si>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</si>
  <si>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</si>
  <si>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</si>
  <si>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</si>
  <si>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</si>
  <si>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</si>
  <si>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</si>
  <si>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</si>
  <si>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</si>
  <si>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</si>
  <si>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</si>
  <si>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</si>
  <si>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</si>
  <si>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</si>
  <si>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</si>
  <si>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</si>
  <si>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</si>
  <si>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</si>
  <si>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</si>
  <si>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</si>
  <si>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</si>
  <si>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</si>
  <si>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</si>
  <si>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</si>
  <si>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</si>
  <si>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</si>
  <si>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</si>
  <si>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</si>
  <si>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</si>
  <si>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</si>
  <si>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</si>
  <si>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</si>
  <si>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</si>
  <si>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</si>
  <si>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</si>
  <si>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</si>
  <si>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</si>
  <si>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</si>
  <si>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</si>
  <si>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</si>
  <si>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</si>
  <si>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</si>
  <si>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</si>
  <si>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</si>
  <si>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</si>
  <si>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</si>
  <si>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</si>
  <si>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</si>
  <si>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</si>
  <si>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</si>
  <si>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</si>
  <si>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</si>
  <si>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</si>
  <si>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</si>
  <si>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</si>
  <si>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</si>
  <si>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</si>
  <si>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</si>
  <si>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</si>
  <si>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</si>
  <si>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</si>
  <si>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</si>
  <si>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</si>
  <si>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</si>
  <si>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</si>
  <si>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</si>
  <si>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</si>
  <si>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</si>
  <si>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</si>
  <si>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</si>
  <si>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</si>
  <si>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</si>
  <si>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</si>
  <si>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</si>
  <si>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</si>
  <si>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</si>
  <si>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</si>
  <si>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</si>
  <si>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</si>
  <si>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</si>
  <si>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</si>
  <si>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</si>
  <si>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</si>
  <si>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</si>
  <si>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</si>
  <si>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</si>
  <si>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</si>
  <si>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</si>
  <si>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</si>
  <si>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</si>
  <si>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</si>
  <si>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</si>
  <si>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</si>
  <si>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</si>
  <si>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</si>
  <si>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</si>
  <si>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</si>
  <si>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</si>
  <si>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</si>
  <si>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</si>
  <si>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</si>
  <si>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</si>
  <si>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</si>
  <si>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</si>
  <si>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</si>
  <si>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</si>
  <si>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</si>
  <si>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</si>
  <si>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</si>
  <si>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</si>
  <si>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</si>
  <si>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</si>
  <si>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</si>
  <si>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</si>
  <si>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</si>
  <si>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</si>
  <si>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</si>
  <si>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</si>
  <si>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</si>
  <si>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</si>
  <si>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</si>
  <si>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</si>
  <si>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</si>
  <si>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</si>
  <si>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</si>
  <si>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</si>
  <si>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</si>
  <si>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</si>
  <si>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</si>
  <si>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</si>
  <si>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</si>
  <si>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</si>
  <si>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</si>
  <si>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</si>
  <si>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</si>
  <si>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</si>
  <si>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</si>
  <si>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</si>
  <si>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</si>
  <si>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</si>
  <si>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</si>
  <si>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</si>
  <si>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</si>
  <si>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</si>
  <si>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</si>
  <si>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</si>
  <si>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</si>
  <si>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</si>
  <si>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</si>
  <si>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</si>
  <si>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</si>
  <si>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</si>
  <si>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</si>
  <si>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</si>
  <si>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</si>
  <si>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</si>
  <si>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</si>
  <si>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</si>
  <si>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</si>
  <si>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</si>
  <si>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</si>
  <si>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</si>
  <si>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</si>
  <si>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</si>
  <si>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</si>
  <si>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</si>
  <si>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</si>
  <si>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</si>
  <si>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</si>
  <si>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</si>
  <si>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</si>
  <si>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</si>
  <si>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</si>
  <si>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</si>
  <si>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</si>
  <si>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</si>
  <si>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</si>
  <si>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</si>
  <si>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</si>
  <si>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</si>
  <si>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</si>
  <si>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</si>
  <si>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</si>
  <si>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</si>
  <si>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</si>
  <si>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</si>
  <si>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</si>
  <si>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</si>
  <si>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</si>
  <si>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</si>
  <si>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</si>
  <si>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</si>
  <si>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</si>
  <si>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</si>
  <si>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</si>
  <si>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</si>
  <si>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</si>
  <si>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</si>
  <si>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</si>
  <si>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</si>
  <si>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</si>
  <si>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</si>
  <si>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</si>
  <si>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</si>
  <si>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</si>
  <si>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</si>
  <si>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</si>
  <si>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</si>
  <si>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</si>
  <si>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</si>
  <si>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</si>
  <si>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</si>
  <si>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</si>
  <si>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</si>
  <si>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</si>
  <si>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</si>
  <si>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</si>
  <si>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</si>
  <si>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</si>
  <si>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</si>
  <si>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</si>
  <si>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</si>
  <si>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</si>
  <si>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</si>
  <si>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</si>
  <si>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</si>
  <si>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</si>
  <si>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</si>
  <si>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</si>
  <si>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</si>
  <si>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</si>
  <si>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</si>
  <si>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</si>
  <si>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</si>
  <si>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</si>
  <si>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</si>
  <si>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</si>
  <si>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</si>
  <si>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</si>
  <si>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</si>
  <si>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</si>
  <si>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</si>
  <si>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</si>
  <si>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</si>
  <si>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</si>
  <si>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</si>
  <si>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</si>
  <si>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</si>
  <si>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</si>
  <si>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</si>
  <si>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</si>
  <si>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</si>
  <si>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</si>
  <si>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</si>
  <si>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</si>
  <si>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</si>
  <si>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</si>
  <si>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</si>
  <si>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</si>
  <si>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</si>
  <si>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</si>
  <si>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</si>
  <si>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</si>
  <si>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</si>
  <si>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</si>
  <si>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</si>
  <si>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</si>
  <si>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</si>
  <si>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</si>
  <si>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</si>
  <si>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</si>
  <si>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</si>
  <si>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</si>
  <si>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</si>
  <si>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</si>
  <si>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</si>
  <si>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</si>
  <si>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</si>
  <si>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</si>
  <si>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</si>
  <si>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</si>
  <si>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</si>
  <si>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</si>
  <si>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</si>
  <si>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</si>
  <si>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</si>
  <si>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</si>
  <si>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</si>
  <si>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</si>
  <si>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</si>
  <si>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</si>
  <si>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</si>
  <si>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</si>
  <si>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</si>
  <si>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</si>
  <si>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</si>
  <si>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</si>
  <si>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</si>
  <si>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</si>
  <si>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</si>
  <si>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</si>
  <si>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</si>
  <si>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</si>
  <si>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</si>
  <si>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</si>
  <si>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</si>
  <si>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</si>
  <si>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</si>
  <si>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</si>
  <si>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</si>
  <si>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</si>
  <si>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</si>
  <si>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</si>
  <si>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</si>
  <si>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</si>
  <si>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</si>
  <si>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</si>
  <si>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</si>
  <si>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</si>
  <si>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</si>
  <si>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</si>
  <si>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</si>
  <si>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</si>
  <si>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</si>
  <si>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</si>
  <si>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</si>
  <si>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</si>
  <si>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</si>
  <si>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</si>
  <si>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</si>
  <si>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</si>
  <si>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</si>
  <si>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</si>
  <si>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</si>
  <si>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</si>
  <si>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</si>
  <si>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</si>
  <si>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</si>
  <si>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</si>
  <si>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</si>
  <si>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</si>
  <si>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</si>
  <si>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</si>
  <si>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</si>
  <si>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</si>
  <si>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</si>
  <si>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</si>
  <si>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</si>
  <si>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</si>
  <si>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</si>
  <si>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</si>
  <si>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</si>
  <si>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</si>
  <si>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</si>
  <si>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</si>
  <si>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</si>
  <si>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</si>
  <si>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</si>
  <si>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</si>
  <si>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</si>
  <si>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</si>
  <si>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</si>
  <si>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</si>
  <si>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</si>
  <si>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</si>
  <si>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</si>
  <si>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</si>
  <si>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</si>
  <si>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</si>
  <si>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</si>
  <si>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</si>
  <si>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</si>
  <si>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</si>
  <si>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</si>
  <si>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</si>
  <si>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</si>
  <si>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</si>
  <si>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</si>
  <si>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</si>
  <si>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</si>
  <si>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</si>
  <si>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</si>
  <si>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</si>
  <si>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</si>
  <si>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</si>
  <si>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</si>
  <si>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</si>
  <si>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</si>
  <si>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</si>
  <si>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</si>
  <si>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</si>
  <si>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</si>
  <si>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</si>
  <si>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</si>
  <si>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</si>
  <si>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</si>
  <si>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</si>
  <si>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</si>
  <si>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</si>
  <si>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</si>
  <si>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</si>
  <si>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</si>
  <si>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</si>
  <si>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</si>
  <si>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</si>
  <si>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</si>
  <si>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</si>
  <si>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</si>
  <si>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</si>
  <si>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</si>
  <si>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</si>
  <si>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</si>
  <si>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</si>
  <si>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</si>
  <si>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</si>
  <si>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</si>
  <si>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</si>
  <si>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</si>
  <si>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</si>
  <si>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</si>
  <si>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</si>
  <si>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</si>
  <si>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</si>
  <si>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</si>
  <si>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</si>
  <si>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</si>
  <si>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</si>
  <si>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</si>
  <si>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</si>
  <si>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</si>
  <si>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</si>
  <si>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</si>
  <si>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</si>
  <si>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</si>
  <si>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</si>
  <si>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</si>
  <si>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</si>
  <si>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</si>
  <si>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</si>
  <si>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</si>
  <si>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</si>
  <si>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</si>
  <si>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</si>
  <si>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</si>
  <si>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</si>
  <si>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</si>
  <si>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</si>
  <si>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</si>
  <si>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</si>
  <si>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</si>
  <si>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</si>
  <si>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</si>
  <si>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</si>
  <si>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</si>
  <si>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</si>
  <si>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</si>
  <si>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</si>
  <si>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</si>
  <si>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</si>
  <si>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</si>
  <si>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</si>
  <si>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</si>
  <si>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</si>
  <si>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</si>
  <si>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</si>
  <si>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</si>
  <si>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</si>
  <si>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</si>
  <si>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</si>
  <si>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</si>
  <si>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</si>
  <si>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</si>
  <si>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</si>
  <si>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</si>
  <si>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</si>
  <si>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</si>
  <si>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</si>
  <si>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</si>
  <si>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</si>
  <si>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</si>
  <si>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</si>
  <si>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</si>
  <si>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</si>
  <si>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</si>
  <si>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</si>
  <si>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</si>
  <si>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</si>
  <si>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</si>
  <si>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</si>
  <si>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</si>
  <si>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</si>
  <si>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</si>
  <si>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</si>
  <si>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</si>
  <si>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</si>
  <si>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</si>
  <si>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</si>
  <si>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</si>
  <si>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</si>
  <si>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</si>
  <si>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</si>
  <si>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</si>
  <si>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</si>
  <si>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</si>
  <si>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</si>
  <si>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</si>
  <si>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</si>
  <si>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</si>
  <si>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</si>
  <si>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</si>
  <si>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</si>
  <si>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</si>
  <si>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</si>
  <si>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</si>
  <si>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</si>
  <si>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</si>
  <si>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</si>
  <si>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</si>
  <si>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</si>
  <si>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</si>
  <si>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</si>
  <si>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</si>
  <si>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</si>
  <si>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</si>
  <si>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</si>
  <si>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</si>
  <si>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</si>
  <si>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</si>
  <si>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</si>
  <si>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</si>
  <si>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</si>
  <si>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</si>
  <si>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</si>
  <si>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</si>
  <si>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</si>
  <si>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</si>
  <si>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</si>
  <si>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</si>
  <si>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</si>
  <si>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</si>
  <si>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</si>
  <si>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</si>
  <si>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</si>
  <si>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</si>
  <si>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</si>
  <si>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</si>
  <si>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</si>
  <si>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</si>
  <si>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</si>
  <si>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</si>
  <si>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</si>
  <si>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</si>
  <si>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</si>
  <si>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</si>
  <si>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</si>
  <si>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</si>
  <si>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</si>
  <si>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</si>
  <si>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</si>
  <si>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</si>
  <si>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</si>
  <si>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</si>
  <si>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</si>
  <si>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</si>
  <si>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</si>
  <si>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</si>
  <si>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</si>
  <si>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</si>
  <si>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</si>
  <si>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</si>
  <si>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</si>
  <si>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</si>
  <si>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</si>
  <si>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</si>
  <si>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</si>
  <si>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</si>
  <si>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</si>
  <si>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</si>
  <si>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</si>
  <si>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</si>
  <si>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</si>
  <si>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</si>
  <si>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</si>
  <si>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</si>
  <si>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</si>
  <si>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</si>
  <si>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</si>
  <si>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</si>
  <si>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</si>
  <si>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</si>
  <si>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</si>
  <si>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</si>
  <si>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</si>
  <si>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</si>
  <si>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</si>
  <si>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</si>
  <si>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</si>
  <si>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</si>
  <si>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</si>
  <si>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</si>
  <si>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</si>
  <si>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</si>
  <si>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</si>
  <si>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</si>
  <si>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</si>
  <si>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</si>
  <si>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</si>
  <si>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</si>
  <si>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</si>
  <si>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</si>
  <si>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</si>
  <si>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</si>
  <si>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</si>
  <si>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</si>
  <si>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</si>
  <si>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</si>
  <si>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</si>
  <si>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</si>
  <si>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</si>
  <si>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</si>
  <si>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</si>
  <si>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</si>
  <si>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</si>
  <si>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</si>
  <si>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</si>
  <si>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</si>
  <si>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</si>
  <si>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</si>
  <si>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</si>
  <si>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</si>
  <si>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</si>
  <si>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</si>
  <si>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</si>
  <si>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</si>
  <si>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</si>
  <si>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</si>
  <si>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</si>
  <si>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</si>
  <si>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</si>
  <si>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</si>
  <si>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</si>
  <si>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</si>
  <si>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</si>
  <si>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</si>
  <si>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</si>
  <si>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</si>
  <si>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</si>
  <si>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</si>
  <si>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</si>
  <si>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</si>
  <si>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</si>
  <si>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</si>
  <si>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</si>
  <si>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</si>
  <si>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</si>
  <si>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</si>
  <si>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</si>
  <si>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</si>
  <si>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</si>
  <si>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</si>
  <si>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</si>
  <si>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</si>
  <si>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</si>
  <si>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</si>
  <si>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</si>
  <si>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</si>
  <si>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</si>
  <si>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</si>
  <si>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</si>
  <si>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</si>
  <si>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</si>
  <si>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</si>
  <si>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</si>
  <si>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</si>
  <si>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</si>
  <si>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</si>
  <si>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</si>
  <si>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</si>
  <si>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</si>
  <si>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</si>
  <si>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</si>
  <si>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</si>
  <si>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</si>
  <si>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</si>
  <si>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</si>
  <si>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</si>
  <si>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</si>
  <si>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</si>
  <si>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</si>
  <si>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</si>
  <si>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</si>
  <si>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</si>
  <si>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</si>
  <si>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</si>
  <si>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</si>
  <si>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</si>
  <si>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</si>
  <si>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</si>
  <si>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</si>
  <si>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</si>
  <si>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</si>
  <si>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</si>
  <si>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</si>
  <si>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</si>
  <si>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</si>
  <si>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</si>
  <si>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</si>
  <si>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</si>
  <si>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</si>
  <si>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</si>
  <si>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</si>
  <si>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</si>
  <si>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</si>
  <si>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</si>
  <si>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</si>
  <si>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</si>
  <si>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</si>
  <si>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</si>
  <si>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</si>
  <si>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</si>
  <si>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</si>
  <si>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</si>
  <si>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</si>
  <si>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</si>
  <si>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Number Successful</t>
  </si>
  <si>
    <t>Number Failed</t>
  </si>
  <si>
    <t>Total Projects</t>
  </si>
  <si>
    <t>Number of backers</t>
  </si>
  <si>
    <t>Less than 100</t>
  </si>
  <si>
    <t>100 to 250</t>
  </si>
  <si>
    <t>250 to 500</t>
  </si>
  <si>
    <t>500 to 750</t>
  </si>
  <si>
    <t>750 to 1000</t>
  </si>
  <si>
    <t>1000 to 2000</t>
  </si>
  <si>
    <t>2000 to 3500</t>
  </si>
  <si>
    <t>3500 to 5000</t>
  </si>
  <si>
    <t>Greater than 5000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</si>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</sst>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d\/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18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right"/>
    </xf>
    <xf numFmtId="0" fontId="18" fillId="0" borderId="12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right" vertical="center" wrapText="1"/>
    </xf>
    <xf numFmtId="0" fontId="0" fillId="0" borderId="13" xfId="0" applyBorder="1" applyAlignment="1">
      <alignment horizontal="right"/>
    </xf>
    <xf numFmtId="0" fontId="18" fillId="0" borderId="0" xfId="0" applyFont="1" applyAlignment="1">
      <alignment horizontal="right" vertical="center" wrapText="1"/>
    </xf>
    <xf numFmtId="0" fontId="16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[CrowdfundingBook_additional tables ^0 charts.xlsx]Country!PivotTable6</c:name>
    <c:fmtId val="10"/>
  </c:pivotSource>
  <c:chart>
    <c:autoTitleDeleted val="0"/>
    <c:pivotFmts>
      <c:pivotFmt>
        <c:idx val="0"/>
        <c:spPr>
          <a:ln w="4445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44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444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444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2-4D9F-95C5-A514FB3B6BF1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Country!$C$5:$C$12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2-4D9F-95C5-A514FB3B6BF1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Country!$D$5:$D$12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2-4D9F-95C5-A514FB3B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65215"/>
        <c:axId val="1825754032"/>
      </c:lineChart>
      <c:catAx>
        <c:axId val="4423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54032"/>
        <c:crosses val="autoZero"/>
        <c:auto val="1"/>
        <c:lblAlgn val="ctr"/>
        <c:lblOffset val="100"/>
        <c:noMultiLvlLbl val="0"/>
      </c:catAx>
      <c:valAx>
        <c:axId val="18257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[CrowdfundingBook_additional tables ^0 charts.xlsx]Country &amp; Year!PivotTable7</c:name>
    <c:fmtId val="1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&amp; Year'!$B$3:$B$4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'Country &amp; Year'!$A$5:$A$86</c:f>
              <c:multiLvlStrCache>
                <c:ptCount val="70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GB</c:v>
                  </c:pt>
                  <c:pt idx="4">
                    <c:v>IT</c:v>
                  </c:pt>
                  <c:pt idx="5">
                    <c:v>US</c:v>
                  </c:pt>
                  <c:pt idx="6">
                    <c:v>AU</c:v>
                  </c:pt>
                  <c:pt idx="7">
                    <c:v>CA</c:v>
                  </c:pt>
                  <c:pt idx="8">
                    <c:v>CH</c:v>
                  </c:pt>
                  <c:pt idx="9">
                    <c:v>DK</c:v>
                  </c:pt>
                  <c:pt idx="10">
                    <c:v>GB</c:v>
                  </c:pt>
                  <c:pt idx="11">
                    <c:v>IT</c:v>
                  </c:pt>
                  <c:pt idx="12">
                    <c:v>US</c:v>
                  </c:pt>
                  <c:pt idx="13">
                    <c:v>AU</c:v>
                  </c:pt>
                  <c:pt idx="14">
                    <c:v>CA</c:v>
                  </c:pt>
                  <c:pt idx="15">
                    <c:v>CH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IT</c:v>
                  </c:pt>
                  <c:pt idx="19">
                    <c:v>US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CH</c:v>
                  </c:pt>
                  <c:pt idx="23">
                    <c:v>DK</c:v>
                  </c:pt>
                  <c:pt idx="24">
                    <c:v>GB</c:v>
                  </c:pt>
                  <c:pt idx="25">
                    <c:v>IT</c:v>
                  </c:pt>
                  <c:pt idx="26">
                    <c:v>US</c:v>
                  </c:pt>
                  <c:pt idx="27">
                    <c:v>AU</c:v>
                  </c:pt>
                  <c:pt idx="28">
                    <c:v>CA</c:v>
                  </c:pt>
                  <c:pt idx="29">
                    <c:v>CH</c:v>
                  </c:pt>
                  <c:pt idx="30">
                    <c:v>DK</c:v>
                  </c:pt>
                  <c:pt idx="31">
                    <c:v>GB</c:v>
                  </c:pt>
                  <c:pt idx="32">
                    <c:v>IT</c:v>
                  </c:pt>
                  <c:pt idx="33">
                    <c:v>US</c:v>
                  </c:pt>
                  <c:pt idx="34">
                    <c:v>AU</c:v>
                  </c:pt>
                  <c:pt idx="35">
                    <c:v>CA</c:v>
                  </c:pt>
                  <c:pt idx="36">
                    <c:v>CH</c:v>
                  </c:pt>
                  <c:pt idx="37">
                    <c:v>DK</c:v>
                  </c:pt>
                  <c:pt idx="38">
                    <c:v>GB</c:v>
                  </c:pt>
                  <c:pt idx="39">
                    <c:v>IT</c:v>
                  </c:pt>
                  <c:pt idx="40">
                    <c:v>US</c:v>
                  </c:pt>
                  <c:pt idx="41">
                    <c:v>AU</c:v>
                  </c:pt>
                  <c:pt idx="42">
                    <c:v>CA</c:v>
                  </c:pt>
                  <c:pt idx="43">
                    <c:v>DK</c:v>
                  </c:pt>
                  <c:pt idx="44">
                    <c:v>GB</c:v>
                  </c:pt>
                  <c:pt idx="45">
                    <c:v>IT</c:v>
                  </c:pt>
                  <c:pt idx="46">
                    <c:v>US</c:v>
                  </c:pt>
                  <c:pt idx="47">
                    <c:v>AU</c:v>
                  </c:pt>
                  <c:pt idx="48">
                    <c:v>CA</c:v>
                  </c:pt>
                  <c:pt idx="49">
                    <c:v>CH</c:v>
                  </c:pt>
                  <c:pt idx="50">
                    <c:v>DK</c:v>
                  </c:pt>
                  <c:pt idx="51">
                    <c:v>GB</c:v>
                  </c:pt>
                  <c:pt idx="52">
                    <c:v>IT</c:v>
                  </c:pt>
                  <c:pt idx="53">
                    <c:v>US</c:v>
                  </c:pt>
                  <c:pt idx="54">
                    <c:v>AU</c:v>
                  </c:pt>
                  <c:pt idx="55">
                    <c:v>CA</c:v>
                  </c:pt>
                  <c:pt idx="56">
                    <c:v>CH</c:v>
                  </c:pt>
                  <c:pt idx="57">
                    <c:v>DK</c:v>
                  </c:pt>
                  <c:pt idx="58">
                    <c:v>GB</c:v>
                  </c:pt>
                  <c:pt idx="59">
                    <c:v>IT</c:v>
                  </c:pt>
                  <c:pt idx="60">
                    <c:v>US</c:v>
                  </c:pt>
                  <c:pt idx="61">
                    <c:v>AU</c:v>
                  </c:pt>
                  <c:pt idx="62">
                    <c:v>CA</c:v>
                  </c:pt>
                  <c:pt idx="63">
                    <c:v>CH</c:v>
                  </c:pt>
                  <c:pt idx="64">
                    <c:v>DK</c:v>
                  </c:pt>
                  <c:pt idx="65">
                    <c:v>GB</c:v>
                  </c:pt>
                  <c:pt idx="66">
                    <c:v>IT</c:v>
                  </c:pt>
                  <c:pt idx="67">
                    <c:v>US</c:v>
                  </c:pt>
                  <c:pt idx="68">
                    <c:v>IT</c:v>
                  </c:pt>
                  <c:pt idx="69">
                    <c:v>US</c:v>
                  </c:pt>
                </c:lvl>
                <c:lvl>
                  <c:pt idx="0">
                    <c:v>2010</c:v>
                  </c:pt>
                  <c:pt idx="6">
                    <c:v>2011</c:v>
                  </c:pt>
                  <c:pt idx="13">
                    <c:v>2012</c:v>
                  </c:pt>
                  <c:pt idx="20">
                    <c:v>2013</c:v>
                  </c:pt>
                  <c:pt idx="27">
                    <c:v>2014</c:v>
                  </c:pt>
                  <c:pt idx="34">
                    <c:v>2015</c:v>
                  </c:pt>
                  <c:pt idx="41">
                    <c:v>2016</c:v>
                  </c:pt>
                  <c:pt idx="47">
                    <c:v>2017</c:v>
                  </c:pt>
                  <c:pt idx="54">
                    <c:v>2018</c:v>
                  </c:pt>
                  <c:pt idx="61">
                    <c:v>2019</c:v>
                  </c:pt>
                  <c:pt idx="68">
                    <c:v>2020</c:v>
                  </c:pt>
                </c:lvl>
              </c:multiLvlStrCache>
            </c:multiLvlStrRef>
          </c:cat>
          <c:val>
            <c:numRef>
              <c:f>'Country &amp; Year'!$B$5:$B$86</c:f>
              <c:numCache>
                <c:formatCode>General</c:formatCode>
                <c:ptCount val="70"/>
                <c:pt idx="2">
                  <c:v>1</c:v>
                </c:pt>
                <c:pt idx="4">
                  <c:v>1</c:v>
                </c:pt>
                <c:pt idx="5">
                  <c:v>12</c:v>
                </c:pt>
                <c:pt idx="12">
                  <c:v>6</c:v>
                </c:pt>
                <c:pt idx="15">
                  <c:v>2</c:v>
                </c:pt>
                <c:pt idx="19">
                  <c:v>2</c:v>
                </c:pt>
                <c:pt idx="22">
                  <c:v>1</c:v>
                </c:pt>
                <c:pt idx="26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9">
                  <c:v>1</c:v>
                </c:pt>
                <c:pt idx="40">
                  <c:v>5</c:v>
                </c:pt>
                <c:pt idx="42">
                  <c:v>1</c:v>
                </c:pt>
                <c:pt idx="46">
                  <c:v>4</c:v>
                </c:pt>
                <c:pt idx="48">
                  <c:v>1</c:v>
                </c:pt>
                <c:pt idx="51">
                  <c:v>1</c:v>
                </c:pt>
                <c:pt idx="53">
                  <c:v>3</c:v>
                </c:pt>
                <c:pt idx="57">
                  <c:v>1</c:v>
                </c:pt>
                <c:pt idx="60">
                  <c:v>3</c:v>
                </c:pt>
                <c:pt idx="61">
                  <c:v>1</c:v>
                </c:pt>
                <c:pt idx="6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8-43D4-8451-8F125029E3F0}"/>
            </c:ext>
          </c:extLst>
        </c:ser>
        <c:ser>
          <c:idx val="1"/>
          <c:order val="1"/>
          <c:tx>
            <c:strRef>
              <c:f>'Country &amp; Year'!$C$3:$C$4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'Country &amp; Year'!$A$5:$A$86</c:f>
              <c:multiLvlStrCache>
                <c:ptCount val="70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GB</c:v>
                  </c:pt>
                  <c:pt idx="4">
                    <c:v>IT</c:v>
                  </c:pt>
                  <c:pt idx="5">
                    <c:v>US</c:v>
                  </c:pt>
                  <c:pt idx="6">
                    <c:v>AU</c:v>
                  </c:pt>
                  <c:pt idx="7">
                    <c:v>CA</c:v>
                  </c:pt>
                  <c:pt idx="8">
                    <c:v>CH</c:v>
                  </c:pt>
                  <c:pt idx="9">
                    <c:v>DK</c:v>
                  </c:pt>
                  <c:pt idx="10">
                    <c:v>GB</c:v>
                  </c:pt>
                  <c:pt idx="11">
                    <c:v>IT</c:v>
                  </c:pt>
                  <c:pt idx="12">
                    <c:v>US</c:v>
                  </c:pt>
                  <c:pt idx="13">
                    <c:v>AU</c:v>
                  </c:pt>
                  <c:pt idx="14">
                    <c:v>CA</c:v>
                  </c:pt>
                  <c:pt idx="15">
                    <c:v>CH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IT</c:v>
                  </c:pt>
                  <c:pt idx="19">
                    <c:v>US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CH</c:v>
                  </c:pt>
                  <c:pt idx="23">
                    <c:v>DK</c:v>
                  </c:pt>
                  <c:pt idx="24">
                    <c:v>GB</c:v>
                  </c:pt>
                  <c:pt idx="25">
                    <c:v>IT</c:v>
                  </c:pt>
                  <c:pt idx="26">
                    <c:v>US</c:v>
                  </c:pt>
                  <c:pt idx="27">
                    <c:v>AU</c:v>
                  </c:pt>
                  <c:pt idx="28">
                    <c:v>CA</c:v>
                  </c:pt>
                  <c:pt idx="29">
                    <c:v>CH</c:v>
                  </c:pt>
                  <c:pt idx="30">
                    <c:v>DK</c:v>
                  </c:pt>
                  <c:pt idx="31">
                    <c:v>GB</c:v>
                  </c:pt>
                  <c:pt idx="32">
                    <c:v>IT</c:v>
                  </c:pt>
                  <c:pt idx="33">
                    <c:v>US</c:v>
                  </c:pt>
                  <c:pt idx="34">
                    <c:v>AU</c:v>
                  </c:pt>
                  <c:pt idx="35">
                    <c:v>CA</c:v>
                  </c:pt>
                  <c:pt idx="36">
                    <c:v>CH</c:v>
                  </c:pt>
                  <c:pt idx="37">
                    <c:v>DK</c:v>
                  </c:pt>
                  <c:pt idx="38">
                    <c:v>GB</c:v>
                  </c:pt>
                  <c:pt idx="39">
                    <c:v>IT</c:v>
                  </c:pt>
                  <c:pt idx="40">
                    <c:v>US</c:v>
                  </c:pt>
                  <c:pt idx="41">
                    <c:v>AU</c:v>
                  </c:pt>
                  <c:pt idx="42">
                    <c:v>CA</c:v>
                  </c:pt>
                  <c:pt idx="43">
                    <c:v>DK</c:v>
                  </c:pt>
                  <c:pt idx="44">
                    <c:v>GB</c:v>
                  </c:pt>
                  <c:pt idx="45">
                    <c:v>IT</c:v>
                  </c:pt>
                  <c:pt idx="46">
                    <c:v>US</c:v>
                  </c:pt>
                  <c:pt idx="47">
                    <c:v>AU</c:v>
                  </c:pt>
                  <c:pt idx="48">
                    <c:v>CA</c:v>
                  </c:pt>
                  <c:pt idx="49">
                    <c:v>CH</c:v>
                  </c:pt>
                  <c:pt idx="50">
                    <c:v>DK</c:v>
                  </c:pt>
                  <c:pt idx="51">
                    <c:v>GB</c:v>
                  </c:pt>
                  <c:pt idx="52">
                    <c:v>IT</c:v>
                  </c:pt>
                  <c:pt idx="53">
                    <c:v>US</c:v>
                  </c:pt>
                  <c:pt idx="54">
                    <c:v>AU</c:v>
                  </c:pt>
                  <c:pt idx="55">
                    <c:v>CA</c:v>
                  </c:pt>
                  <c:pt idx="56">
                    <c:v>CH</c:v>
                  </c:pt>
                  <c:pt idx="57">
                    <c:v>DK</c:v>
                  </c:pt>
                  <c:pt idx="58">
                    <c:v>GB</c:v>
                  </c:pt>
                  <c:pt idx="59">
                    <c:v>IT</c:v>
                  </c:pt>
                  <c:pt idx="60">
                    <c:v>US</c:v>
                  </c:pt>
                  <c:pt idx="61">
                    <c:v>AU</c:v>
                  </c:pt>
                  <c:pt idx="62">
                    <c:v>CA</c:v>
                  </c:pt>
                  <c:pt idx="63">
                    <c:v>CH</c:v>
                  </c:pt>
                  <c:pt idx="64">
                    <c:v>DK</c:v>
                  </c:pt>
                  <c:pt idx="65">
                    <c:v>GB</c:v>
                  </c:pt>
                  <c:pt idx="66">
                    <c:v>IT</c:v>
                  </c:pt>
                  <c:pt idx="67">
                    <c:v>US</c:v>
                  </c:pt>
                  <c:pt idx="68">
                    <c:v>IT</c:v>
                  </c:pt>
                  <c:pt idx="69">
                    <c:v>US</c:v>
                  </c:pt>
                </c:lvl>
                <c:lvl>
                  <c:pt idx="0">
                    <c:v>2010</c:v>
                  </c:pt>
                  <c:pt idx="6">
                    <c:v>2011</c:v>
                  </c:pt>
                  <c:pt idx="13">
                    <c:v>2012</c:v>
                  </c:pt>
                  <c:pt idx="20">
                    <c:v>2013</c:v>
                  </c:pt>
                  <c:pt idx="27">
                    <c:v>2014</c:v>
                  </c:pt>
                  <c:pt idx="34">
                    <c:v>2015</c:v>
                  </c:pt>
                  <c:pt idx="41">
                    <c:v>2016</c:v>
                  </c:pt>
                  <c:pt idx="47">
                    <c:v>2017</c:v>
                  </c:pt>
                  <c:pt idx="54">
                    <c:v>2018</c:v>
                  </c:pt>
                  <c:pt idx="61">
                    <c:v>2019</c:v>
                  </c:pt>
                  <c:pt idx="68">
                    <c:v>2020</c:v>
                  </c:pt>
                </c:lvl>
              </c:multiLvlStrCache>
            </c:multiLvlStrRef>
          </c:cat>
          <c:val>
            <c:numRef>
              <c:f>'Country &amp; Year'!$C$5:$C$86</c:f>
              <c:numCache>
                <c:formatCode>General</c:formatCode>
                <c:ptCount val="70"/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27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25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27</c:v>
                </c:pt>
                <c:pt idx="27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29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32</c:v>
                </c:pt>
                <c:pt idx="47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21</c:v>
                </c:pt>
                <c:pt idx="54">
                  <c:v>2</c:v>
                </c:pt>
                <c:pt idx="55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28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24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28-43D4-8451-8F125029E3F0}"/>
            </c:ext>
          </c:extLst>
        </c:ser>
        <c:ser>
          <c:idx val="2"/>
          <c:order val="2"/>
          <c:tx>
            <c:strRef>
              <c:f>'Country &amp; Year'!$D$3:$D$4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'Country &amp; Year'!$A$5:$A$86</c:f>
              <c:multiLvlStrCache>
                <c:ptCount val="70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GB</c:v>
                  </c:pt>
                  <c:pt idx="4">
                    <c:v>IT</c:v>
                  </c:pt>
                  <c:pt idx="5">
                    <c:v>US</c:v>
                  </c:pt>
                  <c:pt idx="6">
                    <c:v>AU</c:v>
                  </c:pt>
                  <c:pt idx="7">
                    <c:v>CA</c:v>
                  </c:pt>
                  <c:pt idx="8">
                    <c:v>CH</c:v>
                  </c:pt>
                  <c:pt idx="9">
                    <c:v>DK</c:v>
                  </c:pt>
                  <c:pt idx="10">
                    <c:v>GB</c:v>
                  </c:pt>
                  <c:pt idx="11">
                    <c:v>IT</c:v>
                  </c:pt>
                  <c:pt idx="12">
                    <c:v>US</c:v>
                  </c:pt>
                  <c:pt idx="13">
                    <c:v>AU</c:v>
                  </c:pt>
                  <c:pt idx="14">
                    <c:v>CA</c:v>
                  </c:pt>
                  <c:pt idx="15">
                    <c:v>CH</c:v>
                  </c:pt>
                  <c:pt idx="16">
                    <c:v>DK</c:v>
                  </c:pt>
                  <c:pt idx="17">
                    <c:v>GB</c:v>
                  </c:pt>
                  <c:pt idx="18">
                    <c:v>IT</c:v>
                  </c:pt>
                  <c:pt idx="19">
                    <c:v>US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CH</c:v>
                  </c:pt>
                  <c:pt idx="23">
                    <c:v>DK</c:v>
                  </c:pt>
                  <c:pt idx="24">
                    <c:v>GB</c:v>
                  </c:pt>
                  <c:pt idx="25">
                    <c:v>IT</c:v>
                  </c:pt>
                  <c:pt idx="26">
                    <c:v>US</c:v>
                  </c:pt>
                  <c:pt idx="27">
                    <c:v>AU</c:v>
                  </c:pt>
                  <c:pt idx="28">
                    <c:v>CA</c:v>
                  </c:pt>
                  <c:pt idx="29">
                    <c:v>CH</c:v>
                  </c:pt>
                  <c:pt idx="30">
                    <c:v>DK</c:v>
                  </c:pt>
                  <c:pt idx="31">
                    <c:v>GB</c:v>
                  </c:pt>
                  <c:pt idx="32">
                    <c:v>IT</c:v>
                  </c:pt>
                  <c:pt idx="33">
                    <c:v>US</c:v>
                  </c:pt>
                  <c:pt idx="34">
                    <c:v>AU</c:v>
                  </c:pt>
                  <c:pt idx="35">
                    <c:v>CA</c:v>
                  </c:pt>
                  <c:pt idx="36">
                    <c:v>CH</c:v>
                  </c:pt>
                  <c:pt idx="37">
                    <c:v>DK</c:v>
                  </c:pt>
                  <c:pt idx="38">
                    <c:v>GB</c:v>
                  </c:pt>
                  <c:pt idx="39">
                    <c:v>IT</c:v>
                  </c:pt>
                  <c:pt idx="40">
                    <c:v>US</c:v>
                  </c:pt>
                  <c:pt idx="41">
                    <c:v>AU</c:v>
                  </c:pt>
                  <c:pt idx="42">
                    <c:v>CA</c:v>
                  </c:pt>
                  <c:pt idx="43">
                    <c:v>DK</c:v>
                  </c:pt>
                  <c:pt idx="44">
                    <c:v>GB</c:v>
                  </c:pt>
                  <c:pt idx="45">
                    <c:v>IT</c:v>
                  </c:pt>
                  <c:pt idx="46">
                    <c:v>US</c:v>
                  </c:pt>
                  <c:pt idx="47">
                    <c:v>AU</c:v>
                  </c:pt>
                  <c:pt idx="48">
                    <c:v>CA</c:v>
                  </c:pt>
                  <c:pt idx="49">
                    <c:v>CH</c:v>
                  </c:pt>
                  <c:pt idx="50">
                    <c:v>DK</c:v>
                  </c:pt>
                  <c:pt idx="51">
                    <c:v>GB</c:v>
                  </c:pt>
                  <c:pt idx="52">
                    <c:v>IT</c:v>
                  </c:pt>
                  <c:pt idx="53">
                    <c:v>US</c:v>
                  </c:pt>
                  <c:pt idx="54">
                    <c:v>AU</c:v>
                  </c:pt>
                  <c:pt idx="55">
                    <c:v>CA</c:v>
                  </c:pt>
                  <c:pt idx="56">
                    <c:v>CH</c:v>
                  </c:pt>
                  <c:pt idx="57">
                    <c:v>DK</c:v>
                  </c:pt>
                  <c:pt idx="58">
                    <c:v>GB</c:v>
                  </c:pt>
                  <c:pt idx="59">
                    <c:v>IT</c:v>
                  </c:pt>
                  <c:pt idx="60">
                    <c:v>US</c:v>
                  </c:pt>
                  <c:pt idx="61">
                    <c:v>AU</c:v>
                  </c:pt>
                  <c:pt idx="62">
                    <c:v>CA</c:v>
                  </c:pt>
                  <c:pt idx="63">
                    <c:v>CH</c:v>
                  </c:pt>
                  <c:pt idx="64">
                    <c:v>DK</c:v>
                  </c:pt>
                  <c:pt idx="65">
                    <c:v>GB</c:v>
                  </c:pt>
                  <c:pt idx="66">
                    <c:v>IT</c:v>
                  </c:pt>
                  <c:pt idx="67">
                    <c:v>US</c:v>
                  </c:pt>
                  <c:pt idx="68">
                    <c:v>IT</c:v>
                  </c:pt>
                  <c:pt idx="69">
                    <c:v>US</c:v>
                  </c:pt>
                </c:lvl>
                <c:lvl>
                  <c:pt idx="0">
                    <c:v>2010</c:v>
                  </c:pt>
                  <c:pt idx="6">
                    <c:v>2011</c:v>
                  </c:pt>
                  <c:pt idx="13">
                    <c:v>2012</c:v>
                  </c:pt>
                  <c:pt idx="20">
                    <c:v>2013</c:v>
                  </c:pt>
                  <c:pt idx="27">
                    <c:v>2014</c:v>
                  </c:pt>
                  <c:pt idx="34">
                    <c:v>2015</c:v>
                  </c:pt>
                  <c:pt idx="41">
                    <c:v>2016</c:v>
                  </c:pt>
                  <c:pt idx="47">
                    <c:v>2017</c:v>
                  </c:pt>
                  <c:pt idx="54">
                    <c:v>2018</c:v>
                  </c:pt>
                  <c:pt idx="61">
                    <c:v>2019</c:v>
                  </c:pt>
                  <c:pt idx="68">
                    <c:v>2020</c:v>
                  </c:pt>
                </c:lvl>
              </c:multiLvlStrCache>
            </c:multiLvlStrRef>
          </c:cat>
          <c:val>
            <c:numRef>
              <c:f>'Country &amp; Year'!$D$5:$D$86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36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48</c:v>
                </c:pt>
                <c:pt idx="35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45</c:v>
                </c:pt>
                <c:pt idx="41">
                  <c:v>3</c:v>
                </c:pt>
                <c:pt idx="42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39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4</c:v>
                </c:pt>
                <c:pt idx="53">
                  <c:v>49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44</c:v>
                </c:pt>
                <c:pt idx="61">
                  <c:v>2</c:v>
                </c:pt>
                <c:pt idx="62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28-43D4-8451-8F125029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39551"/>
        <c:axId val="460946863"/>
      </c:barChart>
      <c:catAx>
        <c:axId val="5531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46863"/>
        <c:crosses val="autoZero"/>
        <c:auto val="1"/>
        <c:lblAlgn val="ctr"/>
        <c:lblOffset val="100"/>
        <c:noMultiLvlLbl val="0"/>
      </c:catAx>
      <c:valAx>
        <c:axId val="4609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3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0</xdr:row>
      <xdr:rowOff>156210</xdr:rowOff>
    </xdr:from>
    <xdr:to>
      <xdr:col>16</xdr:col>
      <xdr:colOff>60960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229AB-6257-2263-528A-B51BDC50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2</xdr:row>
      <xdr:rowOff>64770</xdr:rowOff>
    </xdr:from>
    <xdr:to>
      <xdr:col>35</xdr:col>
      <xdr:colOff>60960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CDBAD8-0919-A0E8-EF9F-FCC22AA4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har vasudevan" refreshedDate="45228.641074074076" createdVersion="8" refreshedVersion="8" minRefreshableVersion="3" recordCount="1001" xr:uid="{1086C245-95BB-45C6-960F-DF0C432CBDCE}">
  <cacheSource type="worksheet">
    <worksheetSource ref="A1:T1048576" sheet="Crowdfunding_Data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dhar vasudevan" refreshedDate="45231.216535300926" backgroundQuery="1" createdVersion="8" refreshedVersion="8" minRefreshableVersion="3" recordCount="0" supportSubquery="1" supportAdvancedDrill="1" xr:uid="{61977C72-4DC0-49E2-B042-2BD2123CA97F}">
  <cacheSource type="external" connectionId="1"/>
  <cacheFields count="4">
    <cacheField name="[Measures].[Count of outcome]" caption="Count of outcome" numFmtId="0" hierarchy="26" level="32767"/>
    <cacheField name="[Range].[country].[country]" caption="country" numFmtId="0" hierarchy="9" level="1">
      <sharedItems count="7">
        <s v="AU"/>
        <s v="CA"/>
        <s v="CH"/>
        <s v="GB"/>
        <s v="IT"/>
        <s v="US"/>
        <s v="DK"/>
      </sharedItems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x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x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x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x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x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x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x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x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x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x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x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x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x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x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x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x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x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x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x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x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x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x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x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x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x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x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x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x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x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x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x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x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x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x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x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x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x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x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x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x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x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x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x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x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x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x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x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x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x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x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x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x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x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x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x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x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x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x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x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x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x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x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x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x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x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x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x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x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x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x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x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x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x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x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x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x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x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x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x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x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x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x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x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x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x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x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x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x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x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x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x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x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x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x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x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x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x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x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x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x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x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x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x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x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x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x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x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x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x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x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x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x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x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x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x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x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x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x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x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x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x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x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x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x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x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x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x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x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x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x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x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x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x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x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x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x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x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x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x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x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x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x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x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x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x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x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x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x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x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x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x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x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x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x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x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x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x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x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x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x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x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x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x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x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x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x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x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x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x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x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x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x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x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x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x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x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x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x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x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x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x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x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x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x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x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x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x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x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x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x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x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x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x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x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x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x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x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x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x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x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x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x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x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x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x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x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x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x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x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x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x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x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x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x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x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x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x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x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x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x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x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x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x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x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x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x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x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x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x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x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x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x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x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x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x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x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x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x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x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x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x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x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x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x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x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x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x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x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x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x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x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x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x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x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x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x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x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x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x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x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x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x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x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x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x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x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x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x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x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x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x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x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x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x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x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x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x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x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x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x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x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x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x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x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x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x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x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x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x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x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x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x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x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x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x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x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x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x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x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x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x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x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x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x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x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x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x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x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x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x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x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x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x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x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x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x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x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x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x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x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x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x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x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x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x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x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x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x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x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x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x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x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x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x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x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x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x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x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x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x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x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x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x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x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x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x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x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x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x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x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x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x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x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x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x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x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x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x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x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x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x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x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x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x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x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x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x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x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x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x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x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x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x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x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x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x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x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x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x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x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x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x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x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x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x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x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x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x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x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x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x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x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x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x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x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x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x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x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x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x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x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x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x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x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x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x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x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x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x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x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x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x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x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x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x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x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x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x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x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x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x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x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x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x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x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x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x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x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x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x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x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x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x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x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x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x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x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x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x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x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x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x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x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x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x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x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x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x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x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x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x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x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x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x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x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x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x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x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x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x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x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x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x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x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x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x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x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x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x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x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x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x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x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x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x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x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x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x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x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x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x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x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x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x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x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x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x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x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x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x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x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x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x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x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x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x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x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x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x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x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x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x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x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x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x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x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x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x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x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x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x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x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x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x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x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x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x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x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x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x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x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x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x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x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x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x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x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x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x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x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x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x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x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x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x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x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x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x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x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x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x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x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x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x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x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x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x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x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x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x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x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x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x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x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x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x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x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x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x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x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x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x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x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x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x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x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x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x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x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x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x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x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x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x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x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x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x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x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x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x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x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x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x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x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x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x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x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x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x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x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x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x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x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x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x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x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x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x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x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x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x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x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x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x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x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x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x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x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x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x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x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x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x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x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x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x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x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x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x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x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x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x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x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x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x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x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x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x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x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x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x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x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x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x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x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x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x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x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x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x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x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x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x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x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x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x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x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x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x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x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x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x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x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x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x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x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x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x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x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x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x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x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x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x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x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x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x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x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x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x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x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x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x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x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x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x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x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x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x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x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x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x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x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x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x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x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x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x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x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x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x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x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x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x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x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x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x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x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x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x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x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x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x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x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x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x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x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x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x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x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x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x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x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x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x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x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x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x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x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x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x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x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x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x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x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x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x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x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x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x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x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x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x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x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x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x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x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x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x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x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x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x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x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x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x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x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x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x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x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x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x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x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x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x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x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x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x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x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x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x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x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x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x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x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x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x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x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x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x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x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x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x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x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x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x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x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x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x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x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x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x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x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x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x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x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x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x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x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x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x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x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x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x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x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x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x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x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x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x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x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x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x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x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x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x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x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x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x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x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x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x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x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x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x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x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x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x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x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x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x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x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x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x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x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x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x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x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x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x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x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x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x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x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x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x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x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x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x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x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x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x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x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x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x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x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x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x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x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x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x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x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x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x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x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x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x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x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x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x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x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x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x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x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x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x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x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x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x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x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x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x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x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x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x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x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x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x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x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x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x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x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x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x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x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x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x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x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x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x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x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x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x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x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x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x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x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x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x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x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x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x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x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x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x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x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x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x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x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x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x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x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x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x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x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x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x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x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x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x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x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x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x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x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x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x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x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x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x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x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x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x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x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x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x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x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x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x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x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x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x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x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x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x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x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x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x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x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x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x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x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x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x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x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x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x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x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x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x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x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x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x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x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x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x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x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x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x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x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x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x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x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x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x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x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x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x v="1000"/>
    <x v="974"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FE5BB-B7CD-42E4-A575-2F552DA46AF1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E12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2458D-EB51-490C-9456-BFE476E5DB31}" name="PivotTable7" cacheId="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1">
  <location ref="A3:E86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3"/>
    <field x="1"/>
  </rowFields>
  <rowItems count="8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6"/>
    </i>
    <i r="1">
      <x/>
    </i>
    <i r="1">
      <x v="1"/>
    </i>
    <i r="1">
      <x v="6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6"/>
    </i>
    <i r="1">
      <x v="3"/>
    </i>
    <i r="1">
      <x v="4"/>
    </i>
    <i r="1">
      <x v="5"/>
    </i>
    <i>
      <x v="10"/>
    </i>
    <i r="1">
      <x v="4"/>
    </i>
    <i r="1"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outcome" fld="0" subtotal="count" baseField="0" baseItem="0"/>
  </dataFields>
  <chartFormats count="28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1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1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E8" sqref="E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8AEF-9625-4EEB-83B8-FBD044A62DE0}">
  <sheetPr codeName="Sheet2"/>
  <dimension ref="A1:T1001"/>
  <sheetViews>
    <sheetView workbookViewId="0">
      <selection activeCell="C20" sqref="C2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69921875" customWidth="1"/>
    <col min="8" max="8" width="16.796875" customWidth="1"/>
    <col min="9" max="9" width="19.69921875" bestFit="1" customWidth="1"/>
    <col min="14" max="14" width="26.19921875" bestFit="1" customWidth="1"/>
    <col min="15" max="15" width="26.19921875" customWidth="1"/>
    <col min="18" max="18" width="28" bestFit="1" customWidth="1"/>
    <col min="19" max="19" width="25.59765625" customWidth="1"/>
    <col min="20" max="20" width="19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2037</v>
      </c>
      <c r="O1" s="1" t="s">
        <v>2038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f t="shared" ref="I2:I65" si="1"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 t="shared" ref="N2:N65" si="2">(((L2/60)/60)/24)+DATE(1970,1,1)</f>
        <v>42336.25</v>
      </c>
      <c r="O2" s="6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LEFT(R2,FIND("/", R2, 1) -1)</f>
        <v>food</v>
      </c>
      <c r="T2" t="str">
        <f t="shared" ref="T2:T65" si="5">RIGHT(R2,LEN(R2) - FIND("/",R2,1))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si="1"/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si="2"/>
        <v>41870.208333333336</v>
      </c>
      <c r="O3" s="6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6">ROUND((E66/D66)*100,0)</f>
        <v>98</v>
      </c>
      <c r="G66" t="s">
        <v>14</v>
      </c>
      <c r="H66">
        <v>38</v>
      </c>
      <c r="I66">
        <f t="shared" ref="I66:I129" si="7">ROUND(IFERROR(E66/H66,0),2)</f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ref="N66:N129" si="8">(((L66/60)/60)/24)+DATE(1970,1,1)</f>
        <v>43283.208333333328</v>
      </c>
      <c r="O66" s="6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LEFT(R66,FIND("/", R66, 1) -1)</f>
        <v>technology</v>
      </c>
      <c r="T66" t="str">
        <f t="shared" ref="T66:T129" si="11">RIGHT(R66,LEN(R66) - FIND("/",R66,1))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si="7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8"/>
        <v>40570.25</v>
      </c>
      <c r="O67" s="6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12">ROUND((E130/D130)*100,0)</f>
        <v>60</v>
      </c>
      <c r="G130" t="s">
        <v>74</v>
      </c>
      <c r="H130">
        <v>532</v>
      </c>
      <c r="I130">
        <f t="shared" ref="I130:I193" si="13">ROUND(IFERROR(E130/H130,0),2)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ref="N130:N193" si="14">(((L130/60)/60)/24)+DATE(1970,1,1)</f>
        <v>40417.208333333336</v>
      </c>
      <c r="O130" s="6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LEFT(R130,FIND("/", R130, 1) -1)</f>
        <v>music</v>
      </c>
      <c r="T130" t="str">
        <f t="shared" ref="T130:T193" si="17">RIGHT(R130,LEN(R130) - FIND("/",R130,1))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si="13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14"/>
        <v>42038.25</v>
      </c>
      <c r="O131" s="6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8">ROUND((E194/D194)*100,0)</f>
        <v>20</v>
      </c>
      <c r="G194" t="s">
        <v>14</v>
      </c>
      <c r="H194">
        <v>243</v>
      </c>
      <c r="I194">
        <f t="shared" ref="I194:I257" si="19">ROUND(IFERROR(E194/H194,0),2)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ref="N194:N257" si="20">(((L194/60)/60)/24)+DATE(1970,1,1)</f>
        <v>41817.208333333336</v>
      </c>
      <c r="O194" s="6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LEFT(R194,FIND("/", R194, 1) -1)</f>
        <v>music</v>
      </c>
      <c r="T194" t="str">
        <f t="shared" ref="T194:T257" si="23">RIGHT(R194,LEN(R194) - FIND("/",R194,1))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si="19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20"/>
        <v>43198.208333333328</v>
      </c>
      <c r="O195" s="6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24">ROUND((E258/D258)*100,0)</f>
        <v>23</v>
      </c>
      <c r="G258" t="s">
        <v>14</v>
      </c>
      <c r="H258">
        <v>15</v>
      </c>
      <c r="I258">
        <f t="shared" ref="I258:I321" si="25">ROUND(IFERROR(E258/H258,0),2)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ref="N258:N321" si="26">(((L258/60)/60)/24)+DATE(1970,1,1)</f>
        <v>42393.25</v>
      </c>
      <c r="O258" s="6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LEFT(R258,FIND("/", R258, 1) -1)</f>
        <v>music</v>
      </c>
      <c r="T258" t="str">
        <f t="shared" ref="T258:T321" si="29">RIGHT(R258,LEN(R258) - FIND("/",R258,1))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si="2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6"/>
        <v>41338.25</v>
      </c>
      <c r="O259" s="6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30">ROUND((E322/D322)*100,0)</f>
        <v>10</v>
      </c>
      <c r="G322" t="s">
        <v>14</v>
      </c>
      <c r="H322">
        <v>80</v>
      </c>
      <c r="I322">
        <f t="shared" ref="I322:I385" si="31">ROUND(IFERROR(E322/H322,0),2)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ref="N322:N385" si="32">(((L322/60)/60)/24)+DATE(1970,1,1)</f>
        <v>40673.208333333336</v>
      </c>
      <c r="O322" s="6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LEFT(R322,FIND("/", R322, 1) -1)</f>
        <v>publishing</v>
      </c>
      <c r="T322" t="str">
        <f t="shared" ref="T322:T385" si="35">RIGHT(R322,LEN(R322) - FIND("/",R322,1))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si="31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32"/>
        <v>40634.208333333336</v>
      </c>
      <c r="O323" s="6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36">ROUND((E386/D386)*100,0)</f>
        <v>172</v>
      </c>
      <c r="G386" t="s">
        <v>20</v>
      </c>
      <c r="H386">
        <v>4799</v>
      </c>
      <c r="I386">
        <f t="shared" ref="I386:I449" si="37">ROUND(IFERROR(E386/H386,0),2)</f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ref="N386:N449" si="38">(((L386/60)/60)/24)+DATE(1970,1,1)</f>
        <v>42776.25</v>
      </c>
      <c r="O386" s="6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LEFT(R386,FIND("/", R386, 1) -1)</f>
        <v>film &amp; video</v>
      </c>
      <c r="T386" t="str">
        <f t="shared" ref="T386:T449" si="41">RIGHT(R386,LEN(R386) - FIND("/",R386,1))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si="37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38"/>
        <v>43553.208333333328</v>
      </c>
      <c r="O387" s="6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42">ROUND((E450/D450)*100,0)</f>
        <v>50</v>
      </c>
      <c r="G450" t="s">
        <v>14</v>
      </c>
      <c r="H450">
        <v>605</v>
      </c>
      <c r="I450">
        <f t="shared" ref="I450:I513" si="43">ROUND(IFERROR(E450/H450,0),2)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ref="N450:N513" si="44">(((L450/60)/60)/24)+DATE(1970,1,1)</f>
        <v>41378.208333333336</v>
      </c>
      <c r="O450" s="6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LEFT(R450,FIND("/", R450, 1) -1)</f>
        <v>games</v>
      </c>
      <c r="T450" t="str">
        <f t="shared" ref="T450:T513" si="47">RIGHT(R450,LEN(R450) - FIND("/",R450,1))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si="43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44"/>
        <v>43530.25</v>
      </c>
      <c r="O451" s="6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48">ROUND((E514/D514)*100,0)</f>
        <v>139</v>
      </c>
      <c r="G514" t="s">
        <v>20</v>
      </c>
      <c r="H514">
        <v>239</v>
      </c>
      <c r="I514">
        <f t="shared" ref="I514:I577" si="49">ROUND(IFERROR(E514/H514,0),2)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ref="N514:N577" si="50">(((L514/60)/60)/24)+DATE(1970,1,1)</f>
        <v>41825.208333333336</v>
      </c>
      <c r="O514" s="6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LEFT(R514,FIND("/", R514, 1) -1)</f>
        <v>games</v>
      </c>
      <c r="T514" t="str">
        <f t="shared" ref="T514:T577" si="53">RIGHT(R514,LEN(R514) - FIND("/",R514,1))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si="49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50"/>
        <v>40430.208333333336</v>
      </c>
      <c r="O515" s="6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54">ROUND((E578/D578)*100,0)</f>
        <v>65</v>
      </c>
      <c r="G578" t="s">
        <v>14</v>
      </c>
      <c r="H578">
        <v>64</v>
      </c>
      <c r="I578">
        <f t="shared" ref="I578:I641" si="55">ROUND(IFERROR(E578/H578,0),2)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ref="N578:N641" si="56">(((L578/60)/60)/24)+DATE(1970,1,1)</f>
        <v>43040.208333333328</v>
      </c>
      <c r="O578" s="6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LEFT(R578,FIND("/", R578, 1) -1)</f>
        <v>theater</v>
      </c>
      <c r="T578" t="str">
        <f t="shared" ref="T578:T641" si="59">RIGHT(R578,LEN(R578) - FIND("/",R578,1))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si="5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56"/>
        <v>40613.25</v>
      </c>
      <c r="O579" s="6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60">ROUND((E642/D642)*100,0)</f>
        <v>17</v>
      </c>
      <c r="G642" t="s">
        <v>14</v>
      </c>
      <c r="H642">
        <v>257</v>
      </c>
      <c r="I642">
        <f t="shared" ref="I642:I705" si="61">ROUND(IFERROR(E642/H642,0),2)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ref="N642:N705" si="62">(((L642/60)/60)/24)+DATE(1970,1,1)</f>
        <v>42387.25</v>
      </c>
      <c r="O642" s="6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LEFT(R642,FIND("/", R642, 1) -1)</f>
        <v>theater</v>
      </c>
      <c r="T642" t="str">
        <f t="shared" ref="T642:T705" si="65">RIGHT(R642,LEN(R642) - FIND("/",R642,1))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si="61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62"/>
        <v>42786.25</v>
      </c>
      <c r="O643" s="6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66">ROUND((E706/D706)*100,0)</f>
        <v>123</v>
      </c>
      <c r="G706" t="s">
        <v>20</v>
      </c>
      <c r="H706">
        <v>116</v>
      </c>
      <c r="I706">
        <f t="shared" ref="I706:I769" si="67">ROUND(IFERROR(E706/H706,0),2)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ref="N706:N769" si="68">(((L706/60)/60)/24)+DATE(1970,1,1)</f>
        <v>42555.208333333328</v>
      </c>
      <c r="O706" s="6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LEFT(R706,FIND("/", R706, 1) -1)</f>
        <v>film &amp; video</v>
      </c>
      <c r="T706" t="str">
        <f t="shared" ref="T706:T769" si="71">RIGHT(R706,LEN(R706) - FIND("/",R706,1))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>
        <f t="shared" si="67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68"/>
        <v>41619.25</v>
      </c>
      <c r="O707" s="6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72">ROUND((E770/D770)*100,0)</f>
        <v>231</v>
      </c>
      <c r="G770" t="s">
        <v>20</v>
      </c>
      <c r="H770">
        <v>150</v>
      </c>
      <c r="I770">
        <f t="shared" ref="I770:I833" si="73">ROUND(IFERROR(E770/H770,0),2)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ref="N770:N833" si="74">(((L770/60)/60)/24)+DATE(1970,1,1)</f>
        <v>41619.25</v>
      </c>
      <c r="O770" s="6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LEFT(R770,FIND("/", R770, 1) -1)</f>
        <v>theater</v>
      </c>
      <c r="T770" t="str">
        <f t="shared" ref="T770:T833" si="77">RIGHT(R770,LEN(R770) - FIND("/",R770,1))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>
        <f t="shared" si="73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74"/>
        <v>41501.208333333336</v>
      </c>
      <c r="O771" s="6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78">ROUND((E834/D834)*100,0)</f>
        <v>315</v>
      </c>
      <c r="G834" t="s">
        <v>20</v>
      </c>
      <c r="H834">
        <v>1297</v>
      </c>
      <c r="I834">
        <f t="shared" ref="I834:I897" si="79">ROUND(IFERROR(E834/H834,0),2)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ref="N834:N897" si="80">(((L834/60)/60)/24)+DATE(1970,1,1)</f>
        <v>42299.208333333328</v>
      </c>
      <c r="O834" s="6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LEFT(R834,FIND("/", R834, 1) -1)</f>
        <v>publishing</v>
      </c>
      <c r="T834" t="str">
        <f t="shared" ref="T834:T897" si="83">RIGHT(R834,LEN(R834) - FIND("/",R834,1))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>
        <f t="shared" si="7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80"/>
        <v>40588.25</v>
      </c>
      <c r="O835" s="6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84">ROUND((E898/D898)*100,0)</f>
        <v>774</v>
      </c>
      <c r="G898" t="s">
        <v>20</v>
      </c>
      <c r="H898">
        <v>1460</v>
      </c>
      <c r="I898">
        <f t="shared" ref="I898:I961" si="85">ROUND(IFERROR(E898/H898,0),2)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ref="N898:N961" si="86">(((L898/60)/60)/24)+DATE(1970,1,1)</f>
        <v>40738.208333333336</v>
      </c>
      <c r="O898" s="6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LEFT(R898,FIND("/", R898, 1) -1)</f>
        <v>food</v>
      </c>
      <c r="T898" t="str">
        <f t="shared" ref="T898:T961" si="89">RIGHT(R898,LEN(R898) - FIND("/",R898,1))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>
        <f t="shared" si="8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86"/>
        <v>43583.208333333328</v>
      </c>
      <c r="O899" s="6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997" si="90">ROUND((E962/D962)*100,0)</f>
        <v>85</v>
      </c>
      <c r="G962" t="s">
        <v>14</v>
      </c>
      <c r="H962">
        <v>55</v>
      </c>
      <c r="I962">
        <f t="shared" ref="I962:I997" si="91">ROUND(IFERROR(E962/H962,0),2)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ref="N962:N997" si="92">(((L962/60)/60)/24)+DATE(1970,1,1)</f>
        <v>42408.25</v>
      </c>
      <c r="O962" s="6">
        <f t="shared" ref="O962:O997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997" si="94">LEFT(R962,FIND("/", R962, 1) -1)</f>
        <v>technology</v>
      </c>
      <c r="T962" t="str">
        <f t="shared" ref="T962:T997" si="95">RIGHT(R962,LEN(R962) - FIND("/",R962,1))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>
        <f t="shared" si="91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92"/>
        <v>40591.25</v>
      </c>
      <c r="O963" s="6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ref="F998:F1001" si="96">ROUND((E998/D998)*100,0)</f>
        <v>73</v>
      </c>
      <c r="G998" t="s">
        <v>14</v>
      </c>
      <c r="H998">
        <v>112</v>
      </c>
      <c r="I998">
        <f t="shared" ref="I998:I1001" si="97">ROUND(IFERROR(E998/H998,0),2)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ref="N998:N1001" si="98">(((L998/60)/60)/24)+DATE(1970,1,1)</f>
        <v>41276.25</v>
      </c>
      <c r="O998" s="6">
        <f t="shared" ref="O998:O1001" si="99">(((M998/60)/60)/24)+DATE(1970,1,1)</f>
        <v>41306.25</v>
      </c>
      <c r="P998" t="b">
        <v>0</v>
      </c>
      <c r="Q998" t="b">
        <v>0</v>
      </c>
      <c r="R998" t="s">
        <v>33</v>
      </c>
      <c r="S998" t="str">
        <f t="shared" ref="S998:S1001" si="100">LEFT(R998,FIND("/", R998, 1) -1)</f>
        <v>theater</v>
      </c>
      <c r="T998" t="str">
        <f t="shared" ref="T998:T1001" si="101">RIGHT(R998,LEN(R998) - FIND("/",R998,1))</f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6"/>
        <v>61</v>
      </c>
      <c r="G999" t="s">
        <v>74</v>
      </c>
      <c r="H999">
        <v>139</v>
      </c>
      <c r="I999">
        <f t="shared" si="97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8"/>
        <v>41659.25</v>
      </c>
      <c r="O999" s="6">
        <f t="shared" si="99"/>
        <v>41664.25</v>
      </c>
      <c r="P999" t="b">
        <v>0</v>
      </c>
      <c r="Q999" t="b">
        <v>0</v>
      </c>
      <c r="R999" t="s">
        <v>33</v>
      </c>
      <c r="S999" t="str">
        <f t="shared" si="100"/>
        <v>theater</v>
      </c>
      <c r="T999" t="str">
        <f t="shared" si="101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6"/>
        <v>57</v>
      </c>
      <c r="G1000" t="s">
        <v>14</v>
      </c>
      <c r="H1000">
        <v>374</v>
      </c>
      <c r="I1000">
        <f t="shared" si="97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8"/>
        <v>40220.25</v>
      </c>
      <c r="O1000" s="6">
        <f t="shared" si="99"/>
        <v>40234.25</v>
      </c>
      <c r="P1000" t="b">
        <v>0</v>
      </c>
      <c r="Q1000" t="b">
        <v>1</v>
      </c>
      <c r="R1000" t="s">
        <v>60</v>
      </c>
      <c r="S1000" t="str">
        <f t="shared" si="100"/>
        <v>music</v>
      </c>
      <c r="T1000" t="str">
        <f t="shared" si="101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6"/>
        <v>57</v>
      </c>
      <c r="G1001" t="s">
        <v>74</v>
      </c>
      <c r="H1001">
        <v>1122</v>
      </c>
      <c r="I1001">
        <f t="shared" si="97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8"/>
        <v>42550.208333333328</v>
      </c>
      <c r="O1001" s="6">
        <f t="shared" si="99"/>
        <v>42557.208333333328</v>
      </c>
      <c r="P1001" t="b">
        <v>0</v>
      </c>
      <c r="Q1001" t="b">
        <v>0</v>
      </c>
      <c r="R1001" t="s">
        <v>17</v>
      </c>
      <c r="S1001" t="str">
        <f t="shared" si="100"/>
        <v>food</v>
      </c>
      <c r="T1001" t="str">
        <f t="shared" si="101"/>
        <v>food trucks</v>
      </c>
    </row>
  </sheetData>
  <autoFilter ref="A1:T1001" xr:uid="{8C998AEF-9625-4EEB-83B8-FBD044A62DE0}"/>
  <conditionalFormatting sqref="F1:F1048576">
    <cfRule type="colorScale" priority="1">
      <colorScale>
        <cfvo type="formula" val="0"/>
        <cfvo type="formula" val="100"/>
        <cfvo type="formula" val="200"/>
        <color rgb="FFF8696B"/>
        <color rgb="FF92D050"/>
        <color rgb="FF0070C0"/>
      </colorScale>
    </cfRule>
  </conditionalFormatting>
  <conditionalFormatting sqref="F2:F1001">
    <cfRule type="expression" dxfId="5" priority="6">
      <formula>IF(G2&gt;=100,)</formula>
    </cfRule>
  </conditionalFormatting>
  <conditionalFormatting sqref="G1:G1048576">
    <cfRule type="expression" dxfId="4" priority="7">
      <formula>IF(G2=failed,TRUE)</formula>
    </cfRule>
  </conditionalFormatting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40D3-8DD2-42DD-8653-13E2F55E85F2}">
  <sheetPr codeName="Sheet14"/>
  <dimension ref="A3:E17"/>
  <sheetViews>
    <sheetView workbookViewId="0">
      <selection activeCell="B21" sqref="B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3" spans="1:5" x14ac:dyDescent="0.3">
      <c r="A3" s="4" t="s">
        <v>2035</v>
      </c>
      <c r="B3" s="4" t="s">
        <v>2036</v>
      </c>
    </row>
    <row r="4" spans="1:5" x14ac:dyDescent="0.3">
      <c r="A4" s="4" t="s">
        <v>2033</v>
      </c>
      <c r="B4" t="s">
        <v>74</v>
      </c>
      <c r="C4" t="s">
        <v>14</v>
      </c>
      <c r="D4" t="s">
        <v>20</v>
      </c>
      <c r="E4" t="s">
        <v>2034</v>
      </c>
    </row>
    <row r="5" spans="1:5" x14ac:dyDescent="0.3">
      <c r="A5" s="5" t="s">
        <v>26</v>
      </c>
      <c r="B5">
        <v>2</v>
      </c>
      <c r="C5">
        <v>16</v>
      </c>
      <c r="D5">
        <v>24</v>
      </c>
      <c r="E5">
        <v>42</v>
      </c>
    </row>
    <row r="6" spans="1:5" x14ac:dyDescent="0.3">
      <c r="A6" s="5" t="s">
        <v>15</v>
      </c>
      <c r="B6">
        <v>2</v>
      </c>
      <c r="C6">
        <v>19</v>
      </c>
      <c r="D6">
        <v>22</v>
      </c>
      <c r="E6">
        <v>43</v>
      </c>
    </row>
    <row r="7" spans="1:5" x14ac:dyDescent="0.3">
      <c r="A7" s="5" t="s">
        <v>98</v>
      </c>
      <c r="B7">
        <v>4</v>
      </c>
      <c r="C7">
        <v>6</v>
      </c>
      <c r="D7">
        <v>12</v>
      </c>
      <c r="E7">
        <v>22</v>
      </c>
    </row>
    <row r="8" spans="1:5" x14ac:dyDescent="0.3">
      <c r="A8" s="5" t="s">
        <v>36</v>
      </c>
      <c r="B8">
        <v>1</v>
      </c>
      <c r="C8">
        <v>12</v>
      </c>
      <c r="D8">
        <v>17</v>
      </c>
      <c r="E8">
        <v>30</v>
      </c>
    </row>
    <row r="9" spans="1:5" x14ac:dyDescent="0.3">
      <c r="A9" s="5" t="s">
        <v>40</v>
      </c>
      <c r="B9">
        <v>1</v>
      </c>
      <c r="C9">
        <v>18</v>
      </c>
      <c r="D9">
        <v>28</v>
      </c>
      <c r="E9">
        <v>47</v>
      </c>
    </row>
    <row r="10" spans="1:5" x14ac:dyDescent="0.3">
      <c r="A10" s="5" t="s">
        <v>107</v>
      </c>
      <c r="B10">
        <v>3</v>
      </c>
      <c r="C10">
        <v>19</v>
      </c>
      <c r="D10">
        <v>26</v>
      </c>
      <c r="E10">
        <v>48</v>
      </c>
    </row>
    <row r="11" spans="1:5" x14ac:dyDescent="0.3">
      <c r="A11" s="5" t="s">
        <v>21</v>
      </c>
      <c r="B11">
        <v>44</v>
      </c>
      <c r="C11">
        <v>274</v>
      </c>
      <c r="D11">
        <v>436</v>
      </c>
      <c r="E11">
        <v>754</v>
      </c>
    </row>
    <row r="12" spans="1:5" x14ac:dyDescent="0.3">
      <c r="A12" s="5" t="s">
        <v>2034</v>
      </c>
      <c r="B12">
        <v>57</v>
      </c>
      <c r="C12">
        <v>364</v>
      </c>
      <c r="D12">
        <v>565</v>
      </c>
      <c r="E12">
        <v>986</v>
      </c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307F-67F0-4CAC-A4A5-0BA2048BCB91}">
  <sheetPr codeName="Sheet15"/>
  <dimension ref="A3:E86"/>
  <sheetViews>
    <sheetView tabSelected="1" topLeftCell="A3" workbookViewId="0">
      <selection activeCell="B11" sqref="B1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7.5" bestFit="1" customWidth="1"/>
    <col min="11" max="11" width="3.19921875" bestFit="1" customWidth="1"/>
    <col min="12" max="14" width="3.296875" bestFit="1" customWidth="1"/>
    <col min="15" max="15" width="2.8984375" bestFit="1" customWidth="1"/>
    <col min="16" max="16" width="3.8984375" bestFit="1" customWidth="1"/>
    <col min="17" max="17" width="10.3984375" bestFit="1" customWidth="1"/>
    <col min="18" max="18" width="11.09765625" bestFit="1" customWidth="1"/>
    <col min="19" max="19" width="3.19921875" bestFit="1" customWidth="1"/>
    <col min="20" max="22" width="3.296875" bestFit="1" customWidth="1"/>
    <col min="23" max="23" width="2.8984375" bestFit="1" customWidth="1"/>
    <col min="24" max="24" width="3.8984375" bestFit="1" customWidth="1"/>
    <col min="25" max="25" width="14.09765625" bestFit="1" customWidth="1"/>
    <col min="26" max="26" width="10.8984375" bestFit="1" customWidth="1"/>
    <col min="27" max="33" width="4.8984375" bestFit="1" customWidth="1"/>
    <col min="34" max="34" width="8.59765625" bestFit="1" customWidth="1"/>
    <col min="35" max="35" width="11.09765625" bestFit="1" customWidth="1"/>
    <col min="36" max="44" width="4.8984375" bestFit="1" customWidth="1"/>
    <col min="45" max="45" width="14.09765625" bestFit="1" customWidth="1"/>
    <col min="46" max="46" width="10.8984375" bestFit="1" customWidth="1"/>
  </cols>
  <sheetData>
    <row r="3" spans="1:5" x14ac:dyDescent="0.3">
      <c r="A3" s="4" t="s">
        <v>2035</v>
      </c>
      <c r="B3" s="4" t="s">
        <v>2036</v>
      </c>
    </row>
    <row r="4" spans="1:5" x14ac:dyDescent="0.3">
      <c r="A4" s="4" t="s">
        <v>2033</v>
      </c>
      <c r="B4" t="s">
        <v>74</v>
      </c>
      <c r="C4" t="s">
        <v>14</v>
      </c>
      <c r="D4" t="s">
        <v>20</v>
      </c>
      <c r="E4" t="s">
        <v>2034</v>
      </c>
    </row>
    <row r="5" spans="1:5" x14ac:dyDescent="0.3">
      <c r="A5" s="5" t="s">
        <v>2052</v>
      </c>
      <c r="B5" s="17"/>
      <c r="C5" s="17"/>
      <c r="D5" s="17"/>
      <c r="E5" s="17"/>
    </row>
    <row r="6" spans="1:5" x14ac:dyDescent="0.3">
      <c r="A6" s="8" t="s">
        <v>26</v>
      </c>
      <c r="B6" s="17"/>
      <c r="C6" s="17"/>
      <c r="D6" s="17">
        <v>1</v>
      </c>
      <c r="E6" s="17">
        <v>1</v>
      </c>
    </row>
    <row r="7" spans="1:5" x14ac:dyDescent="0.3">
      <c r="A7" s="8" t="s">
        <v>15</v>
      </c>
      <c r="B7" s="17"/>
      <c r="C7" s="17">
        <v>4</v>
      </c>
      <c r="D7" s="17">
        <v>1</v>
      </c>
      <c r="E7" s="17">
        <v>5</v>
      </c>
    </row>
    <row r="8" spans="1:5" x14ac:dyDescent="0.3">
      <c r="A8" s="8" t="s">
        <v>98</v>
      </c>
      <c r="B8" s="17">
        <v>1</v>
      </c>
      <c r="C8" s="17">
        <v>1</v>
      </c>
      <c r="D8" s="17">
        <v>1</v>
      </c>
      <c r="E8" s="17">
        <v>3</v>
      </c>
    </row>
    <row r="9" spans="1:5" x14ac:dyDescent="0.3">
      <c r="A9" s="8" t="s">
        <v>40</v>
      </c>
      <c r="B9" s="17"/>
      <c r="C9" s="17">
        <v>2</v>
      </c>
      <c r="D9" s="17">
        <v>4</v>
      </c>
      <c r="E9" s="17">
        <v>6</v>
      </c>
    </row>
    <row r="10" spans="1:5" x14ac:dyDescent="0.3">
      <c r="A10" s="8" t="s">
        <v>107</v>
      </c>
      <c r="B10" s="17">
        <v>1</v>
      </c>
      <c r="C10" s="17">
        <v>1</v>
      </c>
      <c r="D10" s="17">
        <v>4</v>
      </c>
      <c r="E10" s="17">
        <v>6</v>
      </c>
    </row>
    <row r="11" spans="1:5" x14ac:dyDescent="0.3">
      <c r="A11" s="8" t="s">
        <v>21</v>
      </c>
      <c r="B11" s="17">
        <v>12</v>
      </c>
      <c r="C11" s="17">
        <v>27</v>
      </c>
      <c r="D11" s="17">
        <v>47</v>
      </c>
      <c r="E11" s="17">
        <v>86</v>
      </c>
    </row>
    <row r="12" spans="1:5" x14ac:dyDescent="0.3">
      <c r="A12" s="5" t="s">
        <v>2053</v>
      </c>
      <c r="B12" s="17"/>
      <c r="C12" s="17"/>
      <c r="D12" s="17"/>
      <c r="E12" s="17"/>
    </row>
    <row r="13" spans="1:5" x14ac:dyDescent="0.3">
      <c r="A13" s="8" t="s">
        <v>26</v>
      </c>
      <c r="B13" s="17"/>
      <c r="C13" s="17">
        <v>2</v>
      </c>
      <c r="D13" s="17">
        <v>4</v>
      </c>
      <c r="E13" s="17">
        <v>6</v>
      </c>
    </row>
    <row r="14" spans="1:5" x14ac:dyDescent="0.3">
      <c r="A14" s="8" t="s">
        <v>15</v>
      </c>
      <c r="B14" s="17"/>
      <c r="C14" s="17">
        <v>4</v>
      </c>
      <c r="D14" s="17">
        <v>3</v>
      </c>
      <c r="E14" s="17">
        <v>7</v>
      </c>
    </row>
    <row r="15" spans="1:5" x14ac:dyDescent="0.3">
      <c r="A15" s="8" t="s">
        <v>98</v>
      </c>
      <c r="B15" s="17"/>
      <c r="C15" s="17">
        <v>1</v>
      </c>
      <c r="D15" s="17">
        <v>2</v>
      </c>
      <c r="E15" s="17">
        <v>3</v>
      </c>
    </row>
    <row r="16" spans="1:5" x14ac:dyDescent="0.3">
      <c r="A16" s="8" t="s">
        <v>36</v>
      </c>
      <c r="B16" s="17"/>
      <c r="C16" s="17"/>
      <c r="D16" s="17">
        <v>2</v>
      </c>
      <c r="E16" s="17">
        <v>2</v>
      </c>
    </row>
    <row r="17" spans="1:5" x14ac:dyDescent="0.3">
      <c r="A17" s="8" t="s">
        <v>40</v>
      </c>
      <c r="B17" s="17"/>
      <c r="C17" s="17">
        <v>2</v>
      </c>
      <c r="D17" s="17">
        <v>2</v>
      </c>
      <c r="E17" s="17">
        <v>4</v>
      </c>
    </row>
    <row r="18" spans="1:5" x14ac:dyDescent="0.3">
      <c r="A18" s="8" t="s">
        <v>107</v>
      </c>
      <c r="B18" s="17"/>
      <c r="C18" s="17">
        <v>1</v>
      </c>
      <c r="D18" s="17">
        <v>1</v>
      </c>
      <c r="E18" s="17">
        <v>2</v>
      </c>
    </row>
    <row r="19" spans="1:5" x14ac:dyDescent="0.3">
      <c r="A19" s="8" t="s">
        <v>21</v>
      </c>
      <c r="B19" s="17">
        <v>6</v>
      </c>
      <c r="C19" s="17">
        <v>30</v>
      </c>
      <c r="D19" s="17">
        <v>42</v>
      </c>
      <c r="E19" s="17">
        <v>78</v>
      </c>
    </row>
    <row r="20" spans="1:5" x14ac:dyDescent="0.3">
      <c r="A20" s="5" t="s">
        <v>2054</v>
      </c>
      <c r="B20" s="17"/>
      <c r="C20" s="17"/>
      <c r="D20" s="17"/>
      <c r="E20" s="17"/>
    </row>
    <row r="21" spans="1:5" x14ac:dyDescent="0.3">
      <c r="A21" s="8" t="s">
        <v>26</v>
      </c>
      <c r="B21" s="17"/>
      <c r="C21" s="17"/>
      <c r="D21" s="17">
        <v>4</v>
      </c>
      <c r="E21" s="17">
        <v>4</v>
      </c>
    </row>
    <row r="22" spans="1:5" x14ac:dyDescent="0.3">
      <c r="A22" s="8" t="s">
        <v>15</v>
      </c>
      <c r="B22" s="17"/>
      <c r="C22" s="17">
        <v>1</v>
      </c>
      <c r="D22" s="17">
        <v>1</v>
      </c>
      <c r="E22" s="17">
        <v>2</v>
      </c>
    </row>
    <row r="23" spans="1:5" x14ac:dyDescent="0.3">
      <c r="A23" s="8" t="s">
        <v>98</v>
      </c>
      <c r="B23" s="17">
        <v>2</v>
      </c>
      <c r="C23" s="17">
        <v>1</v>
      </c>
      <c r="D23" s="17">
        <v>2</v>
      </c>
      <c r="E23" s="17">
        <v>5</v>
      </c>
    </row>
    <row r="24" spans="1:5" x14ac:dyDescent="0.3">
      <c r="A24" s="8" t="s">
        <v>36</v>
      </c>
      <c r="B24" s="17"/>
      <c r="C24" s="17">
        <v>3</v>
      </c>
      <c r="D24" s="17">
        <v>2</v>
      </c>
      <c r="E24" s="17">
        <v>5</v>
      </c>
    </row>
    <row r="25" spans="1:5" x14ac:dyDescent="0.3">
      <c r="A25" s="8" t="s">
        <v>40</v>
      </c>
      <c r="B25" s="17"/>
      <c r="C25" s="17">
        <v>1</v>
      </c>
      <c r="D25" s="17">
        <v>1</v>
      </c>
      <c r="E25" s="17">
        <v>2</v>
      </c>
    </row>
    <row r="26" spans="1:5" x14ac:dyDescent="0.3">
      <c r="A26" s="8" t="s">
        <v>107</v>
      </c>
      <c r="B26" s="17"/>
      <c r="C26" s="17">
        <v>1</v>
      </c>
      <c r="D26" s="17">
        <v>2</v>
      </c>
      <c r="E26" s="17">
        <v>3</v>
      </c>
    </row>
    <row r="27" spans="1:5" x14ac:dyDescent="0.3">
      <c r="A27" s="8" t="s">
        <v>21</v>
      </c>
      <c r="B27" s="17">
        <v>2</v>
      </c>
      <c r="C27" s="17">
        <v>25</v>
      </c>
      <c r="D27" s="17">
        <v>33</v>
      </c>
      <c r="E27" s="17">
        <v>60</v>
      </c>
    </row>
    <row r="28" spans="1:5" x14ac:dyDescent="0.3">
      <c r="A28" s="5" t="s">
        <v>2055</v>
      </c>
      <c r="B28" s="17"/>
      <c r="C28" s="17"/>
      <c r="D28" s="17"/>
      <c r="E28" s="17"/>
    </row>
    <row r="29" spans="1:5" x14ac:dyDescent="0.3">
      <c r="A29" s="8" t="s">
        <v>26</v>
      </c>
      <c r="B29" s="17"/>
      <c r="C29" s="17">
        <v>1</v>
      </c>
      <c r="D29" s="17">
        <v>2</v>
      </c>
      <c r="E29" s="17">
        <v>3</v>
      </c>
    </row>
    <row r="30" spans="1:5" x14ac:dyDescent="0.3">
      <c r="A30" s="8" t="s">
        <v>15</v>
      </c>
      <c r="B30" s="17"/>
      <c r="C30" s="17"/>
      <c r="D30" s="17">
        <v>2</v>
      </c>
      <c r="E30" s="17">
        <v>2</v>
      </c>
    </row>
    <row r="31" spans="1:5" x14ac:dyDescent="0.3">
      <c r="A31" s="8" t="s">
        <v>98</v>
      </c>
      <c r="B31" s="17">
        <v>1</v>
      </c>
      <c r="C31" s="17">
        <v>1</v>
      </c>
      <c r="D31" s="17">
        <v>2</v>
      </c>
      <c r="E31" s="17">
        <v>4</v>
      </c>
    </row>
    <row r="32" spans="1:5" x14ac:dyDescent="0.3">
      <c r="A32" s="8" t="s">
        <v>36</v>
      </c>
      <c r="B32" s="17"/>
      <c r="C32" s="17">
        <v>1</v>
      </c>
      <c r="D32" s="17">
        <v>1</v>
      </c>
      <c r="E32" s="17">
        <v>2</v>
      </c>
    </row>
    <row r="33" spans="1:5" x14ac:dyDescent="0.3">
      <c r="A33" s="8" t="s">
        <v>40</v>
      </c>
      <c r="B33" s="17"/>
      <c r="C33" s="17">
        <v>4</v>
      </c>
      <c r="D33" s="17">
        <v>4</v>
      </c>
      <c r="E33" s="17">
        <v>8</v>
      </c>
    </row>
    <row r="34" spans="1:5" x14ac:dyDescent="0.3">
      <c r="A34" s="8" t="s">
        <v>107</v>
      </c>
      <c r="B34" s="17"/>
      <c r="C34" s="17">
        <v>1</v>
      </c>
      <c r="D34" s="17">
        <v>1</v>
      </c>
      <c r="E34" s="17">
        <v>2</v>
      </c>
    </row>
    <row r="35" spans="1:5" x14ac:dyDescent="0.3">
      <c r="A35" s="8" t="s">
        <v>21</v>
      </c>
      <c r="B35" s="17">
        <v>3</v>
      </c>
      <c r="C35" s="17">
        <v>27</v>
      </c>
      <c r="D35" s="17">
        <v>36</v>
      </c>
      <c r="E35" s="17">
        <v>66</v>
      </c>
    </row>
    <row r="36" spans="1:5" x14ac:dyDescent="0.3">
      <c r="A36" s="5" t="s">
        <v>2056</v>
      </c>
      <c r="B36" s="17"/>
      <c r="C36" s="17"/>
      <c r="D36" s="17"/>
      <c r="E36" s="17"/>
    </row>
    <row r="37" spans="1:5" x14ac:dyDescent="0.3">
      <c r="A37" s="8" t="s">
        <v>26</v>
      </c>
      <c r="B37" s="17"/>
      <c r="C37" s="17">
        <v>4</v>
      </c>
      <c r="D37" s="17">
        <v>3</v>
      </c>
      <c r="E37" s="17">
        <v>7</v>
      </c>
    </row>
    <row r="38" spans="1:5" x14ac:dyDescent="0.3">
      <c r="A38" s="8" t="s">
        <v>15</v>
      </c>
      <c r="B38" s="17"/>
      <c r="C38" s="17"/>
      <c r="D38" s="17">
        <v>1</v>
      </c>
      <c r="E38" s="17">
        <v>1</v>
      </c>
    </row>
    <row r="39" spans="1:5" x14ac:dyDescent="0.3">
      <c r="A39" s="8" t="s">
        <v>98</v>
      </c>
      <c r="B39" s="17"/>
      <c r="C39" s="17"/>
      <c r="D39" s="17">
        <v>1</v>
      </c>
      <c r="E39" s="17">
        <v>1</v>
      </c>
    </row>
    <row r="40" spans="1:5" x14ac:dyDescent="0.3">
      <c r="A40" s="8" t="s">
        <v>36</v>
      </c>
      <c r="B40" s="17"/>
      <c r="C40" s="17"/>
      <c r="D40" s="17">
        <v>2</v>
      </c>
      <c r="E40" s="17">
        <v>2</v>
      </c>
    </row>
    <row r="41" spans="1:5" x14ac:dyDescent="0.3">
      <c r="A41" s="8" t="s">
        <v>40</v>
      </c>
      <c r="B41" s="17"/>
      <c r="C41" s="17">
        <v>1</v>
      </c>
      <c r="D41" s="17">
        <v>2</v>
      </c>
      <c r="E41" s="17">
        <v>3</v>
      </c>
    </row>
    <row r="42" spans="1:5" x14ac:dyDescent="0.3">
      <c r="A42" s="8" t="s">
        <v>107</v>
      </c>
      <c r="B42" s="17">
        <v>1</v>
      </c>
      <c r="C42" s="17">
        <v>3</v>
      </c>
      <c r="D42" s="17">
        <v>3</v>
      </c>
      <c r="E42" s="17">
        <v>7</v>
      </c>
    </row>
    <row r="43" spans="1:5" x14ac:dyDescent="0.3">
      <c r="A43" s="8" t="s">
        <v>21</v>
      </c>
      <c r="B43" s="17">
        <v>3</v>
      </c>
      <c r="C43" s="17">
        <v>29</v>
      </c>
      <c r="D43" s="17">
        <v>48</v>
      </c>
      <c r="E43" s="17">
        <v>80</v>
      </c>
    </row>
    <row r="44" spans="1:5" x14ac:dyDescent="0.3">
      <c r="A44" s="5" t="s">
        <v>2057</v>
      </c>
      <c r="B44" s="17"/>
      <c r="C44" s="17"/>
      <c r="D44" s="17"/>
      <c r="E44" s="17"/>
    </row>
    <row r="45" spans="1:5" x14ac:dyDescent="0.3">
      <c r="A45" s="8" t="s">
        <v>26</v>
      </c>
      <c r="B45" s="17">
        <v>1</v>
      </c>
      <c r="C45" s="17">
        <v>1</v>
      </c>
      <c r="D45" s="17"/>
      <c r="E45" s="17">
        <v>2</v>
      </c>
    </row>
    <row r="46" spans="1:5" x14ac:dyDescent="0.3">
      <c r="A46" s="8" t="s">
        <v>15</v>
      </c>
      <c r="B46" s="17"/>
      <c r="C46" s="17">
        <v>4</v>
      </c>
      <c r="D46" s="17">
        <v>3</v>
      </c>
      <c r="E46" s="17">
        <v>7</v>
      </c>
    </row>
    <row r="47" spans="1:5" x14ac:dyDescent="0.3">
      <c r="A47" s="8" t="s">
        <v>98</v>
      </c>
      <c r="B47" s="17"/>
      <c r="C47" s="17">
        <v>1</v>
      </c>
      <c r="D47" s="17"/>
      <c r="E47" s="17">
        <v>1</v>
      </c>
    </row>
    <row r="48" spans="1:5" x14ac:dyDescent="0.3">
      <c r="A48" s="8" t="s">
        <v>36</v>
      </c>
      <c r="B48" s="17"/>
      <c r="C48" s="17">
        <v>2</v>
      </c>
      <c r="D48" s="17">
        <v>2</v>
      </c>
      <c r="E48" s="17">
        <v>4</v>
      </c>
    </row>
    <row r="49" spans="1:5" x14ac:dyDescent="0.3">
      <c r="A49" s="8" t="s">
        <v>40</v>
      </c>
      <c r="B49" s="17"/>
      <c r="C49" s="17">
        <v>1</v>
      </c>
      <c r="D49" s="17">
        <v>2</v>
      </c>
      <c r="E49" s="17">
        <v>3</v>
      </c>
    </row>
    <row r="50" spans="1:5" x14ac:dyDescent="0.3">
      <c r="A50" s="8" t="s">
        <v>107</v>
      </c>
      <c r="B50" s="17">
        <v>1</v>
      </c>
      <c r="C50" s="17">
        <v>3</v>
      </c>
      <c r="D50" s="17">
        <v>2</v>
      </c>
      <c r="E50" s="17">
        <v>6</v>
      </c>
    </row>
    <row r="51" spans="1:5" x14ac:dyDescent="0.3">
      <c r="A51" s="8" t="s">
        <v>21</v>
      </c>
      <c r="B51" s="17">
        <v>5</v>
      </c>
      <c r="C51" s="17">
        <v>30</v>
      </c>
      <c r="D51" s="17">
        <v>45</v>
      </c>
      <c r="E51" s="17">
        <v>80</v>
      </c>
    </row>
    <row r="52" spans="1:5" x14ac:dyDescent="0.3">
      <c r="A52" s="5" t="s">
        <v>2058</v>
      </c>
      <c r="B52" s="17"/>
      <c r="C52" s="17"/>
      <c r="D52" s="17"/>
      <c r="E52" s="17"/>
    </row>
    <row r="53" spans="1:5" x14ac:dyDescent="0.3">
      <c r="A53" s="8" t="s">
        <v>26</v>
      </c>
      <c r="B53" s="17"/>
      <c r="C53" s="17"/>
      <c r="D53" s="17">
        <v>3</v>
      </c>
      <c r="E53" s="17">
        <v>3</v>
      </c>
    </row>
    <row r="54" spans="1:5" x14ac:dyDescent="0.3">
      <c r="A54" s="8" t="s">
        <v>15</v>
      </c>
      <c r="B54" s="17">
        <v>1</v>
      </c>
      <c r="C54" s="17">
        <v>1</v>
      </c>
      <c r="D54" s="17">
        <v>2</v>
      </c>
      <c r="E54" s="17">
        <v>4</v>
      </c>
    </row>
    <row r="55" spans="1:5" x14ac:dyDescent="0.3">
      <c r="A55" s="8" t="s">
        <v>36</v>
      </c>
      <c r="B55" s="17"/>
      <c r="C55" s="17">
        <v>3</v>
      </c>
      <c r="D55" s="17"/>
      <c r="E55" s="17">
        <v>3</v>
      </c>
    </row>
    <row r="56" spans="1:5" x14ac:dyDescent="0.3">
      <c r="A56" s="8" t="s">
        <v>40</v>
      </c>
      <c r="B56" s="17"/>
      <c r="C56" s="17">
        <v>3</v>
      </c>
      <c r="D56" s="17">
        <v>3</v>
      </c>
      <c r="E56" s="17">
        <v>6</v>
      </c>
    </row>
    <row r="57" spans="1:5" x14ac:dyDescent="0.3">
      <c r="A57" s="8" t="s">
        <v>107</v>
      </c>
      <c r="B57" s="17"/>
      <c r="C57" s="17">
        <v>3</v>
      </c>
      <c r="D57" s="17">
        <v>2</v>
      </c>
      <c r="E57" s="17">
        <v>5</v>
      </c>
    </row>
    <row r="58" spans="1:5" x14ac:dyDescent="0.3">
      <c r="A58" s="8" t="s">
        <v>21</v>
      </c>
      <c r="B58" s="17">
        <v>4</v>
      </c>
      <c r="C58" s="17">
        <v>32</v>
      </c>
      <c r="D58" s="17">
        <v>39</v>
      </c>
      <c r="E58" s="17">
        <v>75</v>
      </c>
    </row>
    <row r="59" spans="1:5" x14ac:dyDescent="0.3">
      <c r="A59" s="5" t="s">
        <v>2059</v>
      </c>
      <c r="B59" s="17"/>
      <c r="C59" s="17"/>
      <c r="D59" s="17"/>
      <c r="E59" s="17"/>
    </row>
    <row r="60" spans="1:5" x14ac:dyDescent="0.3">
      <c r="A60" s="8" t="s">
        <v>26</v>
      </c>
      <c r="B60" s="17"/>
      <c r="C60" s="17">
        <v>3</v>
      </c>
      <c r="D60" s="17">
        <v>1</v>
      </c>
      <c r="E60" s="17">
        <v>4</v>
      </c>
    </row>
    <row r="61" spans="1:5" x14ac:dyDescent="0.3">
      <c r="A61" s="8" t="s">
        <v>15</v>
      </c>
      <c r="B61" s="17">
        <v>1</v>
      </c>
      <c r="C61" s="17"/>
      <c r="D61" s="17">
        <v>4</v>
      </c>
      <c r="E61" s="17">
        <v>5</v>
      </c>
    </row>
    <row r="62" spans="1:5" x14ac:dyDescent="0.3">
      <c r="A62" s="8" t="s">
        <v>98</v>
      </c>
      <c r="B62" s="17"/>
      <c r="C62" s="17"/>
      <c r="D62" s="17">
        <v>2</v>
      </c>
      <c r="E62" s="17">
        <v>2</v>
      </c>
    </row>
    <row r="63" spans="1:5" x14ac:dyDescent="0.3">
      <c r="A63" s="8" t="s">
        <v>36</v>
      </c>
      <c r="B63" s="17"/>
      <c r="C63" s="17">
        <v>2</v>
      </c>
      <c r="D63" s="17">
        <v>2</v>
      </c>
      <c r="E63" s="17">
        <v>4</v>
      </c>
    </row>
    <row r="64" spans="1:5" x14ac:dyDescent="0.3">
      <c r="A64" s="8" t="s">
        <v>40</v>
      </c>
      <c r="B64" s="17">
        <v>1</v>
      </c>
      <c r="C64" s="17">
        <v>1</v>
      </c>
      <c r="D64" s="17">
        <v>5</v>
      </c>
      <c r="E64" s="17">
        <v>7</v>
      </c>
    </row>
    <row r="65" spans="1:5" x14ac:dyDescent="0.3">
      <c r="A65" s="8" t="s">
        <v>107</v>
      </c>
      <c r="B65" s="17"/>
      <c r="C65" s="17">
        <v>1</v>
      </c>
      <c r="D65" s="17">
        <v>4</v>
      </c>
      <c r="E65" s="17">
        <v>5</v>
      </c>
    </row>
    <row r="66" spans="1:5" x14ac:dyDescent="0.3">
      <c r="A66" s="8" t="s">
        <v>21</v>
      </c>
      <c r="B66" s="17">
        <v>3</v>
      </c>
      <c r="C66" s="17">
        <v>21</v>
      </c>
      <c r="D66" s="17">
        <v>49</v>
      </c>
      <c r="E66" s="17">
        <v>73</v>
      </c>
    </row>
    <row r="67" spans="1:5" x14ac:dyDescent="0.3">
      <c r="A67" s="5" t="s">
        <v>2060</v>
      </c>
      <c r="B67" s="17"/>
      <c r="C67" s="17"/>
      <c r="D67" s="17"/>
      <c r="E67" s="17"/>
    </row>
    <row r="68" spans="1:5" x14ac:dyDescent="0.3">
      <c r="A68" s="8" t="s">
        <v>26</v>
      </c>
      <c r="B68" s="17"/>
      <c r="C68" s="17">
        <v>2</v>
      </c>
      <c r="D68" s="17">
        <v>4</v>
      </c>
      <c r="E68" s="17">
        <v>6</v>
      </c>
    </row>
    <row r="69" spans="1:5" x14ac:dyDescent="0.3">
      <c r="A69" s="8" t="s">
        <v>15</v>
      </c>
      <c r="B69" s="17"/>
      <c r="C69" s="17">
        <v>3</v>
      </c>
      <c r="D69" s="17">
        <v>4</v>
      </c>
      <c r="E69" s="17">
        <v>7</v>
      </c>
    </row>
    <row r="70" spans="1:5" x14ac:dyDescent="0.3">
      <c r="A70" s="8" t="s">
        <v>98</v>
      </c>
      <c r="B70" s="17"/>
      <c r="C70" s="17"/>
      <c r="D70" s="17">
        <v>2</v>
      </c>
      <c r="E70" s="17">
        <v>2</v>
      </c>
    </row>
    <row r="71" spans="1:5" x14ac:dyDescent="0.3">
      <c r="A71" s="8" t="s">
        <v>36</v>
      </c>
      <c r="B71" s="17">
        <v>1</v>
      </c>
      <c r="C71" s="17"/>
      <c r="D71" s="17">
        <v>1</v>
      </c>
      <c r="E71" s="17">
        <v>2</v>
      </c>
    </row>
    <row r="72" spans="1:5" x14ac:dyDescent="0.3">
      <c r="A72" s="8" t="s">
        <v>40</v>
      </c>
      <c r="B72" s="17"/>
      <c r="C72" s="17">
        <v>1</v>
      </c>
      <c r="D72" s="17">
        <v>2</v>
      </c>
      <c r="E72" s="17">
        <v>3</v>
      </c>
    </row>
    <row r="73" spans="1:5" x14ac:dyDescent="0.3">
      <c r="A73" s="8" t="s">
        <v>107</v>
      </c>
      <c r="B73" s="17"/>
      <c r="C73" s="17">
        <v>1</v>
      </c>
      <c r="D73" s="17">
        <v>4</v>
      </c>
      <c r="E73" s="17">
        <v>5</v>
      </c>
    </row>
    <row r="74" spans="1:5" x14ac:dyDescent="0.3">
      <c r="A74" s="8" t="s">
        <v>21</v>
      </c>
      <c r="B74" s="17">
        <v>3</v>
      </c>
      <c r="C74" s="17">
        <v>28</v>
      </c>
      <c r="D74" s="17">
        <v>44</v>
      </c>
      <c r="E74" s="17">
        <v>75</v>
      </c>
    </row>
    <row r="75" spans="1:5" x14ac:dyDescent="0.3">
      <c r="A75" s="5" t="s">
        <v>2061</v>
      </c>
      <c r="B75" s="17"/>
      <c r="C75" s="17"/>
      <c r="D75" s="17"/>
      <c r="E75" s="17"/>
    </row>
    <row r="76" spans="1:5" x14ac:dyDescent="0.3">
      <c r="A76" s="8" t="s">
        <v>26</v>
      </c>
      <c r="B76" s="17">
        <v>1</v>
      </c>
      <c r="C76" s="17">
        <v>3</v>
      </c>
      <c r="D76" s="17">
        <v>2</v>
      </c>
      <c r="E76" s="17">
        <v>6</v>
      </c>
    </row>
    <row r="77" spans="1:5" x14ac:dyDescent="0.3">
      <c r="A77" s="8" t="s">
        <v>15</v>
      </c>
      <c r="B77" s="17"/>
      <c r="C77" s="17">
        <v>2</v>
      </c>
      <c r="D77" s="17">
        <v>1</v>
      </c>
      <c r="E77" s="17">
        <v>3</v>
      </c>
    </row>
    <row r="78" spans="1:5" x14ac:dyDescent="0.3">
      <c r="A78" s="8" t="s">
        <v>98</v>
      </c>
      <c r="B78" s="17"/>
      <c r="C78" s="17">
        <v>1</v>
      </c>
      <c r="D78" s="17"/>
      <c r="E78" s="17">
        <v>1</v>
      </c>
    </row>
    <row r="79" spans="1:5" x14ac:dyDescent="0.3">
      <c r="A79" s="8" t="s">
        <v>36</v>
      </c>
      <c r="B79" s="17"/>
      <c r="C79" s="17">
        <v>1</v>
      </c>
      <c r="D79" s="17">
        <v>5</v>
      </c>
      <c r="E79" s="17">
        <v>6</v>
      </c>
    </row>
    <row r="80" spans="1:5" x14ac:dyDescent="0.3">
      <c r="A80" s="8" t="s">
        <v>40</v>
      </c>
      <c r="B80" s="17"/>
      <c r="C80" s="17">
        <v>2</v>
      </c>
      <c r="D80" s="17">
        <v>3</v>
      </c>
      <c r="E80" s="17">
        <v>5</v>
      </c>
    </row>
    <row r="81" spans="1:5" x14ac:dyDescent="0.3">
      <c r="A81" s="8" t="s">
        <v>107</v>
      </c>
      <c r="B81" s="17"/>
      <c r="C81" s="17">
        <v>3</v>
      </c>
      <c r="D81" s="17">
        <v>3</v>
      </c>
      <c r="E81" s="17">
        <v>6</v>
      </c>
    </row>
    <row r="82" spans="1:5" x14ac:dyDescent="0.3">
      <c r="A82" s="8" t="s">
        <v>21</v>
      </c>
      <c r="B82" s="17">
        <v>3</v>
      </c>
      <c r="C82" s="17">
        <v>24</v>
      </c>
      <c r="D82" s="17">
        <v>53</v>
      </c>
      <c r="E82" s="17">
        <v>80</v>
      </c>
    </row>
    <row r="83" spans="1:5" x14ac:dyDescent="0.3">
      <c r="A83" s="5" t="s">
        <v>2062</v>
      </c>
      <c r="B83" s="17"/>
      <c r="C83" s="17"/>
      <c r="D83" s="17"/>
      <c r="E83" s="17"/>
    </row>
    <row r="84" spans="1:5" x14ac:dyDescent="0.3">
      <c r="A84" s="8" t="s">
        <v>107</v>
      </c>
      <c r="B84" s="17"/>
      <c r="C84" s="17">
        <v>1</v>
      </c>
      <c r="D84" s="17"/>
      <c r="E84" s="17">
        <v>1</v>
      </c>
    </row>
    <row r="85" spans="1:5" x14ac:dyDescent="0.3">
      <c r="A85" s="8" t="s">
        <v>21</v>
      </c>
      <c r="B85" s="17"/>
      <c r="C85" s="17">
        <v>1</v>
      </c>
      <c r="D85" s="17"/>
      <c r="E85" s="17">
        <v>1</v>
      </c>
    </row>
    <row r="86" spans="1:5" x14ac:dyDescent="0.3">
      <c r="A86" s="5" t="s">
        <v>2034</v>
      </c>
      <c r="B86" s="17">
        <v>57</v>
      </c>
      <c r="C86" s="17">
        <v>364</v>
      </c>
      <c r="D86" s="17">
        <v>565</v>
      </c>
      <c r="E86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3DC9-4EB5-49A7-98FA-95B9257EDE74}">
  <sheetPr codeName="Sheet9"/>
  <dimension ref="B2:H11"/>
  <sheetViews>
    <sheetView workbookViewId="0">
      <selection activeCell="C14" sqref="C14"/>
    </sheetView>
  </sheetViews>
  <sheetFormatPr defaultRowHeight="15.6" x14ac:dyDescent="0.3"/>
  <cols>
    <col min="2" max="2" width="19.796875" customWidth="1"/>
    <col min="3" max="3" width="18.69921875" customWidth="1"/>
    <col min="4" max="4" width="14.19921875" customWidth="1"/>
    <col min="5" max="5" width="15.09765625" customWidth="1"/>
  </cols>
  <sheetData>
    <row r="2" spans="2:8" x14ac:dyDescent="0.3">
      <c r="B2" s="15" t="s">
        <v>2042</v>
      </c>
      <c r="C2" s="15" t="s">
        <v>2039</v>
      </c>
      <c r="D2" s="15" t="s">
        <v>2040</v>
      </c>
      <c r="E2" s="15" t="s">
        <v>2041</v>
      </c>
    </row>
    <row r="3" spans="2:8" x14ac:dyDescent="0.3">
      <c r="B3" s="9" t="s">
        <v>2043</v>
      </c>
      <c r="C3" s="14">
        <f>COUNTIFS(Crowdfunding_Data!$H$2:$H$1001,"&lt;100", Crowdfunding_Data!$G$2:$G$1001,"=successful")</f>
        <v>88</v>
      </c>
      <c r="D3" s="14">
        <f>COUNTIFS(Crowdfunding_Data!$H$2:$H$1001,"&lt;100", Crowdfunding_Data!$G$2:$G$1001,"=failed")</f>
        <v>168</v>
      </c>
      <c r="E3" s="10">
        <f t="shared" ref="E3:E11" si="0">SUM(C3:D3)</f>
        <v>256</v>
      </c>
    </row>
    <row r="4" spans="2:8" x14ac:dyDescent="0.3">
      <c r="B4" s="9" t="s">
        <v>2044</v>
      </c>
      <c r="C4" s="14">
        <f>COUNTIFS(Crowdfunding_Data!$H$2:$H$1001,"&gt;=100", Crowdfunding_Data!$H$2:$H$1001,"&lt;250", Crowdfunding_Data!$G$2:$G$1001,"=successful")</f>
        <v>243</v>
      </c>
      <c r="D4" s="14">
        <f>COUNTIFS(Crowdfunding_Data!$H$2:$H$1001,"&gt;=100", Crowdfunding_Data!$H$2:$H$1001,"&lt;250", Crowdfunding_Data!$G$2:$G$1001,"=failed")</f>
        <v>54</v>
      </c>
      <c r="E4" s="10">
        <f t="shared" si="0"/>
        <v>297</v>
      </c>
    </row>
    <row r="5" spans="2:8" x14ac:dyDescent="0.3">
      <c r="B5" s="9" t="s">
        <v>2045</v>
      </c>
      <c r="C5" s="14">
        <f>COUNTIFS(Crowdfunding_Data!$H$2:$H$1001,"&gt;=250", Crowdfunding_Data!$H$2:$H$1001,"&lt;500", Crowdfunding_Data!$G$2:$G$1001,"=successful")</f>
        <v>58</v>
      </c>
      <c r="D5" s="14">
        <f>COUNTIFS(Crowdfunding_Data!$H$2:$H$1001,"&gt;=250", Crowdfunding_Data!$H$2:$H$1001,"&lt;500", Crowdfunding_Data!$G$2:$G$1001,"=failed")</f>
        <v>21</v>
      </c>
      <c r="E5" s="10">
        <f t="shared" si="0"/>
        <v>79</v>
      </c>
    </row>
    <row r="6" spans="2:8" x14ac:dyDescent="0.3">
      <c r="B6" s="9" t="s">
        <v>2046</v>
      </c>
      <c r="C6" s="14">
        <f>COUNTIFS(Crowdfunding_Data!$H$2:$H$1001,"&gt;=500", Crowdfunding_Data!$H$2:$H$1001,"&lt;750", Crowdfunding_Data!$G$2:$G$1001,"=successful")</f>
        <v>11</v>
      </c>
      <c r="D6" s="14">
        <f>COUNTIFS(Crowdfunding_Data!$H$2:$H$1001,"&gt;=500", Crowdfunding_Data!$H$2:$H$1001,"&lt;750", Crowdfunding_Data!$G$2:$G$1001,"=failed")</f>
        <v>25</v>
      </c>
      <c r="E6" s="10">
        <f t="shared" si="0"/>
        <v>36</v>
      </c>
    </row>
    <row r="7" spans="2:8" x14ac:dyDescent="0.3">
      <c r="B7" s="9" t="s">
        <v>2047</v>
      </c>
      <c r="C7" s="14">
        <f>COUNTIFS(Crowdfunding_Data!$H$2:$H$1001,"&gt;=750", Crowdfunding_Data!$H$2:$H$1001,"&lt;1000", Crowdfunding_Data!$G$2:$G$1001,"=successful")</f>
        <v>8</v>
      </c>
      <c r="D7" s="14">
        <f>COUNTIFS(Crowdfunding_Data!$H$2:$H$1001,"&gt;=750", Crowdfunding_Data!$H$2:$H$1001,"&lt;1000", Crowdfunding_Data!$G$2:$G$1001,"=failed")</f>
        <v>24</v>
      </c>
      <c r="E7" s="10">
        <f t="shared" si="0"/>
        <v>32</v>
      </c>
      <c r="H7" s="7"/>
    </row>
    <row r="8" spans="2:8" x14ac:dyDescent="0.3">
      <c r="B8" s="9" t="s">
        <v>2048</v>
      </c>
      <c r="C8" s="14">
        <f>COUNTIFS(Crowdfunding_Data!$H$2:$H$1001,"&gt;=1000", Crowdfunding_Data!$H$2:$H$1001,"&lt;2000", Crowdfunding_Data!$G$2:$G$1001,"=successful")</f>
        <v>63</v>
      </c>
      <c r="D8" s="14">
        <f>COUNTIFS(Crowdfunding_Data!$H$2:$H$1001,"&gt;=1000", Crowdfunding_Data!$H$2:$H$1001,"&lt;2000", Crowdfunding_Data!$G$2:$G$1001,"=failed")</f>
        <v>43</v>
      </c>
      <c r="E8" s="10">
        <f t="shared" si="0"/>
        <v>106</v>
      </c>
      <c r="H8" s="7"/>
    </row>
    <row r="9" spans="2:8" x14ac:dyDescent="0.3">
      <c r="B9" s="9" t="s">
        <v>2049</v>
      </c>
      <c r="C9" s="14">
        <f>COUNTIFS(Crowdfunding_Data!$H$2:$H$1001,"&gt;=2000", Crowdfunding_Data!$H$2:$H$1001,"&lt;3500", Crowdfunding_Data!$G$2:$G$1001,"=successful")</f>
        <v>65</v>
      </c>
      <c r="D9" s="14">
        <f>COUNTIFS(Crowdfunding_Data!$H$2:$H$1001,"&gt;=2000", Crowdfunding_Data!$H$2:$H$1001,"&lt;3500", Crowdfunding_Data!$G$2:$G$1001,"=failed")</f>
        <v>22</v>
      </c>
      <c r="E9" s="10">
        <f t="shared" si="0"/>
        <v>87</v>
      </c>
    </row>
    <row r="10" spans="2:8" x14ac:dyDescent="0.3">
      <c r="B10" s="9" t="s">
        <v>2050</v>
      </c>
      <c r="C10" s="14">
        <f>COUNTIFS(Crowdfunding_Data!$H$2:$H$1001,"&gt;=3500", Crowdfunding_Data!$H$2:$H$1001,"&lt;5000", Crowdfunding_Data!$G$2:$G$1001,"=successful")</f>
        <v>16</v>
      </c>
      <c r="D10" s="14">
        <f>COUNTIFS(Crowdfunding_Data!$H$2:$H$1001,"&gt;=3500", Crowdfunding_Data!$H$2:$H$1001,"&lt;5000", Crowdfunding_Data!$G$2:$G$1001,"=failed")</f>
        <v>4</v>
      </c>
      <c r="E10" s="10">
        <f t="shared" si="0"/>
        <v>20</v>
      </c>
    </row>
    <row r="11" spans="2:8" x14ac:dyDescent="0.3">
      <c r="B11" s="11" t="s">
        <v>2051</v>
      </c>
      <c r="C11" s="12">
        <f>COUNTIFS(Crowdfunding_Data!$H$2:$H$1001,"&gt;5000", Crowdfunding_Data!$G$2:$G$1001,"=successful")</f>
        <v>13</v>
      </c>
      <c r="D11" s="12">
        <f>COUNTIFS(Crowdfunding_Data!$H$2:$H$1001,"&gt;5000", Crowdfunding_Data!$G$2:$G$1001,"=failed")</f>
        <v>3</v>
      </c>
      <c r="E11" s="13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Crowdfunding_original</vt:lpstr>
      <vt:lpstr>Crowdfunding_Data</vt:lpstr>
      <vt:lpstr>Country</vt:lpstr>
      <vt:lpstr>Country &amp; Year</vt:lpstr>
      <vt:lpstr>Backers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sridhar vasudevan</cp:lastModifiedBy>
  <dcterms:created xsi:type="dcterms:W3CDTF">2021-09-29T18:52:28Z</dcterms:created>
  <dcterms:modified xsi:type="dcterms:W3CDTF">2023-11-01T10:07:40Z</dcterms:modified>
</cp:coreProperties>
</file>