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dministrator\Documents\POOJA_EXCEL\"/>
    </mc:Choice>
  </mc:AlternateContent>
  <xr:revisionPtr revIDLastSave="0" documentId="13_ncr:1_{0832822F-E508-43CA-B1ED-983AA18930F0}" xr6:coauthVersionLast="47" xr6:coauthVersionMax="47" xr10:uidLastSave="{00000000-0000-0000-0000-000000000000}"/>
  <bookViews>
    <workbookView xWindow="-120" yWindow="-120" windowWidth="21840" windowHeight="13140" activeTab="2" xr2:uid="{74942FF9-ED09-42C7-9A7F-BD89610D1C7D}"/>
  </bookViews>
  <sheets>
    <sheet name="Sheet1" sheetId="1" r:id="rId1"/>
    <sheet name="Sheet2" sheetId="2" r:id="rId2"/>
    <sheet name="Sheet3" sheetId="4" r:id="rId3"/>
  </sheets>
  <definedNames>
    <definedName name="_xlchart.v1.0" hidden="1">Sheet2!$G$11:$G$15</definedName>
    <definedName name="_xlchart.v1.1" hidden="1">Sheet2!$H$10</definedName>
    <definedName name="_xlchart.v1.2" hidden="1">Sheet2!$H$11:$H$15</definedName>
    <definedName name="Slicer_Department">#N/A</definedName>
  </definedNames>
  <calcPr calcId="191029"/>
  <pivotCaches>
    <pivotCache cacheId="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8" i="2" l="1"/>
  <c r="T17" i="2"/>
  <c r="T16" i="2"/>
  <c r="T15" i="2"/>
  <c r="S18" i="2"/>
  <c r="S17" i="2"/>
  <c r="S16" i="2"/>
  <c r="S15" i="2"/>
  <c r="R18" i="2"/>
  <c r="R17" i="2"/>
  <c r="R16" i="2"/>
  <c r="R15" i="2"/>
  <c r="Q18" i="2"/>
  <c r="Q17" i="2"/>
  <c r="Q16" i="2"/>
  <c r="Q15" i="2"/>
  <c r="P18" i="2"/>
  <c r="P17" i="2"/>
  <c r="P16" i="2"/>
  <c r="P15" i="2"/>
  <c r="O18" i="2"/>
  <c r="O17" i="2"/>
  <c r="O16" i="2"/>
  <c r="O15" i="2"/>
  <c r="T6" i="2"/>
  <c r="T7" i="2"/>
  <c r="T8" i="2"/>
  <c r="T5" i="2"/>
  <c r="T4" i="2"/>
  <c r="U4" i="2" s="1"/>
  <c r="L16" i="2"/>
  <c r="L15" i="2"/>
  <c r="L14" i="2"/>
  <c r="L13" i="2"/>
  <c r="L12" i="2"/>
  <c r="K16" i="2"/>
  <c r="K15" i="2"/>
  <c r="K14" i="2"/>
  <c r="K13" i="2"/>
  <c r="K12" i="2"/>
  <c r="H15" i="2"/>
  <c r="H14" i="2"/>
  <c r="H13" i="2"/>
  <c r="H12" i="2"/>
  <c r="H11" i="2"/>
  <c r="U5" i="2" l="1"/>
  <c r="U8" i="2"/>
  <c r="U7" i="2"/>
  <c r="U6" i="2"/>
</calcChain>
</file>

<file path=xl/sharedStrings.xml><?xml version="1.0" encoding="utf-8"?>
<sst xmlns="http://schemas.openxmlformats.org/spreadsheetml/2006/main" count="445" uniqueCount="185">
  <si>
    <t>Employee ID</t>
  </si>
  <si>
    <t>First Name</t>
  </si>
  <si>
    <t>Last Name</t>
  </si>
  <si>
    <t>Department</t>
  </si>
  <si>
    <t>Position</t>
  </si>
  <si>
    <t>Performance Rating</t>
  </si>
  <si>
    <t>Projects Completed</t>
  </si>
  <si>
    <t>Attendance (%)</t>
  </si>
  <si>
    <t>Skills Rating</t>
  </si>
  <si>
    <t>Manager Feedback</t>
  </si>
  <si>
    <t>Training Hours</t>
  </si>
  <si>
    <t>Sales Target Met (%)</t>
  </si>
  <si>
    <t>Task Efficiency (%)</t>
  </si>
  <si>
    <t>Goals Achieved (%)</t>
  </si>
  <si>
    <t>Promoted (Yes/No)</t>
  </si>
  <si>
    <t>Bonus Awarded ($)</t>
  </si>
  <si>
    <t>John</t>
  </si>
  <si>
    <t>Doe</t>
  </si>
  <si>
    <t>Sales</t>
  </si>
  <si>
    <t>Sales Manager</t>
  </si>
  <si>
    <t>Excellent</t>
  </si>
  <si>
    <t>Exceeded sales targets</t>
  </si>
  <si>
    <t>Yes</t>
  </si>
  <si>
    <t>Jane</t>
  </si>
  <si>
    <t>Smith</t>
  </si>
  <si>
    <t>HR</t>
  </si>
  <si>
    <t>HR Specialist</t>
  </si>
  <si>
    <t>Good</t>
  </si>
  <si>
    <t>Improved employee retention</t>
  </si>
  <si>
    <t>No</t>
  </si>
  <si>
    <t>Robert</t>
  </si>
  <si>
    <t>Brown</t>
  </si>
  <si>
    <t>Marketing</t>
  </si>
  <si>
    <t>Marketing Lead</t>
  </si>
  <si>
    <t>Strong leadership skills</t>
  </si>
  <si>
    <t>Emily</t>
  </si>
  <si>
    <t>Johnson</t>
  </si>
  <si>
    <t>IT</t>
  </si>
  <si>
    <t>IT Support</t>
  </si>
  <si>
    <t>Great problem-solving skills</t>
  </si>
  <si>
    <t>Michael</t>
  </si>
  <si>
    <t>Lee</t>
  </si>
  <si>
    <t>Finance</t>
  </si>
  <si>
    <t>Finance Analyst</t>
  </si>
  <si>
    <t>Met all financial goals</t>
  </si>
  <si>
    <t>Olivia</t>
  </si>
  <si>
    <t>Martinez</t>
  </si>
  <si>
    <t>Sales Rep</t>
  </si>
  <si>
    <t>Needs to improve closing rates</t>
  </si>
  <si>
    <t>Daniel</t>
  </si>
  <si>
    <t>Harris</t>
  </si>
  <si>
    <t>Digital Strategist</t>
  </si>
  <si>
    <t>Excellent strategic insights</t>
  </si>
  <si>
    <t>Sophia</t>
  </si>
  <si>
    <t>Allen</t>
  </si>
  <si>
    <t>Network Admin</t>
  </si>
  <si>
    <t>Reliable and efficient</t>
  </si>
  <si>
    <t>Jacob</t>
  </si>
  <si>
    <t>Clark</t>
  </si>
  <si>
    <t>HR Manager</t>
  </si>
  <si>
    <t>Great team collaboration</t>
  </si>
  <si>
    <t>Ava</t>
  </si>
  <si>
    <t>Lewis</t>
  </si>
  <si>
    <t>Accountant</t>
  </si>
  <si>
    <t>Consistent performance</t>
  </si>
  <si>
    <t>James</t>
  </si>
  <si>
    <t>Walker</t>
  </si>
  <si>
    <t>Average</t>
  </si>
  <si>
    <t>Needs more training</t>
  </si>
  <si>
    <t>Mia</t>
  </si>
  <si>
    <t>Young</t>
  </si>
  <si>
    <t>Software Engineer</t>
  </si>
  <si>
    <t>Exceptional coding skills</t>
  </si>
  <si>
    <t>William</t>
  </si>
  <si>
    <t>King</t>
  </si>
  <si>
    <t>Content Manager</t>
  </si>
  <si>
    <t>Great content strategies</t>
  </si>
  <si>
    <t>Charlotte</t>
  </si>
  <si>
    <t>Scott</t>
  </si>
  <si>
    <t>Needs improvement in employee relations</t>
  </si>
  <si>
    <t>Henry</t>
  </si>
  <si>
    <t>Turner</t>
  </si>
  <si>
    <t>Strong customer relationships</t>
  </si>
  <si>
    <t>Lucas</t>
  </si>
  <si>
    <t>Mitchell</t>
  </si>
  <si>
    <t>CFO</t>
  </si>
  <si>
    <t>Led successful financial restructuring</t>
  </si>
  <si>
    <t>Amelia</t>
  </si>
  <si>
    <t>Adams</t>
  </si>
  <si>
    <t>SEO Specialist</t>
  </si>
  <si>
    <t>Increased organic traffic</t>
  </si>
  <si>
    <t>Ethan</t>
  </si>
  <si>
    <t>Hall</t>
  </si>
  <si>
    <t>Improvement needed in troubleshooting</t>
  </si>
  <si>
    <t>Chloe</t>
  </si>
  <si>
    <t>Nelson</t>
  </si>
  <si>
    <t>Recruiter</t>
  </si>
  <si>
    <t>Strong candidate sourcing</t>
  </si>
  <si>
    <t>Jack</t>
  </si>
  <si>
    <t>Carter</t>
  </si>
  <si>
    <t>Strong leadership and performance</t>
  </si>
  <si>
    <t>Lily</t>
  </si>
  <si>
    <t>Roberts</t>
  </si>
  <si>
    <t>Effective campaign management</t>
  </si>
  <si>
    <t>Evans</t>
  </si>
  <si>
    <t>Web Developer</t>
  </si>
  <si>
    <t>Excellent coding practices</t>
  </si>
  <si>
    <t>Grace</t>
  </si>
  <si>
    <t>Financial Analyst</t>
  </si>
  <si>
    <t>Great data analysis skills</t>
  </si>
  <si>
    <t>Samuel</t>
  </si>
  <si>
    <t>Parker</t>
  </si>
  <si>
    <t>HR Assistant</t>
  </si>
  <si>
    <t>Needs improvement in interview process</t>
  </si>
  <si>
    <t>Leo</t>
  </si>
  <si>
    <t>Green</t>
  </si>
  <si>
    <t>IT Technician</t>
  </si>
  <si>
    <t>Outstanding troubleshooting skills</t>
  </si>
  <si>
    <t>Perez</t>
  </si>
  <si>
    <t>Marketing Analyst</t>
  </si>
  <si>
    <t>Improved market analysis</t>
  </si>
  <si>
    <t>Zoe</t>
  </si>
  <si>
    <t>HR Coordinator</t>
  </si>
  <si>
    <t>Excellent employee engagement</t>
  </si>
  <si>
    <t>Nathan</t>
  </si>
  <si>
    <t>Strong financial modeling</t>
  </si>
  <si>
    <t>Madison</t>
  </si>
  <si>
    <t>Needs improvement in sales skills</t>
  </si>
  <si>
    <t>David</t>
  </si>
  <si>
    <t>Brand Manager</t>
  </si>
  <si>
    <t>Excellent branding strategies</t>
  </si>
  <si>
    <t>System Analyst</t>
  </si>
  <si>
    <t>Strong analytical skills</t>
  </si>
  <si>
    <t>Moore</t>
  </si>
  <si>
    <t>Excellent leadership skills</t>
  </si>
  <si>
    <t>Owen</t>
  </si>
  <si>
    <t>Senior Accountant</t>
  </si>
  <si>
    <t>Great at managing budgets</t>
  </si>
  <si>
    <t>Emma</t>
  </si>
  <si>
    <t>Needs improvement in lead conversion</t>
  </si>
  <si>
    <t>Marketing Specialist</t>
  </si>
  <si>
    <t>Improved content quality</t>
  </si>
  <si>
    <t>Database Admin</t>
  </si>
  <si>
    <t>Excellent database management</t>
  </si>
  <si>
    <t>Great communication skills</t>
  </si>
  <si>
    <t>Alexander</t>
  </si>
  <si>
    <t>Investment Analyst</t>
  </si>
  <si>
    <t>Outstanding investment strategies</t>
  </si>
  <si>
    <t>Davis</t>
  </si>
  <si>
    <t>Consistent sales performance</t>
  </si>
  <si>
    <t>Systems Engineer</t>
  </si>
  <si>
    <t>Great technical expertise</t>
  </si>
  <si>
    <t>Marketing Manager</t>
  </si>
  <si>
    <t>Good marketing management</t>
  </si>
  <si>
    <t>Oliver</t>
  </si>
  <si>
    <t>Miller</t>
  </si>
  <si>
    <t>Needs more focus on employee engagement</t>
  </si>
  <si>
    <t>Outstanding leadership</t>
  </si>
  <si>
    <t>Wilson</t>
  </si>
  <si>
    <t>Strong technical skills</t>
  </si>
  <si>
    <t>Noah</t>
  </si>
  <si>
    <t>Campaign Manager</t>
  </si>
  <si>
    <t>Exceptional campaign management</t>
  </si>
  <si>
    <t>Isabella</t>
  </si>
  <si>
    <t>Taylor</t>
  </si>
  <si>
    <t>Investment Banker</t>
  </si>
  <si>
    <t>Led high-value investments</t>
  </si>
  <si>
    <t>Improved sales performance</t>
  </si>
  <si>
    <t>Technical Support</t>
  </si>
  <si>
    <t>Excellent troubleshooting skills</t>
  </si>
  <si>
    <t>Jackson</t>
  </si>
  <si>
    <t>Talent Manager</t>
  </si>
  <si>
    <t>Strong team leadership</t>
  </si>
  <si>
    <t>Row Labels</t>
  </si>
  <si>
    <t>Sum of Projects Completed</t>
  </si>
  <si>
    <t>Sum of Attendance (%)</t>
  </si>
  <si>
    <t>Sum of Skills Rating</t>
  </si>
  <si>
    <t>Sum of Task Efficiency (%)</t>
  </si>
  <si>
    <t>DEPARTMENT</t>
  </si>
  <si>
    <t>Sum of Bonus Awarded ($)</t>
  </si>
  <si>
    <t>BONUS AWARDED($)</t>
  </si>
  <si>
    <t xml:space="preserve">DEPARTMENT </t>
  </si>
  <si>
    <t>Sum of Goals Achieved (%)</t>
  </si>
  <si>
    <t>GOALS ACHIEVED(%)</t>
  </si>
  <si>
    <t xml:space="preserve">TASK EFFICIENCY(%)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</si>
</sst>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b/>
      <sz val="11"/>
      <color theme="1"/>
      <name val="Century Gothic"/>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2" xfId="0" applyFont="1" applyBorder="1" applyAlignment="1">
      <alignment horizontal="left"/>
    </xf>
    <xf numFmtId="0" fontId="0" fillId="0" borderId="0" xfId="0" applyNumberFormat="1"/>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7" xfId="0" applyBorder="1" applyAlignment="1">
      <alignment horizontal="left"/>
    </xf>
    <xf numFmtId="0" fontId="0" fillId="0" borderId="8" xfId="0" applyBorder="1"/>
    <xf numFmtId="0" fontId="0" fillId="0" borderId="1" xfId="0" applyBorder="1" applyAlignment="1">
      <alignment horizontal="center" vertical="center"/>
    </xf>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(employee dashboard).xlsx]Sheet2!PivotTable2</c:name>
    <c:fmtId val="34"/>
  </c:pivotSource>
  <c:chart>
    <c:title>
      <c:tx>
        <c:rich>
          <a:bodyPr rot="0" spcFirstLastPara="1" vertOverflow="ellipsis" vert="horz" wrap="square" anchor="ctr" anchorCtr="1"/>
          <a:lstStyle/>
          <a:p>
            <a:pPr>
              <a:defRPr sz="1800" b="1" i="0" u="sng" strike="noStrike" kern="1200" baseline="0">
                <a:solidFill>
                  <a:schemeClr val="dk1">
                    <a:lumMod val="75000"/>
                    <a:lumOff val="25000"/>
                  </a:schemeClr>
                </a:solidFill>
                <a:latin typeface="+mn-lt"/>
                <a:ea typeface="+mn-ea"/>
                <a:cs typeface="+mn-cs"/>
              </a:defRPr>
            </a:pPr>
            <a:r>
              <a:rPr lang="en-IN" u="sng"/>
              <a:t>PROJECT STATUS	</a:t>
            </a:r>
          </a:p>
        </c:rich>
      </c:tx>
      <c:overlay val="0"/>
      <c:spPr>
        <a:noFill/>
        <a:ln>
          <a:noFill/>
        </a:ln>
        <a:effectLst/>
      </c:spPr>
      <c:txPr>
        <a:bodyPr rot="0" spcFirstLastPara="1" vertOverflow="ellipsis" vert="horz" wrap="square" anchor="ctr" anchorCtr="1"/>
        <a:lstStyle/>
        <a:p>
          <a:pPr>
            <a:defRPr sz="1800" b="1" i="0" u="sng"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38100">
            <a:solidFill>
              <a:schemeClr val="bg1"/>
            </a:solid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38100">
            <a:solidFill>
              <a:schemeClr val="bg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38100">
            <a:solidFill>
              <a:schemeClr val="bg1"/>
            </a:solidFill>
          </a:ln>
          <a:effectLst>
            <a:outerShdw blurRad="254000" sx="102000" sy="102000" algn="ctr" rotWithShape="0">
              <a:prstClr val="black">
                <a:alpha val="20000"/>
              </a:prstClr>
            </a:outerShdw>
          </a:effectLst>
        </c:spPr>
      </c:pivotFmt>
      <c:pivotFmt>
        <c:idx val="3"/>
        <c:spPr>
          <a:solidFill>
            <a:schemeClr val="accent2"/>
          </a:solidFill>
          <a:ln w="38100">
            <a:solidFill>
              <a:schemeClr val="bg1"/>
            </a:solidFill>
          </a:ln>
          <a:effectLst>
            <a:outerShdw blurRad="254000" sx="102000" sy="102000" algn="ctr" rotWithShape="0">
              <a:prstClr val="black">
                <a:alpha val="20000"/>
              </a:prstClr>
            </a:outerShdw>
          </a:effectLst>
        </c:spPr>
      </c:pivotFmt>
      <c:pivotFmt>
        <c:idx val="4"/>
        <c:spPr>
          <a:solidFill>
            <a:schemeClr val="accent2"/>
          </a:solidFill>
          <a:ln w="38100">
            <a:solidFill>
              <a:schemeClr val="bg1"/>
            </a:solidFill>
          </a:ln>
          <a:effectLst>
            <a:outerShdw blurRad="254000" sx="102000" sy="102000" algn="ctr" rotWithShape="0">
              <a:prstClr val="black">
                <a:alpha val="20000"/>
              </a:prstClr>
            </a:outerShdw>
          </a:effectLst>
        </c:spPr>
      </c:pivotFmt>
      <c:pivotFmt>
        <c:idx val="5"/>
        <c:spPr>
          <a:solidFill>
            <a:schemeClr val="accent2"/>
          </a:solidFill>
          <a:ln w="38100">
            <a:solidFill>
              <a:schemeClr val="bg1"/>
            </a:solidFill>
          </a:ln>
          <a:effectLst>
            <a:outerShdw blurRad="254000" sx="102000" sy="102000" algn="ctr" rotWithShape="0">
              <a:prstClr val="black">
                <a:alpha val="20000"/>
              </a:prstClr>
            </a:outerShdw>
          </a:effectLst>
        </c:spPr>
      </c:pivotFmt>
      <c:pivotFmt>
        <c:idx val="6"/>
        <c:spPr>
          <a:solidFill>
            <a:schemeClr val="accent2"/>
          </a:solidFill>
          <a:ln w="38100">
            <a:solidFill>
              <a:schemeClr val="bg1"/>
            </a:solidFill>
          </a:ln>
          <a:effectLst>
            <a:outerShdw blurRad="254000" sx="102000" sy="102000" algn="ctr" rotWithShape="0">
              <a:prstClr val="black">
                <a:alpha val="20000"/>
              </a:prstClr>
            </a:outerShdw>
          </a:effectLst>
        </c:spPr>
      </c:pivotFmt>
      <c:pivotFmt>
        <c:idx val="7"/>
        <c:spPr>
          <a:solidFill>
            <a:schemeClr val="accent2"/>
          </a:solidFill>
          <a:ln w="38100">
            <a:solidFill>
              <a:schemeClr val="bg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2"/>
          </a:solidFill>
          <a:ln w="38100">
            <a:solidFill>
              <a:schemeClr val="bg1"/>
            </a:solidFill>
          </a:ln>
          <a:effectLst>
            <a:outerShdw blurRad="254000" sx="102000" sy="102000" algn="ctr" rotWithShape="0">
              <a:prstClr val="black">
                <a:alpha val="20000"/>
              </a:prstClr>
            </a:outerShdw>
          </a:effectLst>
        </c:spPr>
      </c:pivotFmt>
      <c:pivotFmt>
        <c:idx val="9"/>
        <c:spPr>
          <a:solidFill>
            <a:schemeClr val="accent2"/>
          </a:solidFill>
          <a:ln w="38100">
            <a:solidFill>
              <a:schemeClr val="bg1"/>
            </a:solidFill>
          </a:ln>
          <a:effectLst>
            <a:outerShdw blurRad="254000" sx="102000" sy="102000" algn="ctr" rotWithShape="0">
              <a:prstClr val="black">
                <a:alpha val="20000"/>
              </a:prstClr>
            </a:outerShdw>
          </a:effectLst>
        </c:spPr>
      </c:pivotFmt>
      <c:pivotFmt>
        <c:idx val="10"/>
        <c:spPr>
          <a:solidFill>
            <a:schemeClr val="accent2"/>
          </a:solidFill>
          <a:ln w="38100">
            <a:solidFill>
              <a:schemeClr val="bg1"/>
            </a:solidFill>
          </a:ln>
          <a:effectLst>
            <a:outerShdw blurRad="254000" sx="102000" sy="102000" algn="ctr" rotWithShape="0">
              <a:prstClr val="black">
                <a:alpha val="20000"/>
              </a:prstClr>
            </a:outerShdw>
          </a:effectLst>
        </c:spPr>
      </c:pivotFmt>
      <c:pivotFmt>
        <c:idx val="11"/>
        <c:spPr>
          <a:solidFill>
            <a:schemeClr val="accent2"/>
          </a:solidFill>
          <a:ln w="38100">
            <a:solidFill>
              <a:schemeClr val="bg1"/>
            </a:solidFill>
          </a:ln>
          <a:effectLst>
            <a:outerShdw blurRad="254000" sx="102000" sy="102000" algn="ctr" rotWithShape="0">
              <a:prstClr val="black">
                <a:alpha val="20000"/>
              </a:prstClr>
            </a:outerShdw>
          </a:effectLst>
        </c:spPr>
      </c:pivotFmt>
      <c:pivotFmt>
        <c:idx val="12"/>
        <c:spPr>
          <a:solidFill>
            <a:schemeClr val="accent2"/>
          </a:solidFill>
          <a:ln w="38100">
            <a:solidFill>
              <a:schemeClr val="bg1"/>
            </a:solidFill>
          </a:ln>
          <a:effectLst>
            <a:outerShdw blurRad="254000" sx="102000" sy="102000" algn="ctr" rotWithShape="0">
              <a:prstClr val="black">
                <a:alpha val="20000"/>
              </a:prstClr>
            </a:outerShdw>
          </a:effectLst>
        </c:spPr>
      </c:pivotFmt>
    </c:pivotFmts>
    <c:plotArea>
      <c:layout/>
      <c:pieChart>
        <c:varyColors val="1"/>
        <c:ser>
          <c:idx val="0"/>
          <c:order val="0"/>
          <c:tx>
            <c:strRef>
              <c:f>Sheet2!$E$3</c:f>
              <c:strCache>
                <c:ptCount val="1"/>
                <c:pt idx="0">
                  <c:v>Total</c:v>
                </c:pt>
              </c:strCache>
            </c:strRef>
          </c:tx>
          <c:spPr>
            <a:ln w="38100">
              <a:solidFill>
                <a:schemeClr val="bg1"/>
              </a:solidFill>
            </a:ln>
          </c:spPr>
          <c:dPt>
            <c:idx val="0"/>
            <c:bubble3D val="0"/>
            <c:spPr>
              <a:solidFill>
                <a:schemeClr val="accent2"/>
              </a:solidFill>
              <a:ln w="38100">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581-4A51-936F-3B253EE352A5}"/>
              </c:ext>
            </c:extLst>
          </c:dPt>
          <c:dPt>
            <c:idx val="1"/>
            <c:bubble3D val="0"/>
            <c:spPr>
              <a:solidFill>
                <a:schemeClr val="accent4"/>
              </a:solidFill>
              <a:ln w="38100">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581-4A51-936F-3B253EE352A5}"/>
              </c:ext>
            </c:extLst>
          </c:dPt>
          <c:dPt>
            <c:idx val="2"/>
            <c:bubble3D val="0"/>
            <c:spPr>
              <a:solidFill>
                <a:schemeClr val="accent6"/>
              </a:solidFill>
              <a:ln w="38100">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581-4A51-936F-3B253EE352A5}"/>
              </c:ext>
            </c:extLst>
          </c:dPt>
          <c:dPt>
            <c:idx val="3"/>
            <c:bubble3D val="0"/>
            <c:spPr>
              <a:solidFill>
                <a:schemeClr val="accent2">
                  <a:lumMod val="60000"/>
                </a:schemeClr>
              </a:solidFill>
              <a:ln w="38100">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581-4A51-936F-3B253EE352A5}"/>
              </c:ext>
            </c:extLst>
          </c:dPt>
          <c:dPt>
            <c:idx val="4"/>
            <c:bubble3D val="0"/>
            <c:spPr>
              <a:solidFill>
                <a:schemeClr val="accent4">
                  <a:lumMod val="60000"/>
                </a:schemeClr>
              </a:solidFill>
              <a:ln w="38100">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581-4A51-936F-3B253EE352A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Sheet2!$D$4:$D$8</c:f>
              <c:strCache>
                <c:ptCount val="5"/>
                <c:pt idx="0">
                  <c:v>Finance</c:v>
                </c:pt>
                <c:pt idx="1">
                  <c:v>HR</c:v>
                </c:pt>
                <c:pt idx="2">
                  <c:v>IT</c:v>
                </c:pt>
                <c:pt idx="3">
                  <c:v>Marketing</c:v>
                </c:pt>
                <c:pt idx="4">
                  <c:v>Sales</c:v>
                </c:pt>
              </c:strCache>
            </c:strRef>
          </c:cat>
          <c:val>
            <c:numRef>
              <c:f>Sheet2!$E$4:$E$8</c:f>
              <c:numCache>
                <c:formatCode>General</c:formatCode>
                <c:ptCount val="5"/>
                <c:pt idx="0">
                  <c:v>123</c:v>
                </c:pt>
                <c:pt idx="1">
                  <c:v>101</c:v>
                </c:pt>
                <c:pt idx="2">
                  <c:v>122</c:v>
                </c:pt>
                <c:pt idx="3">
                  <c:v>109</c:v>
                </c:pt>
                <c:pt idx="4">
                  <c:v>92</c:v>
                </c:pt>
              </c:numCache>
            </c:numRef>
          </c:val>
          <c:extLst>
            <c:ext xmlns:c16="http://schemas.microsoft.com/office/drawing/2014/chart" uri="{C3380CC4-5D6E-409C-BE32-E72D297353CC}">
              <c16:uniqueId val="{0000000A-F581-4A51-936F-3B253EE352A5}"/>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(employee dashboard).xlsx]Sheet2!PivotTable3</c:name>
    <c:fmtId val="4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u="sng"/>
              <a:t>DEPARTMENT</a:t>
            </a:r>
            <a:r>
              <a:rPr lang="en-IN" sz="1600" u="sng" baseline="0"/>
              <a:t> </a:t>
            </a:r>
            <a:r>
              <a:rPr lang="en-IN" sz="1600" u="sng"/>
              <a:t>ATTENDENCE STATUS</a:t>
            </a:r>
          </a:p>
        </c:rich>
      </c:tx>
      <c:layout>
        <c:manualLayout>
          <c:xMode val="edge"/>
          <c:yMode val="edge"/>
          <c:x val="0.22495689156674697"/>
          <c:y val="2.845926683401113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28575">
            <a:solidFill>
              <a:schemeClr val="bg1"/>
            </a:solid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2"/>
          </a:solidFill>
          <a:ln w="28575">
            <a:solidFill>
              <a:schemeClr val="bg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2"/>
          </a:solidFill>
          <a:ln w="28575">
            <a:solidFill>
              <a:schemeClr val="bg1"/>
            </a:solidFill>
          </a:ln>
          <a:effectLst>
            <a:outerShdw blurRad="254000" sx="102000" sy="102000" algn="ctr" rotWithShape="0">
              <a:prstClr val="black">
                <a:alpha val="20000"/>
              </a:prstClr>
            </a:outerShdw>
          </a:effectLst>
        </c:spPr>
      </c:pivotFmt>
      <c:pivotFmt>
        <c:idx val="3"/>
        <c:spPr>
          <a:solidFill>
            <a:schemeClr val="accent2"/>
          </a:solidFill>
          <a:ln w="28575">
            <a:solidFill>
              <a:schemeClr val="bg1"/>
            </a:solidFill>
          </a:ln>
          <a:effectLst>
            <a:outerShdw blurRad="254000" sx="102000" sy="102000" algn="ctr" rotWithShape="0">
              <a:prstClr val="black">
                <a:alpha val="20000"/>
              </a:prstClr>
            </a:outerShdw>
          </a:effectLst>
        </c:spPr>
      </c:pivotFmt>
      <c:pivotFmt>
        <c:idx val="4"/>
        <c:spPr>
          <a:solidFill>
            <a:schemeClr val="accent2"/>
          </a:solidFill>
          <a:ln w="28575">
            <a:solidFill>
              <a:schemeClr val="bg1"/>
            </a:solidFill>
          </a:ln>
          <a:effectLst>
            <a:outerShdw blurRad="254000" sx="102000" sy="102000" algn="ctr" rotWithShape="0">
              <a:prstClr val="black">
                <a:alpha val="20000"/>
              </a:prstClr>
            </a:outerShdw>
          </a:effectLst>
        </c:spPr>
      </c:pivotFmt>
      <c:pivotFmt>
        <c:idx val="5"/>
        <c:spPr>
          <a:solidFill>
            <a:schemeClr val="accent2"/>
          </a:solidFill>
          <a:ln w="28575">
            <a:solidFill>
              <a:schemeClr val="bg1"/>
            </a:solidFill>
          </a:ln>
          <a:effectLst>
            <a:outerShdw blurRad="254000" sx="102000" sy="102000" algn="ctr" rotWithShape="0">
              <a:prstClr val="black">
                <a:alpha val="20000"/>
              </a:prstClr>
            </a:outerShdw>
          </a:effectLst>
        </c:spPr>
      </c:pivotFmt>
      <c:pivotFmt>
        <c:idx val="6"/>
        <c:spPr>
          <a:solidFill>
            <a:schemeClr val="accent2"/>
          </a:solidFill>
          <a:ln w="28575">
            <a:solidFill>
              <a:schemeClr val="bg1"/>
            </a:solidFill>
          </a:ln>
          <a:effectLst>
            <a:outerShdw blurRad="254000" sx="102000" sy="102000" algn="ctr" rotWithShape="0">
              <a:prstClr val="black">
                <a:alpha val="20000"/>
              </a:prstClr>
            </a:outerShdw>
          </a:effectLst>
        </c:spPr>
      </c:pivotFmt>
      <c:pivotFmt>
        <c:idx val="7"/>
        <c:spPr>
          <a:solidFill>
            <a:schemeClr val="accent2"/>
          </a:solidFill>
          <a:ln w="28575">
            <a:solidFill>
              <a:schemeClr val="bg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2"/>
          </a:solidFill>
          <a:ln w="28575">
            <a:solidFill>
              <a:schemeClr val="bg1"/>
            </a:solidFill>
          </a:ln>
          <a:effectLst>
            <a:outerShdw blurRad="254000" sx="102000" sy="102000" algn="ctr" rotWithShape="0">
              <a:prstClr val="black">
                <a:alpha val="20000"/>
              </a:prstClr>
            </a:outerShdw>
          </a:effectLst>
        </c:spPr>
      </c:pivotFmt>
      <c:pivotFmt>
        <c:idx val="9"/>
        <c:spPr>
          <a:solidFill>
            <a:schemeClr val="accent2"/>
          </a:solidFill>
          <a:ln w="28575">
            <a:solidFill>
              <a:schemeClr val="bg1"/>
            </a:solidFill>
          </a:ln>
          <a:effectLst>
            <a:outerShdw blurRad="254000" sx="102000" sy="102000" algn="ctr" rotWithShape="0">
              <a:prstClr val="black">
                <a:alpha val="20000"/>
              </a:prstClr>
            </a:outerShdw>
          </a:effectLst>
        </c:spPr>
      </c:pivotFmt>
      <c:pivotFmt>
        <c:idx val="10"/>
        <c:spPr>
          <a:solidFill>
            <a:schemeClr val="accent2"/>
          </a:solidFill>
          <a:ln w="28575">
            <a:solidFill>
              <a:schemeClr val="bg1"/>
            </a:solidFill>
          </a:ln>
          <a:effectLst>
            <a:outerShdw blurRad="254000" sx="102000" sy="102000" algn="ctr" rotWithShape="0">
              <a:prstClr val="black">
                <a:alpha val="20000"/>
              </a:prstClr>
            </a:outerShdw>
          </a:effectLst>
        </c:spPr>
      </c:pivotFmt>
      <c:pivotFmt>
        <c:idx val="11"/>
        <c:spPr>
          <a:solidFill>
            <a:schemeClr val="accent2"/>
          </a:solidFill>
          <a:ln w="28575">
            <a:solidFill>
              <a:schemeClr val="bg1"/>
            </a:solidFill>
          </a:ln>
          <a:effectLst>
            <a:outerShdw blurRad="254000" sx="102000" sy="102000" algn="ctr" rotWithShape="0">
              <a:prstClr val="black">
                <a:alpha val="20000"/>
              </a:prstClr>
            </a:outerShdw>
          </a:effectLst>
        </c:spPr>
      </c:pivotFmt>
      <c:pivotFmt>
        <c:idx val="12"/>
        <c:spPr>
          <a:solidFill>
            <a:schemeClr val="accent2"/>
          </a:solidFill>
          <a:ln w="28575">
            <a:solidFill>
              <a:schemeClr val="bg1"/>
            </a:solidFill>
          </a:ln>
          <a:effectLst>
            <a:outerShdw blurRad="254000" sx="102000" sy="102000" algn="ctr" rotWithShape="0">
              <a:prstClr val="black">
                <a:alpha val="20000"/>
              </a:prstClr>
            </a:outerShdw>
          </a:effectLst>
        </c:spPr>
      </c:pivotFmt>
    </c:pivotFmts>
    <c:plotArea>
      <c:layout/>
      <c:doughnutChart>
        <c:varyColors val="1"/>
        <c:ser>
          <c:idx val="0"/>
          <c:order val="0"/>
          <c:tx>
            <c:strRef>
              <c:f>Sheet2!$E$10</c:f>
              <c:strCache>
                <c:ptCount val="1"/>
                <c:pt idx="0">
                  <c:v>Total</c:v>
                </c:pt>
              </c:strCache>
            </c:strRef>
          </c:tx>
          <c:spPr>
            <a:ln w="28575">
              <a:solidFill>
                <a:schemeClr val="bg1"/>
              </a:solidFill>
            </a:ln>
          </c:spPr>
          <c:dPt>
            <c:idx val="0"/>
            <c:bubble3D val="0"/>
            <c:spPr>
              <a:solidFill>
                <a:schemeClr val="accent2"/>
              </a:solidFill>
              <a:ln w="28575">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84-45B1-9A19-9AC86F504792}"/>
              </c:ext>
            </c:extLst>
          </c:dPt>
          <c:dPt>
            <c:idx val="1"/>
            <c:bubble3D val="0"/>
            <c:spPr>
              <a:solidFill>
                <a:schemeClr val="accent4"/>
              </a:solidFill>
              <a:ln w="28575">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84-45B1-9A19-9AC86F504792}"/>
              </c:ext>
            </c:extLst>
          </c:dPt>
          <c:dPt>
            <c:idx val="2"/>
            <c:bubble3D val="0"/>
            <c:spPr>
              <a:solidFill>
                <a:schemeClr val="accent6"/>
              </a:solidFill>
              <a:ln w="28575">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84-45B1-9A19-9AC86F504792}"/>
              </c:ext>
            </c:extLst>
          </c:dPt>
          <c:dPt>
            <c:idx val="3"/>
            <c:bubble3D val="0"/>
            <c:spPr>
              <a:solidFill>
                <a:schemeClr val="accent2">
                  <a:lumMod val="60000"/>
                </a:schemeClr>
              </a:solidFill>
              <a:ln w="28575">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C84-45B1-9A19-9AC86F504792}"/>
              </c:ext>
            </c:extLst>
          </c:dPt>
          <c:dPt>
            <c:idx val="4"/>
            <c:bubble3D val="0"/>
            <c:spPr>
              <a:solidFill>
                <a:schemeClr val="accent4">
                  <a:lumMod val="60000"/>
                </a:schemeClr>
              </a:solidFill>
              <a:ln w="28575">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C84-45B1-9A19-9AC86F5047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Sheet2!$D$11:$D$15</c:f>
              <c:strCache>
                <c:ptCount val="5"/>
                <c:pt idx="0">
                  <c:v>Finance</c:v>
                </c:pt>
                <c:pt idx="1">
                  <c:v>HR</c:v>
                </c:pt>
                <c:pt idx="2">
                  <c:v>IT</c:v>
                </c:pt>
                <c:pt idx="3">
                  <c:v>Marketing</c:v>
                </c:pt>
                <c:pt idx="4">
                  <c:v>Sales</c:v>
                </c:pt>
              </c:strCache>
            </c:strRef>
          </c:cat>
          <c:val>
            <c:numRef>
              <c:f>Sheet2!$E$11:$E$15</c:f>
              <c:numCache>
                <c:formatCode>General</c:formatCode>
                <c:ptCount val="5"/>
                <c:pt idx="0">
                  <c:v>768</c:v>
                </c:pt>
                <c:pt idx="1">
                  <c:v>894</c:v>
                </c:pt>
                <c:pt idx="2">
                  <c:v>1014</c:v>
                </c:pt>
                <c:pt idx="3">
                  <c:v>932</c:v>
                </c:pt>
                <c:pt idx="4">
                  <c:v>960</c:v>
                </c:pt>
              </c:numCache>
            </c:numRef>
          </c:val>
          <c:extLst>
            <c:ext xmlns:c16="http://schemas.microsoft.com/office/drawing/2014/chart" uri="{C3380CC4-5D6E-409C-BE32-E72D297353CC}">
              <c16:uniqueId val="{0000000A-CC84-45B1-9A19-9AC86F504792}"/>
            </c:ext>
          </c:extLst>
        </c:ser>
        <c:dLbls>
          <c:showLegendKey val="0"/>
          <c:showVal val="0"/>
          <c:showCatName val="0"/>
          <c:showSerName val="0"/>
          <c:showPercent val="1"/>
          <c:showBubbleSize val="0"/>
          <c:showLeaderLines val="0"/>
        </c:dLbls>
        <c:firstSliceAng val="0"/>
        <c:holeSize val="3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[pooja (employee dashboard).xlsx]Sheet2!PivotTable1</c:name>
    <c:fmtId val="5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u="sng"/>
              <a:t>PERFORMENCE</a:t>
            </a:r>
            <a:r>
              <a:rPr lang="en-US" sz="1600" u="sng" baseline="0"/>
              <a:t> STATUS</a:t>
            </a:r>
            <a:endParaRPr lang="en-US" sz="1600" u="sng"/>
          </a:p>
        </c:rich>
      </c:tx>
      <c:layout>
        <c:manualLayout>
          <c:xMode val="edge"/>
          <c:yMode val="edge"/>
          <c:x val="0.38258788859546078"/>
          <c:y val="2.683633428352270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28575" cap="flat" cmpd="sng" algn="ctr">
            <a:solidFill>
              <a:sysClr val="windowText" lastClr="000000">
                <a:alpha val="50000"/>
              </a:sys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28575" cap="flat" cmpd="sng" algn="ctr">
            <a:solidFill>
              <a:sysClr val="windowText" lastClr="000000">
                <a:alpha val="50000"/>
              </a:sysClr>
            </a:solidFill>
            <a:round/>
          </a:ln>
          <a:effectLst/>
        </c:spPr>
        <c:dLbl>
          <c:idx val="0"/>
          <c:layout>
            <c:manualLayout>
              <c:x val="0"/>
              <c:y val="-0.2113374890638670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28575" cap="flat" cmpd="sng" algn="ctr">
            <a:solidFill>
              <a:sysClr val="windowText" lastClr="000000">
                <a:alpha val="50000"/>
              </a:sysClr>
            </a:solidFill>
            <a:round/>
          </a:ln>
          <a:effectLst/>
        </c:spPr>
        <c:dLbl>
          <c:idx val="0"/>
          <c:layout>
            <c:manualLayout>
              <c:x val="5.5555555555555428E-3"/>
              <c:y val="-0.143518518518518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28575" cap="flat" cmpd="sng" algn="ctr">
            <a:solidFill>
              <a:sysClr val="windowText" lastClr="000000">
                <a:alpha val="50000"/>
              </a:sysClr>
            </a:solidFill>
            <a:round/>
          </a:ln>
          <a:effectLst/>
        </c:spPr>
        <c:dLbl>
          <c:idx val="0"/>
          <c:layout>
            <c:manualLayout>
              <c:x val="-2.777777777777803E-3"/>
              <c:y val="-0.12500000000000008"/>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28575" cap="flat" cmpd="sng" algn="ctr">
            <a:solidFill>
              <a:sysClr val="windowText" lastClr="000000">
                <a:alpha val="50000"/>
              </a:sysClr>
            </a:solidFill>
            <a:round/>
          </a:ln>
          <a:effectLst/>
        </c:spPr>
        <c:dLbl>
          <c:idx val="0"/>
          <c:layout>
            <c:manualLayout>
              <c:x val="-5.5555555555555809E-3"/>
              <c:y val="-0.17592592592592601"/>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28575" cap="flat" cmpd="sng" algn="ctr">
            <a:solidFill>
              <a:sysClr val="windowText" lastClr="000000">
                <a:alpha val="50000"/>
              </a:sysClr>
            </a:solidFill>
            <a:round/>
          </a:ln>
          <a:effectLst/>
        </c:spPr>
        <c:dLbl>
          <c:idx val="0"/>
          <c:layout>
            <c:manualLayout>
              <c:x val="0"/>
              <c:y val="-0.125"/>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28575" cap="flat" cmpd="sng" algn="ctr">
            <a:solidFill>
              <a:sysClr val="windowText" lastClr="000000">
                <a:alpha val="50000"/>
              </a:sysClr>
            </a:solidFill>
            <a:round/>
          </a:ln>
          <a:effectLst/>
        </c:spPr>
        <c:dLbl>
          <c:idx val="0"/>
          <c:layout>
            <c:manualLayout>
              <c:x val="0"/>
              <c:y val="-6.944444444444453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28575" cap="flat" cmpd="sng" algn="ctr">
            <a:solidFill>
              <a:sysClr val="windowText" lastClr="000000">
                <a:alpha val="50000"/>
              </a:sysClr>
            </a:solidFill>
            <a:round/>
          </a:ln>
          <a:effectLst/>
        </c:spPr>
        <c:dLbl>
          <c:idx val="0"/>
          <c:layout>
            <c:manualLayout>
              <c:x val="0"/>
              <c:y val="-0.23611111111111116"/>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28575" cap="flat" cmpd="sng" algn="ctr">
            <a:solidFill>
              <a:sysClr val="windowText" lastClr="000000">
                <a:alpha val="50000"/>
              </a:sysClr>
            </a:solidFill>
            <a:round/>
          </a:ln>
          <a:effectLst/>
        </c:spPr>
        <c:dLbl>
          <c:idx val="0"/>
          <c:layout>
            <c:manualLayout>
              <c:x val="-2.7777777777778798E-3"/>
              <c:y val="-0.1527777777777778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28575" cap="flat" cmpd="sng" algn="ctr">
            <a:solidFill>
              <a:sysClr val="windowText" lastClr="000000">
                <a:alpha val="50000"/>
              </a:sysClr>
            </a:solidFill>
            <a:round/>
          </a:ln>
          <a:effectLst/>
        </c:spPr>
        <c:dLbl>
          <c:idx val="0"/>
          <c:layout>
            <c:manualLayout>
              <c:x val="-1.0185067526415994E-16"/>
              <c:y val="-0.16666666666666666"/>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28575" cap="flat" cmpd="sng" algn="ctr">
            <a:solidFill>
              <a:sysClr val="windowText" lastClr="000000">
                <a:alpha val="50000"/>
              </a:sysClr>
            </a:solidFill>
            <a:round/>
          </a:ln>
          <a:effectLst/>
        </c:spPr>
        <c:dLbl>
          <c:idx val="0"/>
          <c:layout>
            <c:manualLayout>
              <c:x val="-5.5555555555556572E-3"/>
              <c:y val="-0.21759259259259259"/>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alpha val="85000"/>
            </a:schemeClr>
          </a:solidFill>
          <a:ln w="28575" cap="flat" cmpd="sng" algn="ctr">
            <a:solidFill>
              <a:sysClr val="windowText" lastClr="000000">
                <a:alpha val="50000"/>
              </a:sysClr>
            </a:solidFill>
            <a:round/>
          </a:ln>
          <a:effectLst/>
        </c:spPr>
        <c:dLbl>
          <c:idx val="0"/>
          <c:layout>
            <c:manualLayout>
              <c:x val="-1.0185067526415994E-16"/>
              <c:y val="-0.125"/>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alpha val="85000"/>
            </a:schemeClr>
          </a:solidFill>
          <a:ln w="28575" cap="flat" cmpd="sng" algn="ctr">
            <a:solidFill>
              <a:sysClr val="windowText" lastClr="000000">
                <a:alpha val="50000"/>
              </a:sysClr>
            </a:solidFill>
            <a:round/>
          </a:ln>
          <a:effectLst/>
        </c:spPr>
        <c:dLbl>
          <c:idx val="0"/>
          <c:layout>
            <c:manualLayout>
              <c:x val="0"/>
              <c:y val="-0.143518518518518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28575" cap="flat" cmpd="sng" algn="ctr">
            <a:solidFill>
              <a:sysClr val="windowText" lastClr="000000">
                <a:alpha val="50000"/>
              </a:sysClr>
            </a:solidFill>
            <a:round/>
          </a:ln>
          <a:effectLst/>
        </c:spPr>
        <c:dLbl>
          <c:idx val="0"/>
          <c:layout>
            <c:manualLayout>
              <c:x val="-1.0185067526415994E-16"/>
              <c:y val="-0.1851851851851852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alpha val="85000"/>
            </a:schemeClr>
          </a:solidFill>
          <a:ln w="28575" cap="flat" cmpd="sng" algn="ctr">
            <a:solidFill>
              <a:sysClr val="windowText" lastClr="000000">
                <a:alpha val="50000"/>
              </a:sys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alpha val="85000"/>
            </a:schemeClr>
          </a:solidFill>
          <a:ln w="28575" cap="flat" cmpd="sng" algn="ctr">
            <a:solidFill>
              <a:sysClr val="windowText" lastClr="000000">
                <a:alpha val="50000"/>
              </a:sysClr>
            </a:solidFill>
            <a:round/>
          </a:ln>
          <a:effectLst/>
        </c:spPr>
        <c:dLbl>
          <c:idx val="0"/>
          <c:layout>
            <c:manualLayout>
              <c:x val="0"/>
              <c:y val="-0.2113374890638670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alpha val="85000"/>
            </a:schemeClr>
          </a:solidFill>
          <a:ln w="28575" cap="flat" cmpd="sng" algn="ctr">
            <a:solidFill>
              <a:sysClr val="windowText" lastClr="000000">
                <a:alpha val="50000"/>
              </a:sysClr>
            </a:solidFill>
            <a:round/>
          </a:ln>
          <a:effectLst/>
        </c:spPr>
        <c:dLbl>
          <c:idx val="0"/>
          <c:layout>
            <c:manualLayout>
              <c:x val="5.5555555555555428E-3"/>
              <c:y val="-0.143518518518518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alpha val="85000"/>
            </a:schemeClr>
          </a:solidFill>
          <a:ln w="28575" cap="flat" cmpd="sng" algn="ctr">
            <a:solidFill>
              <a:sysClr val="windowText" lastClr="000000">
                <a:alpha val="50000"/>
              </a:sysClr>
            </a:solidFill>
            <a:round/>
          </a:ln>
          <a:effectLst/>
        </c:spPr>
        <c:dLbl>
          <c:idx val="0"/>
          <c:layout>
            <c:manualLayout>
              <c:x val="-2.777777777777803E-3"/>
              <c:y val="-0.12500000000000008"/>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alpha val="85000"/>
            </a:schemeClr>
          </a:solidFill>
          <a:ln w="28575" cap="flat" cmpd="sng" algn="ctr">
            <a:solidFill>
              <a:sysClr val="windowText" lastClr="000000">
                <a:alpha val="50000"/>
              </a:sysClr>
            </a:solidFill>
            <a:round/>
          </a:ln>
          <a:effectLst/>
        </c:spPr>
        <c:dLbl>
          <c:idx val="0"/>
          <c:layout>
            <c:manualLayout>
              <c:x val="-5.5555555555555809E-3"/>
              <c:y val="-0.17592592592592601"/>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alpha val="85000"/>
            </a:schemeClr>
          </a:solidFill>
          <a:ln w="28575" cap="flat" cmpd="sng" algn="ctr">
            <a:solidFill>
              <a:sysClr val="windowText" lastClr="000000">
                <a:alpha val="50000"/>
              </a:sysClr>
            </a:solidFill>
            <a:round/>
          </a:ln>
          <a:effectLst/>
        </c:spPr>
        <c:dLbl>
          <c:idx val="0"/>
          <c:layout>
            <c:manualLayout>
              <c:x val="0"/>
              <c:y val="-0.125"/>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alpha val="85000"/>
            </a:schemeClr>
          </a:solidFill>
          <a:ln w="28575" cap="flat" cmpd="sng" algn="ctr">
            <a:solidFill>
              <a:sysClr val="windowText" lastClr="000000">
                <a:alpha val="50000"/>
              </a:sysClr>
            </a:solidFill>
            <a:round/>
          </a:ln>
          <a:effectLst/>
        </c:spPr>
        <c:dLbl>
          <c:idx val="0"/>
          <c:layout>
            <c:manualLayout>
              <c:x val="0"/>
              <c:y val="-6.944444444444453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alpha val="85000"/>
            </a:schemeClr>
          </a:solidFill>
          <a:ln w="28575" cap="flat" cmpd="sng" algn="ctr">
            <a:solidFill>
              <a:sysClr val="windowText" lastClr="000000">
                <a:alpha val="50000"/>
              </a:sysClr>
            </a:solidFill>
            <a:round/>
          </a:ln>
          <a:effectLst/>
        </c:spPr>
        <c:dLbl>
          <c:idx val="0"/>
          <c:layout>
            <c:manualLayout>
              <c:x val="0"/>
              <c:y val="-0.23611111111111116"/>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alpha val="85000"/>
            </a:schemeClr>
          </a:solidFill>
          <a:ln w="28575" cap="flat" cmpd="sng" algn="ctr">
            <a:solidFill>
              <a:sysClr val="windowText" lastClr="000000">
                <a:alpha val="50000"/>
              </a:sysClr>
            </a:solidFill>
            <a:round/>
          </a:ln>
          <a:effectLst/>
        </c:spPr>
        <c:dLbl>
          <c:idx val="0"/>
          <c:layout>
            <c:manualLayout>
              <c:x val="-2.7777777777778798E-3"/>
              <c:y val="-0.1527777777777778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alpha val="85000"/>
            </a:schemeClr>
          </a:solidFill>
          <a:ln w="28575" cap="flat" cmpd="sng" algn="ctr">
            <a:solidFill>
              <a:sysClr val="windowText" lastClr="000000">
                <a:alpha val="50000"/>
              </a:sysClr>
            </a:solidFill>
            <a:round/>
          </a:ln>
          <a:effectLst/>
        </c:spPr>
        <c:dLbl>
          <c:idx val="0"/>
          <c:layout>
            <c:manualLayout>
              <c:x val="-1.0185067526415994E-16"/>
              <c:y val="-0.16666666666666666"/>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alpha val="85000"/>
            </a:schemeClr>
          </a:solidFill>
          <a:ln w="28575" cap="flat" cmpd="sng" algn="ctr">
            <a:solidFill>
              <a:sysClr val="windowText" lastClr="000000">
                <a:alpha val="50000"/>
              </a:sysClr>
            </a:solidFill>
            <a:round/>
          </a:ln>
          <a:effectLst/>
        </c:spPr>
        <c:dLbl>
          <c:idx val="0"/>
          <c:layout>
            <c:manualLayout>
              <c:x val="-5.5555555555556572E-3"/>
              <c:y val="-0.21759259259259259"/>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alpha val="85000"/>
            </a:schemeClr>
          </a:solidFill>
          <a:ln w="28575" cap="flat" cmpd="sng" algn="ctr">
            <a:solidFill>
              <a:sysClr val="windowText" lastClr="000000">
                <a:alpha val="50000"/>
              </a:sysClr>
            </a:solidFill>
            <a:round/>
          </a:ln>
          <a:effectLst/>
        </c:spPr>
        <c:dLbl>
          <c:idx val="0"/>
          <c:layout>
            <c:manualLayout>
              <c:x val="-1.0185067526415994E-16"/>
              <c:y val="-0.125"/>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alpha val="85000"/>
            </a:schemeClr>
          </a:solidFill>
          <a:ln w="28575" cap="flat" cmpd="sng" algn="ctr">
            <a:solidFill>
              <a:sysClr val="windowText" lastClr="000000">
                <a:alpha val="50000"/>
              </a:sysClr>
            </a:solidFill>
            <a:round/>
          </a:ln>
          <a:effectLst/>
        </c:spPr>
        <c:dLbl>
          <c:idx val="0"/>
          <c:layout>
            <c:manualLayout>
              <c:x val="0"/>
              <c:y val="-0.143518518518518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alpha val="85000"/>
            </a:schemeClr>
          </a:solidFill>
          <a:ln w="28575" cap="flat" cmpd="sng" algn="ctr">
            <a:solidFill>
              <a:sysClr val="windowText" lastClr="000000">
                <a:alpha val="50000"/>
              </a:sysClr>
            </a:solidFill>
            <a:round/>
          </a:ln>
          <a:effectLst/>
        </c:spPr>
        <c:dLbl>
          <c:idx val="0"/>
          <c:layout>
            <c:manualLayout>
              <c:x val="-1.0185067526415994E-16"/>
              <c:y val="-0.1851851851851852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alpha val="85000"/>
            </a:schemeClr>
          </a:solidFill>
          <a:ln w="28575" cap="flat" cmpd="sng" algn="ctr">
            <a:solidFill>
              <a:sysClr val="windowText" lastClr="000000">
                <a:alpha val="50000"/>
              </a:sys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alpha val="85000"/>
            </a:schemeClr>
          </a:solidFill>
          <a:ln w="28575" cap="flat" cmpd="sng" algn="ctr">
            <a:solidFill>
              <a:sysClr val="windowText" lastClr="000000">
                <a:alpha val="50000"/>
              </a:sysClr>
            </a:solidFill>
            <a:round/>
          </a:ln>
          <a:effectLst/>
        </c:spPr>
        <c:dLbl>
          <c:idx val="0"/>
          <c:layout>
            <c:manualLayout>
              <c:x val="0"/>
              <c:y val="-0.2113374890638670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alpha val="85000"/>
            </a:schemeClr>
          </a:solidFill>
          <a:ln w="28575" cap="flat" cmpd="sng" algn="ctr">
            <a:solidFill>
              <a:sysClr val="windowText" lastClr="000000">
                <a:alpha val="50000"/>
              </a:sysClr>
            </a:solidFill>
            <a:round/>
          </a:ln>
          <a:effectLst/>
        </c:spPr>
        <c:dLbl>
          <c:idx val="0"/>
          <c:layout>
            <c:manualLayout>
              <c:x val="5.5555555555555428E-3"/>
              <c:y val="-0.143518518518518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alpha val="85000"/>
            </a:schemeClr>
          </a:solidFill>
          <a:ln w="28575" cap="flat" cmpd="sng" algn="ctr">
            <a:solidFill>
              <a:sysClr val="windowText" lastClr="000000">
                <a:alpha val="50000"/>
              </a:sysClr>
            </a:solidFill>
            <a:round/>
          </a:ln>
          <a:effectLst/>
        </c:spPr>
        <c:dLbl>
          <c:idx val="0"/>
          <c:layout>
            <c:manualLayout>
              <c:x val="-2.777777777777803E-3"/>
              <c:y val="-0.12500000000000008"/>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alpha val="85000"/>
            </a:schemeClr>
          </a:solidFill>
          <a:ln w="28575" cap="flat" cmpd="sng" algn="ctr">
            <a:solidFill>
              <a:sysClr val="windowText" lastClr="000000">
                <a:alpha val="50000"/>
              </a:sysClr>
            </a:solidFill>
            <a:round/>
          </a:ln>
          <a:effectLst/>
        </c:spPr>
        <c:dLbl>
          <c:idx val="0"/>
          <c:layout>
            <c:manualLayout>
              <c:x val="-5.5555555555555809E-3"/>
              <c:y val="-0.17592592592592601"/>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alpha val="85000"/>
            </a:schemeClr>
          </a:solidFill>
          <a:ln w="28575" cap="flat" cmpd="sng" algn="ctr">
            <a:solidFill>
              <a:sysClr val="windowText" lastClr="000000">
                <a:alpha val="50000"/>
              </a:sysClr>
            </a:solidFill>
            <a:round/>
          </a:ln>
          <a:effectLst/>
        </c:spPr>
        <c:dLbl>
          <c:idx val="0"/>
          <c:layout>
            <c:manualLayout>
              <c:x val="0"/>
              <c:y val="-0.125"/>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alpha val="85000"/>
            </a:schemeClr>
          </a:solidFill>
          <a:ln w="28575" cap="flat" cmpd="sng" algn="ctr">
            <a:solidFill>
              <a:sysClr val="windowText" lastClr="000000">
                <a:alpha val="50000"/>
              </a:sysClr>
            </a:solidFill>
            <a:round/>
          </a:ln>
          <a:effectLst/>
        </c:spPr>
        <c:dLbl>
          <c:idx val="0"/>
          <c:layout>
            <c:manualLayout>
              <c:x val="0"/>
              <c:y val="-6.944444444444453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alpha val="85000"/>
            </a:schemeClr>
          </a:solidFill>
          <a:ln w="28575" cap="flat" cmpd="sng" algn="ctr">
            <a:solidFill>
              <a:sysClr val="windowText" lastClr="000000">
                <a:alpha val="50000"/>
              </a:sysClr>
            </a:solidFill>
            <a:round/>
          </a:ln>
          <a:effectLst/>
        </c:spPr>
        <c:dLbl>
          <c:idx val="0"/>
          <c:layout>
            <c:manualLayout>
              <c:x val="0"/>
              <c:y val="-0.23611111111111116"/>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alpha val="85000"/>
            </a:schemeClr>
          </a:solidFill>
          <a:ln w="28575" cap="flat" cmpd="sng" algn="ctr">
            <a:solidFill>
              <a:sysClr val="windowText" lastClr="000000">
                <a:alpha val="50000"/>
              </a:sysClr>
            </a:solidFill>
            <a:round/>
          </a:ln>
          <a:effectLst/>
        </c:spPr>
        <c:dLbl>
          <c:idx val="0"/>
          <c:layout>
            <c:manualLayout>
              <c:x val="-2.7777777777778798E-3"/>
              <c:y val="-0.1527777777777778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alpha val="85000"/>
            </a:schemeClr>
          </a:solidFill>
          <a:ln w="28575" cap="flat" cmpd="sng" algn="ctr">
            <a:solidFill>
              <a:sysClr val="windowText" lastClr="000000">
                <a:alpha val="50000"/>
              </a:sysClr>
            </a:solidFill>
            <a:round/>
          </a:ln>
          <a:effectLst/>
        </c:spPr>
        <c:dLbl>
          <c:idx val="0"/>
          <c:layout>
            <c:manualLayout>
              <c:x val="-1.0185067526415994E-16"/>
              <c:y val="-0.16666666666666666"/>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alpha val="85000"/>
            </a:schemeClr>
          </a:solidFill>
          <a:ln w="28575" cap="flat" cmpd="sng" algn="ctr">
            <a:solidFill>
              <a:sysClr val="windowText" lastClr="000000">
                <a:alpha val="50000"/>
              </a:sysClr>
            </a:solidFill>
            <a:round/>
          </a:ln>
          <a:effectLst/>
        </c:spPr>
        <c:dLbl>
          <c:idx val="0"/>
          <c:layout>
            <c:manualLayout>
              <c:x val="-5.5555555555556572E-3"/>
              <c:y val="-0.21759259259259259"/>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alpha val="85000"/>
            </a:schemeClr>
          </a:solidFill>
          <a:ln w="28575" cap="flat" cmpd="sng" algn="ctr">
            <a:solidFill>
              <a:sysClr val="windowText" lastClr="000000">
                <a:alpha val="50000"/>
              </a:sysClr>
            </a:solidFill>
            <a:round/>
          </a:ln>
          <a:effectLst/>
        </c:spPr>
        <c:dLbl>
          <c:idx val="0"/>
          <c:layout>
            <c:manualLayout>
              <c:x val="-1.0185067526415994E-16"/>
              <c:y val="-0.125"/>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alpha val="85000"/>
            </a:schemeClr>
          </a:solidFill>
          <a:ln w="28575" cap="flat" cmpd="sng" algn="ctr">
            <a:solidFill>
              <a:sysClr val="windowText" lastClr="000000">
                <a:alpha val="50000"/>
              </a:sysClr>
            </a:solidFill>
            <a:round/>
          </a:ln>
          <a:effectLst/>
        </c:spPr>
        <c:dLbl>
          <c:idx val="0"/>
          <c:layout>
            <c:manualLayout>
              <c:x val="0"/>
              <c:y val="-0.143518518518518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alpha val="85000"/>
            </a:schemeClr>
          </a:solidFill>
          <a:ln w="28575" cap="flat" cmpd="sng" algn="ctr">
            <a:solidFill>
              <a:sysClr val="windowText" lastClr="000000">
                <a:alpha val="50000"/>
              </a:sysClr>
            </a:solidFill>
            <a:round/>
          </a:ln>
          <a:effectLst/>
        </c:spPr>
        <c:dLbl>
          <c:idx val="0"/>
          <c:layout>
            <c:manualLayout>
              <c:x val="-1.0185067526415994E-16"/>
              <c:y val="-0.1851851851851852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33760664065523E-2"/>
          <c:y val="0.18538342500653299"/>
          <c:w val="0.93888888888888888"/>
          <c:h val="0.48253900554097406"/>
        </c:manualLayout>
      </c:layout>
      <c:barChart>
        <c:barDir val="col"/>
        <c:grouping val="stacked"/>
        <c:varyColors val="0"/>
        <c:ser>
          <c:idx val="0"/>
          <c:order val="0"/>
          <c:tx>
            <c:strRef>
              <c:f>Sheet2!$B$3</c:f>
              <c:strCache>
                <c:ptCount val="1"/>
                <c:pt idx="0">
                  <c:v>Total</c:v>
                </c:pt>
              </c:strCache>
            </c:strRef>
          </c:tx>
          <c:spPr>
            <a:solidFill>
              <a:schemeClr val="accent2">
                <a:alpha val="85000"/>
              </a:schemeClr>
            </a:solidFill>
            <a:ln w="28575" cap="flat" cmpd="sng" algn="ctr">
              <a:solidFill>
                <a:sysClr val="windowText" lastClr="000000">
                  <a:alpha val="50000"/>
                </a:sysClr>
              </a:solidFill>
              <a:round/>
            </a:ln>
            <a:effectLst/>
          </c:spPr>
          <c:invertIfNegative val="0"/>
          <c:dLbls>
            <c:dLbl>
              <c:idx val="0"/>
              <c:layout>
                <c:manualLayout>
                  <c:x val="0"/>
                  <c:y val="-0.2113374890638670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D5F-4814-8F19-0E464EACA1AF}"/>
                </c:ext>
              </c:extLst>
            </c:dLbl>
            <c:dLbl>
              <c:idx val="1"/>
              <c:layout>
                <c:manualLayout>
                  <c:x val="5.5555555555555428E-3"/>
                  <c:y val="-0.143518518518518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D5F-4814-8F19-0E464EACA1AF}"/>
                </c:ext>
              </c:extLst>
            </c:dLbl>
            <c:dLbl>
              <c:idx val="2"/>
              <c:layout>
                <c:manualLayout>
                  <c:x val="-2.777777777777803E-3"/>
                  <c:y val="-0.12500000000000008"/>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D5F-4814-8F19-0E464EACA1AF}"/>
                </c:ext>
              </c:extLst>
            </c:dLbl>
            <c:dLbl>
              <c:idx val="3"/>
              <c:layout>
                <c:manualLayout>
                  <c:x val="-5.5555555555555809E-3"/>
                  <c:y val="-0.17592592592592601"/>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D5F-4814-8F19-0E464EACA1AF}"/>
                </c:ext>
              </c:extLst>
            </c:dLbl>
            <c:dLbl>
              <c:idx val="4"/>
              <c:layout>
                <c:manualLayout>
                  <c:x val="0"/>
                  <c:y val="-0.125"/>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D5F-4814-8F19-0E464EACA1AF}"/>
                </c:ext>
              </c:extLst>
            </c:dLbl>
            <c:dLbl>
              <c:idx val="5"/>
              <c:layout>
                <c:manualLayout>
                  <c:x val="0"/>
                  <c:y val="-6.944444444444453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D5F-4814-8F19-0E464EACA1AF}"/>
                </c:ext>
              </c:extLst>
            </c:dLbl>
            <c:dLbl>
              <c:idx val="6"/>
              <c:layout>
                <c:manualLayout>
                  <c:x val="0"/>
                  <c:y val="-0.23611111111111116"/>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D5F-4814-8F19-0E464EACA1AF}"/>
                </c:ext>
              </c:extLst>
            </c:dLbl>
            <c:dLbl>
              <c:idx val="7"/>
              <c:layout>
                <c:manualLayout>
                  <c:x val="-2.7777777777778798E-3"/>
                  <c:y val="-0.1527777777777778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D5F-4814-8F19-0E464EACA1AF}"/>
                </c:ext>
              </c:extLst>
            </c:dLbl>
            <c:dLbl>
              <c:idx val="8"/>
              <c:layout>
                <c:manualLayout>
                  <c:x val="-1.0185067526415994E-16"/>
                  <c:y val="-0.16666666666666666"/>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D5F-4814-8F19-0E464EACA1AF}"/>
                </c:ext>
              </c:extLst>
            </c:dLbl>
            <c:dLbl>
              <c:idx val="9"/>
              <c:layout>
                <c:manualLayout>
                  <c:x val="-5.5555555555556572E-3"/>
                  <c:y val="-0.21759259259259259"/>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D5F-4814-8F19-0E464EACA1AF}"/>
                </c:ext>
              </c:extLst>
            </c:dLbl>
            <c:dLbl>
              <c:idx val="10"/>
              <c:layout>
                <c:manualLayout>
                  <c:x val="-1.0185067526415994E-16"/>
                  <c:y val="-0.125"/>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D5F-4814-8F19-0E464EACA1AF}"/>
                </c:ext>
              </c:extLst>
            </c:dLbl>
            <c:dLbl>
              <c:idx val="11"/>
              <c:layout>
                <c:manualLayout>
                  <c:x val="0"/>
                  <c:y val="-0.143518518518518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D5F-4814-8F19-0E464EACA1AF}"/>
                </c:ext>
              </c:extLst>
            </c:dLbl>
            <c:dLbl>
              <c:idx val="12"/>
              <c:layout>
                <c:manualLayout>
                  <c:x val="-1.0185067526415994E-16"/>
                  <c:y val="-0.1851851851851852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D5F-4814-8F19-0E464EACA1A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Sheet2!$A$4:$A$21</c:f>
              <c:multiLvlStrCache>
                <c:ptCount val="13"/>
                <c:lvl>
                  <c:pt idx="0">
                    <c:v>Excellent</c:v>
                  </c:pt>
                  <c:pt idx="1">
                    <c:v>Good</c:v>
                  </c:pt>
                  <c:pt idx="2">
                    <c:v>Average</c:v>
                  </c:pt>
                  <c:pt idx="3">
                    <c:v>Excellent</c:v>
                  </c:pt>
                  <c:pt idx="4">
                    <c:v>Good</c:v>
                  </c:pt>
                  <c:pt idx="5">
                    <c:v>Average</c:v>
                  </c:pt>
                  <c:pt idx="6">
                    <c:v>Excellent</c:v>
                  </c:pt>
                  <c:pt idx="7">
                    <c:v>Good</c:v>
                  </c:pt>
                  <c:pt idx="8">
                    <c:v>Excellent</c:v>
                  </c:pt>
                  <c:pt idx="9">
                    <c:v>Good</c:v>
                  </c:pt>
                  <c:pt idx="10">
                    <c:v>Average</c:v>
                  </c:pt>
                  <c:pt idx="11">
                    <c:v>Excellent</c:v>
                  </c:pt>
                  <c:pt idx="12">
                    <c:v>Good</c:v>
                  </c:pt>
                </c:lvl>
                <c:lvl>
                  <c:pt idx="0">
                    <c:v>Finance</c:v>
                  </c:pt>
                  <c:pt idx="2">
                    <c:v>HR</c:v>
                  </c:pt>
                  <c:pt idx="5">
                    <c:v>IT</c:v>
                  </c:pt>
                  <c:pt idx="8">
                    <c:v>Marketing</c:v>
                  </c:pt>
                  <c:pt idx="10">
                    <c:v>Sales</c:v>
                  </c:pt>
                </c:lvl>
              </c:multiLvlStrCache>
            </c:multiLvlStrRef>
          </c:cat>
          <c:val>
            <c:numRef>
              <c:f>Sheet2!$B$4:$B$21</c:f>
              <c:numCache>
                <c:formatCode>General</c:formatCode>
                <c:ptCount val="13"/>
                <c:pt idx="0">
                  <c:v>24.300000000000004</c:v>
                </c:pt>
                <c:pt idx="1">
                  <c:v>13.2</c:v>
                </c:pt>
                <c:pt idx="2">
                  <c:v>11</c:v>
                </c:pt>
                <c:pt idx="3">
                  <c:v>19.5</c:v>
                </c:pt>
                <c:pt idx="4">
                  <c:v>13.100000000000001</c:v>
                </c:pt>
                <c:pt idx="5">
                  <c:v>3.8</c:v>
                </c:pt>
                <c:pt idx="6">
                  <c:v>28.6</c:v>
                </c:pt>
                <c:pt idx="7">
                  <c:v>17.3</c:v>
                </c:pt>
                <c:pt idx="8">
                  <c:v>19.3</c:v>
                </c:pt>
                <c:pt idx="9">
                  <c:v>26</c:v>
                </c:pt>
                <c:pt idx="10">
                  <c:v>11.6</c:v>
                </c:pt>
                <c:pt idx="11">
                  <c:v>14.7</c:v>
                </c:pt>
                <c:pt idx="12">
                  <c:v>20.8</c:v>
                </c:pt>
              </c:numCache>
            </c:numRef>
          </c:val>
          <c:extLst>
            <c:ext xmlns:c16="http://schemas.microsoft.com/office/drawing/2014/chart" uri="{C3380CC4-5D6E-409C-BE32-E72D297353CC}">
              <c16:uniqueId val="{0000000D-5D5F-4814-8F19-0E464EACA1AF}"/>
            </c:ext>
          </c:extLst>
        </c:ser>
        <c:dLbls>
          <c:dLblPos val="ctr"/>
          <c:showLegendKey val="0"/>
          <c:showVal val="1"/>
          <c:showCatName val="0"/>
          <c:showSerName val="0"/>
          <c:showPercent val="0"/>
          <c:showBubbleSize val="0"/>
        </c:dLbls>
        <c:gapWidth val="150"/>
        <c:overlap val="100"/>
        <c:axId val="604354392"/>
        <c:axId val="604354752"/>
      </c:barChart>
      <c:catAx>
        <c:axId val="604354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ysClr val="windowText" lastClr="000000"/>
                </a:solidFill>
                <a:latin typeface="+mn-lt"/>
                <a:ea typeface="+mn-ea"/>
                <a:cs typeface="+mn-cs"/>
              </a:defRPr>
            </a:pPr>
            <a:endParaRPr lang="en-US"/>
          </a:p>
        </c:txPr>
        <c:crossAx val="604354752"/>
        <c:crosses val="autoZero"/>
        <c:auto val="1"/>
        <c:lblAlgn val="ctr"/>
        <c:lblOffset val="100"/>
        <c:noMultiLvlLbl val="0"/>
      </c:catAx>
      <c:valAx>
        <c:axId val="604354752"/>
        <c:scaling>
          <c:orientation val="minMax"/>
        </c:scaling>
        <c:delete val="1"/>
        <c:axPos val="l"/>
        <c:numFmt formatCode="General" sourceLinked="1"/>
        <c:majorTickMark val="none"/>
        <c:minorTickMark val="none"/>
        <c:tickLblPos val="nextTo"/>
        <c:crossAx val="604354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600" u="sng"/>
              <a:t>GOALS</a:t>
            </a:r>
            <a:r>
              <a:rPr lang="en-IN" sz="1600" u="sng" baseline="0"/>
              <a:t> ACHIEVEMENT</a:t>
            </a:r>
            <a:endParaRPr lang="en-IN" sz="1600" u="sng"/>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9.1914260717410323E-2"/>
          <c:y val="0.1902314814814815"/>
          <c:w val="0.87753018372703417"/>
          <c:h val="0.63350284339457563"/>
        </c:manualLayout>
      </c:layout>
      <c:lineChart>
        <c:grouping val="stacked"/>
        <c:varyColors val="0"/>
        <c:ser>
          <c:idx val="0"/>
          <c:order val="0"/>
          <c:tx>
            <c:strRef>
              <c:f>Sheet2!$K$11</c:f>
              <c:strCache>
                <c:ptCount val="1"/>
                <c:pt idx="0">
                  <c:v>TASK EFFICIENCY(%)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Sheet2!$J$12:$J$16</c:f>
              <c:strCache>
                <c:ptCount val="5"/>
                <c:pt idx="0">
                  <c:v>Finance</c:v>
                </c:pt>
                <c:pt idx="1">
                  <c:v>HR</c:v>
                </c:pt>
                <c:pt idx="2">
                  <c:v>IT</c:v>
                </c:pt>
                <c:pt idx="3">
                  <c:v>Marketing</c:v>
                </c:pt>
                <c:pt idx="4">
                  <c:v>Sales</c:v>
                </c:pt>
              </c:strCache>
            </c:strRef>
          </c:cat>
          <c:val>
            <c:numRef>
              <c:f>Sheet2!$K$12:$K$16</c:f>
              <c:numCache>
                <c:formatCode>General</c:formatCode>
                <c:ptCount val="5"/>
                <c:pt idx="0">
                  <c:v>740</c:v>
                </c:pt>
                <c:pt idx="1">
                  <c:v>855</c:v>
                </c:pt>
                <c:pt idx="2">
                  <c:v>965</c:v>
                </c:pt>
                <c:pt idx="3">
                  <c:v>885</c:v>
                </c:pt>
                <c:pt idx="4">
                  <c:v>909</c:v>
                </c:pt>
              </c:numCache>
            </c:numRef>
          </c:val>
          <c:smooth val="0"/>
          <c:extLst>
            <c:ext xmlns:c16="http://schemas.microsoft.com/office/drawing/2014/chart" uri="{C3380CC4-5D6E-409C-BE32-E72D297353CC}">
              <c16:uniqueId val="{00000000-E4A9-4E2C-ACE0-EF21EF4F3DFB}"/>
            </c:ext>
          </c:extLst>
        </c:ser>
        <c:ser>
          <c:idx val="1"/>
          <c:order val="1"/>
          <c:tx>
            <c:strRef>
              <c:f>Sheet2!$L$11</c:f>
              <c:strCache>
                <c:ptCount val="1"/>
                <c:pt idx="0">
                  <c:v>GOALS ACHIEVED(%)</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Sheet2!$J$12:$J$16</c:f>
              <c:strCache>
                <c:ptCount val="5"/>
                <c:pt idx="0">
                  <c:v>Finance</c:v>
                </c:pt>
                <c:pt idx="1">
                  <c:v>HR</c:v>
                </c:pt>
                <c:pt idx="2">
                  <c:v>IT</c:v>
                </c:pt>
                <c:pt idx="3">
                  <c:v>Marketing</c:v>
                </c:pt>
                <c:pt idx="4">
                  <c:v>Sales</c:v>
                </c:pt>
              </c:strCache>
            </c:strRef>
          </c:cat>
          <c:val>
            <c:numRef>
              <c:f>Sheet2!$L$12:$L$16</c:f>
              <c:numCache>
                <c:formatCode>General</c:formatCode>
                <c:ptCount val="5"/>
                <c:pt idx="0">
                  <c:v>757</c:v>
                </c:pt>
                <c:pt idx="1">
                  <c:v>882</c:v>
                </c:pt>
                <c:pt idx="2">
                  <c:v>992</c:v>
                </c:pt>
                <c:pt idx="3">
                  <c:v>917</c:v>
                </c:pt>
                <c:pt idx="4">
                  <c:v>952</c:v>
                </c:pt>
              </c:numCache>
            </c:numRef>
          </c:val>
          <c:smooth val="0"/>
          <c:extLst>
            <c:ext xmlns:c16="http://schemas.microsoft.com/office/drawing/2014/chart" uri="{C3380CC4-5D6E-409C-BE32-E72D297353CC}">
              <c16:uniqueId val="{00000001-E4A9-4E2C-ACE0-EF21EF4F3DFB}"/>
            </c:ext>
          </c:extLst>
        </c:ser>
        <c:dLbls>
          <c:dLblPos val="t"/>
          <c:showLegendKey val="0"/>
          <c:showVal val="1"/>
          <c:showCatName val="0"/>
          <c:showSerName val="0"/>
          <c:showPercent val="0"/>
          <c:showBubbleSize val="0"/>
        </c:dLbls>
        <c:marker val="1"/>
        <c:smooth val="0"/>
        <c:axId val="614531112"/>
        <c:axId val="614530032"/>
      </c:lineChart>
      <c:catAx>
        <c:axId val="614531112"/>
        <c:scaling>
          <c:orientation val="minMax"/>
        </c:scaling>
        <c:delete val="1"/>
        <c:axPos val="b"/>
        <c:numFmt formatCode="General" sourceLinked="1"/>
        <c:majorTickMark val="out"/>
        <c:minorTickMark val="none"/>
        <c:tickLblPos val="nextTo"/>
        <c:crossAx val="614530032"/>
        <c:crosses val="autoZero"/>
        <c:auto val="1"/>
        <c:lblAlgn val="ctr"/>
        <c:lblOffset val="100"/>
        <c:noMultiLvlLbl val="0"/>
      </c:catAx>
      <c:valAx>
        <c:axId val="6145300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crossAx val="61453111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BONUS ($)STATUS</cx:v>
        </cx:txData>
      </cx:tx>
      <cx:txPr>
        <a:bodyPr spcFirstLastPara="1" vertOverflow="ellipsis" horzOverflow="overflow" wrap="square" lIns="0" tIns="0" rIns="0" bIns="0" anchor="ctr" anchorCtr="1"/>
        <a:lstStyle/>
        <a:p>
          <a:pPr algn="ctr" rtl="0">
            <a:defRPr/>
          </a:pPr>
          <a:r>
            <a:rPr lang="en-US" sz="1600" b="1" i="0" u="sng" strike="noStrike" baseline="0">
              <a:solidFill>
                <a:sysClr val="windowText" lastClr="000000">
                  <a:lumMod val="75000"/>
                  <a:lumOff val="25000"/>
                </a:sysClr>
              </a:solidFill>
              <a:latin typeface="Calibri" panose="020F0502020204030204"/>
            </a:rPr>
            <a:t>BONUS ($)STATUS</a:t>
          </a:r>
        </a:p>
      </cx:txPr>
    </cx:title>
    <cx:plotArea>
      <cx:plotAreaRegion>
        <cx:series layoutId="treemap" uniqueId="{7A5B095F-893E-432B-B1E0-005055B88112}">
          <cx:tx>
            <cx:txData>
              <cx:f>_xlchart.v1.1</cx:f>
              <cx:v>BONUS AWARDED($)</cx:v>
            </cx:txData>
          </cx:tx>
          <cx:spPr>
            <a:ln w="38100">
              <a:solidFill>
                <a:sysClr val="windowText" lastClr="000000"/>
              </a:solidFill>
            </a:ln>
          </cx:spPr>
          <cx:dataLabels>
            <cx:spPr>
              <a:solidFill>
                <a:schemeClr val="tx1"/>
              </a:solidFill>
            </cx:spPr>
            <cx:txPr>
              <a:bodyPr spcFirstLastPara="1" vertOverflow="ellipsis" horzOverflow="overflow" wrap="square" lIns="0" tIns="0" rIns="0" bIns="0" anchor="ctr" anchorCtr="1"/>
              <a:lstStyle/>
              <a:p>
                <a:pPr algn="ctr" rtl="0">
                  <a:defRPr sz="1100" b="1">
                    <a:solidFill>
                      <a:schemeClr val="bg1"/>
                    </a:solidFill>
                  </a:defRPr>
                </a:pPr>
                <a:endParaRPr lang="en-US" sz="11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svg"/><Relationship Id="rId3" Type="http://schemas.microsoft.com/office/2014/relationships/chartEx" Target="../charts/chartEx1.xml"/><Relationship Id="rId7" Type="http://schemas.openxmlformats.org/officeDocument/2006/relationships/image" Target="../media/image8.svg"/><Relationship Id="rId12" Type="http://schemas.openxmlformats.org/officeDocument/2006/relationships/image" Target="../media/image1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7.png"/><Relationship Id="rId11" Type="http://schemas.openxmlformats.org/officeDocument/2006/relationships/image" Target="../media/image12.svg"/><Relationship Id="rId5" Type="http://schemas.openxmlformats.org/officeDocument/2006/relationships/chart" Target="../charts/chart4.xml"/><Relationship Id="rId15" Type="http://schemas.openxmlformats.org/officeDocument/2006/relationships/image" Target="../media/image16.svg"/><Relationship Id="rId10" Type="http://schemas.openxmlformats.org/officeDocument/2006/relationships/image" Target="../media/image11.png"/><Relationship Id="rId4" Type="http://schemas.openxmlformats.org/officeDocument/2006/relationships/chart" Target="../charts/chart3.xml"/><Relationship Id="rId9" Type="http://schemas.openxmlformats.org/officeDocument/2006/relationships/image" Target="../media/image10.svg"/><Relationship Id="rId1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571500</xdr:colOff>
      <xdr:row>3</xdr:row>
      <xdr:rowOff>15362</xdr:rowOff>
    </xdr:from>
    <xdr:to>
      <xdr:col>20</xdr:col>
      <xdr:colOff>238125</xdr:colOff>
      <xdr:row>59</xdr:row>
      <xdr:rowOff>28574</xdr:rowOff>
    </xdr:to>
    <xdr:sp macro="" textlink="">
      <xdr:nvSpPr>
        <xdr:cNvPr id="2" name="Rectangle 1">
          <a:extLst>
            <a:ext uri="{FF2B5EF4-FFF2-40B4-BE49-F238E27FC236}">
              <a16:creationId xmlns:a16="http://schemas.microsoft.com/office/drawing/2014/main" id="{4F1A2348-FDB9-E647-B57A-08DC667C6A2A}"/>
            </a:ext>
          </a:extLst>
        </xdr:cNvPr>
        <xdr:cNvSpPr/>
      </xdr:nvSpPr>
      <xdr:spPr>
        <a:xfrm>
          <a:off x="1257300" y="701162"/>
          <a:ext cx="12696825" cy="1281481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34636</xdr:colOff>
      <xdr:row>42</xdr:row>
      <xdr:rowOff>182204</xdr:rowOff>
    </xdr:from>
    <xdr:to>
      <xdr:col>11</xdr:col>
      <xdr:colOff>384073</xdr:colOff>
      <xdr:row>58</xdr:row>
      <xdr:rowOff>64524</xdr:rowOff>
    </xdr:to>
    <xdr:graphicFrame macro="">
      <xdr:nvGraphicFramePr>
        <xdr:cNvPr id="4" name="Chart 3">
          <a:extLst>
            <a:ext uri="{FF2B5EF4-FFF2-40B4-BE49-F238E27FC236}">
              <a16:creationId xmlns:a16="http://schemas.microsoft.com/office/drawing/2014/main" id="{015620A7-6978-40AF-9790-4B2A61C1E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491614</xdr:colOff>
      <xdr:row>25</xdr:row>
      <xdr:rowOff>92178</xdr:rowOff>
    </xdr:from>
    <xdr:to>
      <xdr:col>20</xdr:col>
      <xdr:colOff>44748</xdr:colOff>
      <xdr:row>42</xdr:row>
      <xdr:rowOff>20586</xdr:rowOff>
    </xdr:to>
    <xdr:graphicFrame macro="">
      <xdr:nvGraphicFramePr>
        <xdr:cNvPr id="5" name="Chart 4">
          <a:extLst>
            <a:ext uri="{FF2B5EF4-FFF2-40B4-BE49-F238E27FC236}">
              <a16:creationId xmlns:a16="http://schemas.microsoft.com/office/drawing/2014/main" id="{8FA6AB4B-702B-4325-8E32-D681AFECC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34637</xdr:colOff>
      <xdr:row>25</xdr:row>
      <xdr:rowOff>92176</xdr:rowOff>
    </xdr:from>
    <xdr:to>
      <xdr:col>11</xdr:col>
      <xdr:colOff>384074</xdr:colOff>
      <xdr:row>42</xdr:row>
      <xdr:rowOff>54997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0395FB4-3E7D-46E0-9FEB-7E84F48124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06237" y="5807176"/>
              <a:ext cx="6521637" cy="38490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506977</xdr:colOff>
      <xdr:row>42</xdr:row>
      <xdr:rowOff>153630</xdr:rowOff>
    </xdr:from>
    <xdr:to>
      <xdr:col>20</xdr:col>
      <xdr:colOff>109191</xdr:colOff>
      <xdr:row>58</xdr:row>
      <xdr:rowOff>112036</xdr:rowOff>
    </xdr:to>
    <xdr:graphicFrame macro="">
      <xdr:nvGraphicFramePr>
        <xdr:cNvPr id="8" name="Chart 7">
          <a:extLst>
            <a:ext uri="{FF2B5EF4-FFF2-40B4-BE49-F238E27FC236}">
              <a16:creationId xmlns:a16="http://schemas.microsoft.com/office/drawing/2014/main" id="{86CA3E64-EE87-4EBA-A3DD-121A7FC24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537702</xdr:colOff>
      <xdr:row>9</xdr:row>
      <xdr:rowOff>27411</xdr:rowOff>
    </xdr:from>
    <xdr:to>
      <xdr:col>20</xdr:col>
      <xdr:colOff>76814</xdr:colOff>
      <xdr:row>24</xdr:row>
      <xdr:rowOff>153630</xdr:rowOff>
    </xdr:to>
    <xdr:graphicFrame macro="">
      <xdr:nvGraphicFramePr>
        <xdr:cNvPr id="9" name="Chart 8">
          <a:extLst>
            <a:ext uri="{FF2B5EF4-FFF2-40B4-BE49-F238E27FC236}">
              <a16:creationId xmlns:a16="http://schemas.microsoft.com/office/drawing/2014/main" id="{59222AFB-1FFA-4543-9323-6FC0DC3D5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215081</xdr:colOff>
      <xdr:row>15</xdr:row>
      <xdr:rowOff>81052</xdr:rowOff>
    </xdr:from>
    <xdr:to>
      <xdr:col>11</xdr:col>
      <xdr:colOff>414799</xdr:colOff>
      <xdr:row>24</xdr:row>
      <xdr:rowOff>64850</xdr:rowOff>
    </xdr:to>
    <xdr:sp macro="" textlink="">
      <xdr:nvSpPr>
        <xdr:cNvPr id="10" name="Rectangle: Rounded Corners 9">
          <a:extLst>
            <a:ext uri="{FF2B5EF4-FFF2-40B4-BE49-F238E27FC236}">
              <a16:creationId xmlns:a16="http://schemas.microsoft.com/office/drawing/2014/main" id="{B12B3AF6-C62A-5AAF-7C39-6434BCEB287E}"/>
            </a:ext>
          </a:extLst>
        </xdr:cNvPr>
        <xdr:cNvSpPr/>
      </xdr:nvSpPr>
      <xdr:spPr>
        <a:xfrm>
          <a:off x="1586681" y="3510052"/>
          <a:ext cx="6371918" cy="2041198"/>
        </a:xfrm>
        <a:prstGeom prst="roundRect">
          <a:avLst>
            <a:gd name="adj" fmla="val 874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u="sng" kern="1200"/>
            <a:t>BEST</a:t>
          </a:r>
          <a:r>
            <a:rPr lang="en-IN" sz="1600" b="1" u="sng" kern="1200" baseline="0"/>
            <a:t> EMPLOYEE IN DEPARTMENT OF</a:t>
          </a:r>
        </a:p>
        <a:p>
          <a:pPr algn="ctr"/>
          <a:endParaRPr lang="en-IN" sz="1800" b="1" u="sng" kern="1200" baseline="0"/>
        </a:p>
        <a:p>
          <a:pPr algn="ctr"/>
          <a:r>
            <a:rPr lang="en-IN" sz="1800" b="1" u="sng" kern="1200" baseline="0"/>
            <a:t>IT DEPARTMENT </a:t>
          </a:r>
          <a:endParaRPr lang="en-IN" sz="1800" b="1" u="sng" kern="1200"/>
        </a:p>
      </xdr:txBody>
    </xdr:sp>
    <xdr:clientData/>
  </xdr:twoCellAnchor>
  <xdr:twoCellAnchor editAs="oneCell">
    <xdr:from>
      <xdr:col>13</xdr:col>
      <xdr:colOff>198483</xdr:colOff>
      <xdr:row>9</xdr:row>
      <xdr:rowOff>80877</xdr:rowOff>
    </xdr:from>
    <xdr:to>
      <xdr:col>14</xdr:col>
      <xdr:colOff>111892</xdr:colOff>
      <xdr:row>11</xdr:row>
      <xdr:rowOff>205321</xdr:rowOff>
    </xdr:to>
    <xdr:pic>
      <xdr:nvPicPr>
        <xdr:cNvPr id="12" name="Graphic 11" descr="Bullseye">
          <a:extLst>
            <a:ext uri="{FF2B5EF4-FFF2-40B4-BE49-F238E27FC236}">
              <a16:creationId xmlns:a16="http://schemas.microsoft.com/office/drawing/2014/main" id="{D133E455-2F2A-1E19-3D6C-237508CE4017}"/>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113883" y="2138277"/>
          <a:ext cx="599209" cy="581644"/>
        </a:xfrm>
        <a:prstGeom prst="rect">
          <a:avLst/>
        </a:prstGeom>
      </xdr:spPr>
    </xdr:pic>
    <xdr:clientData/>
  </xdr:twoCellAnchor>
  <xdr:twoCellAnchor editAs="oneCell">
    <xdr:from>
      <xdr:col>4</xdr:col>
      <xdr:colOff>341868</xdr:colOff>
      <xdr:row>18</xdr:row>
      <xdr:rowOff>111600</xdr:rowOff>
    </xdr:from>
    <xdr:to>
      <xdr:col>5</xdr:col>
      <xdr:colOff>364761</xdr:colOff>
      <xdr:row>21</xdr:row>
      <xdr:rowOff>48697</xdr:rowOff>
    </xdr:to>
    <xdr:pic>
      <xdr:nvPicPr>
        <xdr:cNvPr id="20" name="Graphic 19" descr="Ribbon">
          <a:extLst>
            <a:ext uri="{FF2B5EF4-FFF2-40B4-BE49-F238E27FC236}">
              <a16:creationId xmlns:a16="http://schemas.microsoft.com/office/drawing/2014/main" id="{F0E3E5D4-686D-0A2D-AD38-7089B66B3F2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105986" y="3809541"/>
          <a:ext cx="725807" cy="549346"/>
        </a:xfrm>
        <a:prstGeom prst="rect">
          <a:avLst/>
        </a:prstGeom>
      </xdr:spPr>
    </xdr:pic>
    <xdr:clientData/>
  </xdr:twoCellAnchor>
  <xdr:twoCellAnchor editAs="oneCell">
    <xdr:from>
      <xdr:col>2</xdr:col>
      <xdr:colOff>491613</xdr:colOff>
      <xdr:row>15</xdr:row>
      <xdr:rowOff>169167</xdr:rowOff>
    </xdr:from>
    <xdr:to>
      <xdr:col>3</xdr:col>
      <xdr:colOff>637680</xdr:colOff>
      <xdr:row>18</xdr:row>
      <xdr:rowOff>160090</xdr:rowOff>
    </xdr:to>
    <xdr:pic>
      <xdr:nvPicPr>
        <xdr:cNvPr id="22" name="Graphic 21" descr="Business Growth">
          <a:extLst>
            <a:ext uri="{FF2B5EF4-FFF2-40B4-BE49-F238E27FC236}">
              <a16:creationId xmlns:a16="http://schemas.microsoft.com/office/drawing/2014/main" id="{D194E4DF-7830-A41B-7495-FEA59DDA3F3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863213" y="3598167"/>
          <a:ext cx="831867" cy="676723"/>
        </a:xfrm>
        <a:prstGeom prst="rect">
          <a:avLst/>
        </a:prstGeom>
      </xdr:spPr>
    </xdr:pic>
    <xdr:clientData/>
  </xdr:twoCellAnchor>
  <xdr:twoCellAnchor editAs="oneCell">
    <xdr:from>
      <xdr:col>2</xdr:col>
      <xdr:colOff>652769</xdr:colOff>
      <xdr:row>9</xdr:row>
      <xdr:rowOff>164223</xdr:rowOff>
    </xdr:from>
    <xdr:to>
      <xdr:col>10</xdr:col>
      <xdr:colOff>540217</xdr:colOff>
      <xdr:row>13</xdr:row>
      <xdr:rowOff>197865</xdr:rowOff>
    </xdr:to>
    <mc:AlternateContent xmlns:mc="http://schemas.openxmlformats.org/markup-compatibility/2006">
      <mc:Choice xmlns:a14="http://schemas.microsoft.com/office/drawing/2010/main" Requires="a14">
        <xdr:graphicFrame macro="">
          <xdr:nvGraphicFramePr>
            <xdr:cNvPr id="23" name="Department">
              <a:extLst>
                <a:ext uri="{FF2B5EF4-FFF2-40B4-BE49-F238E27FC236}">
                  <a16:creationId xmlns:a16="http://schemas.microsoft.com/office/drawing/2014/main" id="{424793FF-BCF0-4629-ABA1-5FFEDA80C30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2038224" y="2034587"/>
              <a:ext cx="5429266" cy="864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368709</xdr:colOff>
      <xdr:row>25</xdr:row>
      <xdr:rowOff>122903</xdr:rowOff>
    </xdr:from>
    <xdr:to>
      <xdr:col>5</xdr:col>
      <xdr:colOff>328208</xdr:colOff>
      <xdr:row>27</xdr:row>
      <xdr:rowOff>42178</xdr:rowOff>
    </xdr:to>
    <xdr:pic>
      <xdr:nvPicPr>
        <xdr:cNvPr id="26" name="Graphic 25" descr="Trophy">
          <a:extLst>
            <a:ext uri="{FF2B5EF4-FFF2-40B4-BE49-F238E27FC236}">
              <a16:creationId xmlns:a16="http://schemas.microsoft.com/office/drawing/2014/main" id="{3E7BC4D2-1C3A-DEB0-325C-BC542E4F52F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111909" y="5837903"/>
          <a:ext cx="645299" cy="376475"/>
        </a:xfrm>
        <a:prstGeom prst="rect">
          <a:avLst/>
        </a:prstGeom>
      </xdr:spPr>
    </xdr:pic>
    <xdr:clientData/>
  </xdr:twoCellAnchor>
  <xdr:twoCellAnchor>
    <xdr:from>
      <xdr:col>2</xdr:col>
      <xdr:colOff>184354</xdr:colOff>
      <xdr:row>3</xdr:row>
      <xdr:rowOff>107540</xdr:rowOff>
    </xdr:from>
    <xdr:to>
      <xdr:col>20</xdr:col>
      <xdr:colOff>30724</xdr:colOff>
      <xdr:row>8</xdr:row>
      <xdr:rowOff>100166</xdr:rowOff>
    </xdr:to>
    <xdr:sp macro="" textlink="">
      <xdr:nvSpPr>
        <xdr:cNvPr id="27" name="Rectangle: Rounded Corners 26">
          <a:extLst>
            <a:ext uri="{FF2B5EF4-FFF2-40B4-BE49-F238E27FC236}">
              <a16:creationId xmlns:a16="http://schemas.microsoft.com/office/drawing/2014/main" id="{9B5CEC82-AF33-DEE5-E2E0-B86FB00C5042}"/>
            </a:ext>
          </a:extLst>
        </xdr:cNvPr>
        <xdr:cNvSpPr/>
      </xdr:nvSpPr>
      <xdr:spPr>
        <a:xfrm>
          <a:off x="1555954" y="793340"/>
          <a:ext cx="12190770" cy="113562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600" b="1" kern="1200"/>
            <a:t>EMPLOYES</a:t>
          </a:r>
          <a:r>
            <a:rPr lang="en-IN" sz="3600" b="1" kern="1200" baseline="0"/>
            <a:t> DASHBOARD</a:t>
          </a:r>
          <a:endParaRPr lang="en-IN" sz="3600" b="1" kern="1200"/>
        </a:p>
      </xdr:txBody>
    </xdr:sp>
    <xdr:clientData/>
  </xdr:twoCellAnchor>
  <xdr:twoCellAnchor editAs="oneCell">
    <xdr:from>
      <xdr:col>5</xdr:col>
      <xdr:colOff>414798</xdr:colOff>
      <xdr:row>3</xdr:row>
      <xdr:rowOff>153629</xdr:rowOff>
    </xdr:from>
    <xdr:to>
      <xdr:col>6</xdr:col>
      <xdr:colOff>619711</xdr:colOff>
      <xdr:row>7</xdr:row>
      <xdr:rowOff>159943</xdr:rowOff>
    </xdr:to>
    <xdr:pic>
      <xdr:nvPicPr>
        <xdr:cNvPr id="29" name="Graphic 28" descr="Meeting">
          <a:extLst>
            <a:ext uri="{FF2B5EF4-FFF2-40B4-BE49-F238E27FC236}">
              <a16:creationId xmlns:a16="http://schemas.microsoft.com/office/drawing/2014/main" id="{AA94E201-B272-733B-D9C4-DD645E11DD0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3843798" y="839429"/>
          <a:ext cx="890713" cy="920714"/>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0.1332</cdr:x>
      <cdr:y>0.07595</cdr:y>
    </cdr:from>
    <cdr:to>
      <cdr:x>0.29499</cdr:x>
      <cdr:y>0.39883</cdr:y>
    </cdr:to>
    <cdr:pic>
      <cdr:nvPicPr>
        <cdr:cNvPr id="3" name="Graphic 2" descr="Checklist RTL">
          <a:extLst xmlns:a="http://schemas.openxmlformats.org/drawingml/2006/main">
            <a:ext uri="{FF2B5EF4-FFF2-40B4-BE49-F238E27FC236}">
              <a16:creationId xmlns:a16="http://schemas.microsoft.com/office/drawing/2014/main" id="{647C9375-2B71-F5F0-1F3A-E2A9ECD8BF1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752782" y="215081"/>
          <a:ext cx="914400" cy="91440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0.06902</cdr:x>
      <cdr:y>0.02045</cdr:y>
    </cdr:from>
    <cdr:to>
      <cdr:x>0.21768</cdr:x>
      <cdr:y>0.24726</cdr:y>
    </cdr:to>
    <cdr:pic>
      <cdr:nvPicPr>
        <cdr:cNvPr id="5" name="Graphic 4" descr="Presentation with checklist RTL">
          <a:extLst xmlns:a="http://schemas.openxmlformats.org/drawingml/2006/main">
            <a:ext uri="{FF2B5EF4-FFF2-40B4-BE49-F238E27FC236}">
              <a16:creationId xmlns:a16="http://schemas.microsoft.com/office/drawing/2014/main" id="{35234951-5EAC-5797-F14C-DEB8899202B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17499" y="54742"/>
          <a:ext cx="683830" cy="607301"/>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0.20609</cdr:x>
      <cdr:y>0</cdr:y>
    </cdr:from>
    <cdr:to>
      <cdr:x>0.36555</cdr:x>
      <cdr:y>0.20242</cdr:y>
    </cdr:to>
    <cdr:pic>
      <cdr:nvPicPr>
        <cdr:cNvPr id="3" name="Graphic 2" descr="Gauge">
          <a:extLst xmlns:a="http://schemas.openxmlformats.org/drawingml/2006/main">
            <a:ext uri="{FF2B5EF4-FFF2-40B4-BE49-F238E27FC236}">
              <a16:creationId xmlns:a16="http://schemas.microsoft.com/office/drawing/2014/main" id="{C559EFD9-FBD6-3168-ABCE-0EF35B5E048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48012" y="0"/>
          <a:ext cx="733534" cy="58026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37.713702546294" createdVersion="8" refreshedVersion="8" minRefreshableVersion="3" recordCount="50" xr:uid="{FA3D61EA-EB15-49DD-AFB3-B03C9F6ADEBD}">
  <cacheSource type="worksheet">
    <worksheetSource ref="A1:P51" sheet="Sheet1"/>
  </cacheSource>
  <cacheFields count="16">
    <cacheField name="Employee ID" numFmtId="0">
      <sharedItems containsSemiMixedTypes="0" containsString="0" containsNumber="1" containsInteger="1" minValue="1001" maxValue="1050"/>
    </cacheField>
    <cacheField name="First Name" numFmtId="0">
      <sharedItems count="35">
        <s v="John"/>
        <s v="Jane"/>
        <s v="Robert"/>
        <s v="Emily"/>
        <s v="Michael"/>
        <s v="Olivia"/>
        <s v="Daniel"/>
        <s v="Sophia"/>
        <s v="Jacob"/>
        <s v="Ava"/>
        <s v="James"/>
        <s v="Mia"/>
        <s v="William"/>
        <s v="Charlotte"/>
        <s v="Henry"/>
        <s v="Lucas"/>
        <s v="Amelia"/>
        <s v="Ethan"/>
        <s v="Chloe"/>
        <s v="Jack"/>
        <s v="Lily"/>
        <s v="Grace"/>
        <s v="Samuel"/>
        <s v="Leo"/>
        <s v="Zoe"/>
        <s v="Nathan"/>
        <s v="Madison"/>
        <s v="David"/>
        <s v="Owen"/>
        <s v="Emma"/>
        <s v="Alexander"/>
        <s v="Oliver"/>
        <s v="Noah"/>
        <s v="Isabella"/>
        <s v="Jackson"/>
      </sharedItems>
    </cacheField>
    <cacheField name="Last Name" numFmtId="0">
      <sharedItems/>
    </cacheField>
    <cacheField name="Department" numFmtId="0">
      <sharedItems count="5">
        <s v="Sales"/>
        <s v="HR"/>
        <s v="Marketing"/>
        <s v="IT"/>
        <s v="Finance"/>
      </sharedItems>
    </cacheField>
    <cacheField name="Position" numFmtId="0">
      <sharedItems count="33">
        <s v="Sales Manager"/>
        <s v="HR Specialist"/>
        <s v="Marketing Lead"/>
        <s v="IT Support"/>
        <s v="Finance Analyst"/>
        <s v="Sales Rep"/>
        <s v="Digital Strategist"/>
        <s v="Network Admin"/>
        <s v="HR Manager"/>
        <s v="Accountant"/>
        <s v="Software Engineer"/>
        <s v="Content Manager"/>
        <s v="CFO"/>
        <s v="SEO Specialist"/>
        <s v="Recruiter"/>
        <s v="Web Developer"/>
        <s v="Financial Analyst"/>
        <s v="HR Assistant"/>
        <s v="IT Technician"/>
        <s v="Marketing Analyst"/>
        <s v="HR Coordinator"/>
        <s v="Brand Manager"/>
        <s v="System Analyst"/>
        <s v="Senior Accountant"/>
        <s v="Marketing Specialist"/>
        <s v="Database Admin"/>
        <s v="Investment Analyst"/>
        <s v="Systems Engineer"/>
        <s v="Marketing Manager"/>
        <s v="Campaign Manager"/>
        <s v="Investment Banker"/>
        <s v="Technical Support"/>
        <s v="Talent Manager"/>
      </sharedItems>
    </cacheField>
    <cacheField name="Performance Rating" numFmtId="0">
      <sharedItems count="3">
        <s v="Excellent"/>
        <s v="Good"/>
        <s v="Average"/>
      </sharedItems>
    </cacheField>
    <cacheField name="Projects Completed" numFmtId="0">
      <sharedItems containsSemiMixedTypes="0" containsString="0" containsNumber="1" containsInteger="1" minValue="5" maxValue="20" count="13">
        <n v="10"/>
        <n v="8"/>
        <n v="12"/>
        <n v="9"/>
        <n v="15"/>
        <n v="7"/>
        <n v="11"/>
        <n v="13"/>
        <n v="5"/>
        <n v="14"/>
        <n v="6"/>
        <n v="20"/>
        <n v="18"/>
      </sharedItems>
    </cacheField>
    <cacheField name="Attendance (%)" numFmtId="0">
      <sharedItems containsSemiMixedTypes="0" containsString="0" containsNumber="1" containsInteger="1" minValue="70" maxValue="100"/>
    </cacheField>
    <cacheField name="Skills Rating" numFmtId="0">
      <sharedItems containsSemiMixedTypes="0" containsString="0" containsNumber="1" minValue="3.5" maxValue="5"/>
    </cacheField>
    <cacheField name="Manager Feedback" numFmtId="0">
      <sharedItems count="49">
        <s v="Exceeded sales targets"/>
        <s v="Improved employee retention"/>
        <s v="Strong leadership skills"/>
        <s v="Great problem-solving skills"/>
        <s v="Met all financial goals"/>
        <s v="Needs to improve closing rates"/>
        <s v="Excellent strategic insights"/>
        <s v="Reliable and efficient"/>
        <s v="Great team collaboration"/>
        <s v="Consistent performance"/>
        <s v="Needs more training"/>
        <s v="Exceptional coding skills"/>
        <s v="Great content strategies"/>
        <s v="Needs improvement in employee relations"/>
        <s v="Strong customer relationships"/>
        <s v="Led successful financial restructuring"/>
        <s v="Increased organic traffic"/>
        <s v="Improvement needed in troubleshooting"/>
        <s v="Strong candidate sourcing"/>
        <s v="Strong leadership and performance"/>
        <s v="Effective campaign management"/>
        <s v="Excellent coding practices"/>
        <s v="Great data analysis skills"/>
        <s v="Needs improvement in interview process"/>
        <s v="Outstanding troubleshooting skills"/>
        <s v="Improved market analysis"/>
        <s v="Excellent employee engagement"/>
        <s v="Strong financial modeling"/>
        <s v="Needs improvement in sales skills"/>
        <s v="Excellent branding strategies"/>
        <s v="Strong analytical skills"/>
        <s v="Excellent leadership skills"/>
        <s v="Great at managing budgets"/>
        <s v="Needs improvement in lead conversion"/>
        <s v="Improved content quality"/>
        <s v="Excellent database management"/>
        <s v="Great communication skills"/>
        <s v="Outstanding investment strategies"/>
        <s v="Consistent sales performance"/>
        <s v="Great technical expertise"/>
        <s v="Good marketing management"/>
        <s v="Needs more focus on employee engagement"/>
        <s v="Outstanding leadership"/>
        <s v="Strong technical skills"/>
        <s v="Exceptional campaign management"/>
        <s v="Led high-value investments"/>
        <s v="Improved sales performance"/>
        <s v="Excellent troubleshooting skills"/>
        <s v="Strong team leadership"/>
      </sharedItems>
    </cacheField>
    <cacheField name="Training Hours" numFmtId="0">
      <sharedItems containsSemiMixedTypes="0" containsString="0" containsNumber="1" containsInteger="1" minValue="8" maxValue="50"/>
    </cacheField>
    <cacheField name="Sales Target Met (%)" numFmtId="0">
      <sharedItems containsSemiMixedTypes="0" containsString="0" containsNumber="1" containsInteger="1" minValue="70" maxValue="180"/>
    </cacheField>
    <cacheField name="Task Efficiency (%)" numFmtId="0">
      <sharedItems containsSemiMixedTypes="0" containsString="0" containsNumber="1" containsInteger="1" minValue="70" maxValue="98"/>
    </cacheField>
    <cacheField name="Goals Achieved (%)" numFmtId="0">
      <sharedItems containsSemiMixedTypes="0" containsString="0" containsNumber="1" containsInteger="1" minValue="72" maxValue="99"/>
    </cacheField>
    <cacheField name="Promoted (Yes/No)" numFmtId="0">
      <sharedItems count="2">
        <s v="Yes"/>
        <s v="No"/>
      </sharedItems>
    </cacheField>
    <cacheField name="Bonus Awarded ($)" numFmtId="0">
      <sharedItems containsSemiMixedTypes="0" containsString="0" containsNumber="1" containsInteger="1" minValue="1400" maxValue="12000"/>
    </cacheField>
  </cacheFields>
  <extLst>
    <ext xmlns:x14="http://schemas.microsoft.com/office/spreadsheetml/2009/9/main" uri="{725AE2AE-9491-48be-B2B4-4EB974FC3084}">
      <x14:pivotCacheDefinition pivotCacheId="1155072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1"/>
    <x v="0"/>
    <s v="Doe"/>
    <x v="0"/>
    <x v="0"/>
    <x v="0"/>
    <x v="0"/>
    <n v="95"/>
    <n v="4.8"/>
    <x v="0"/>
    <n v="30"/>
    <n v="120"/>
    <n v="92"/>
    <n v="98"/>
    <x v="0"/>
    <n v="5000"/>
  </r>
  <r>
    <n v="1002"/>
    <x v="1"/>
    <s v="Smith"/>
    <x v="1"/>
    <x v="1"/>
    <x v="1"/>
    <x v="1"/>
    <n v="88"/>
    <n v="4.2"/>
    <x v="1"/>
    <n v="20"/>
    <n v="110"/>
    <n v="85"/>
    <n v="90"/>
    <x v="1"/>
    <n v="3000"/>
  </r>
  <r>
    <n v="1003"/>
    <x v="2"/>
    <s v="Brown"/>
    <x v="2"/>
    <x v="2"/>
    <x v="0"/>
    <x v="2"/>
    <n v="98"/>
    <n v="4.9000000000000004"/>
    <x v="2"/>
    <n v="25"/>
    <n v="130"/>
    <n v="95"/>
    <n v="97"/>
    <x v="0"/>
    <n v="4500"/>
  </r>
  <r>
    <n v="1004"/>
    <x v="3"/>
    <s v="Johnson"/>
    <x v="3"/>
    <x v="3"/>
    <x v="1"/>
    <x v="3"/>
    <n v="92"/>
    <n v="4.5"/>
    <x v="3"/>
    <n v="15"/>
    <n v="90"/>
    <n v="88"/>
    <n v="85"/>
    <x v="1"/>
    <n v="2500"/>
  </r>
  <r>
    <n v="1005"/>
    <x v="4"/>
    <s v="Lee"/>
    <x v="4"/>
    <x v="4"/>
    <x v="0"/>
    <x v="4"/>
    <n v="97"/>
    <n v="4.7"/>
    <x v="4"/>
    <n v="35"/>
    <n v="140"/>
    <n v="94"/>
    <n v="95"/>
    <x v="0"/>
    <n v="6000"/>
  </r>
  <r>
    <n v="1006"/>
    <x v="5"/>
    <s v="Martinez"/>
    <x v="0"/>
    <x v="5"/>
    <x v="1"/>
    <x v="5"/>
    <n v="85"/>
    <n v="4"/>
    <x v="5"/>
    <n v="10"/>
    <n v="105"/>
    <n v="80"/>
    <n v="88"/>
    <x v="1"/>
    <n v="2200"/>
  </r>
  <r>
    <n v="1007"/>
    <x v="6"/>
    <s v="Harris"/>
    <x v="2"/>
    <x v="6"/>
    <x v="0"/>
    <x v="6"/>
    <n v="96"/>
    <n v="4.8"/>
    <x v="6"/>
    <n v="40"/>
    <n v="125"/>
    <n v="90"/>
    <n v="96"/>
    <x v="0"/>
    <n v="5000"/>
  </r>
  <r>
    <n v="1008"/>
    <x v="7"/>
    <s v="Allen"/>
    <x v="3"/>
    <x v="7"/>
    <x v="1"/>
    <x v="1"/>
    <n v="93"/>
    <n v="4.4000000000000004"/>
    <x v="7"/>
    <n v="20"/>
    <n v="85"/>
    <n v="84"/>
    <n v="82"/>
    <x v="1"/>
    <n v="2400"/>
  </r>
  <r>
    <n v="1009"/>
    <x v="8"/>
    <s v="Clark"/>
    <x v="1"/>
    <x v="8"/>
    <x v="0"/>
    <x v="7"/>
    <n v="99"/>
    <n v="5"/>
    <x v="8"/>
    <n v="30"/>
    <n v="120"/>
    <n v="98"/>
    <n v="99"/>
    <x v="0"/>
    <n v="7000"/>
  </r>
  <r>
    <n v="1010"/>
    <x v="9"/>
    <s v="Lewis"/>
    <x v="4"/>
    <x v="9"/>
    <x v="1"/>
    <x v="3"/>
    <n v="91"/>
    <n v="4.3"/>
    <x v="9"/>
    <n v="20"/>
    <n v="110"/>
    <n v="86"/>
    <n v="87"/>
    <x v="1"/>
    <n v="2800"/>
  </r>
  <r>
    <n v="1011"/>
    <x v="10"/>
    <s v="Walker"/>
    <x v="0"/>
    <x v="5"/>
    <x v="2"/>
    <x v="8"/>
    <n v="80"/>
    <n v="3.9"/>
    <x v="10"/>
    <n v="15"/>
    <n v="95"/>
    <n v="75"/>
    <n v="82"/>
    <x v="1"/>
    <n v="1500"/>
  </r>
  <r>
    <n v="1012"/>
    <x v="11"/>
    <s v="Young"/>
    <x v="3"/>
    <x v="10"/>
    <x v="0"/>
    <x v="9"/>
    <n v="95"/>
    <n v="4.8"/>
    <x v="11"/>
    <n v="40"/>
    <n v="130"/>
    <n v="93"/>
    <n v="97"/>
    <x v="0"/>
    <n v="5500"/>
  </r>
  <r>
    <n v="1013"/>
    <x v="12"/>
    <s v="King"/>
    <x v="2"/>
    <x v="11"/>
    <x v="1"/>
    <x v="0"/>
    <n v="92"/>
    <n v="4.4000000000000004"/>
    <x v="12"/>
    <n v="30"/>
    <n v="110"/>
    <n v="87"/>
    <n v="91"/>
    <x v="1"/>
    <n v="3300"/>
  </r>
  <r>
    <n v="1014"/>
    <x v="13"/>
    <s v="Scott"/>
    <x v="1"/>
    <x v="1"/>
    <x v="2"/>
    <x v="10"/>
    <n v="78"/>
    <n v="3.7"/>
    <x v="13"/>
    <n v="12"/>
    <n v="90"/>
    <n v="78"/>
    <n v="80"/>
    <x v="1"/>
    <n v="1800"/>
  </r>
  <r>
    <n v="1015"/>
    <x v="14"/>
    <s v="Turner"/>
    <x v="0"/>
    <x v="5"/>
    <x v="1"/>
    <x v="1"/>
    <n v="85"/>
    <n v="4.0999999999999996"/>
    <x v="14"/>
    <n v="18"/>
    <n v="100"/>
    <n v="82"/>
    <n v="85"/>
    <x v="1"/>
    <n v="2400"/>
  </r>
  <r>
    <n v="1016"/>
    <x v="15"/>
    <s v="Mitchell"/>
    <x v="4"/>
    <x v="12"/>
    <x v="0"/>
    <x v="11"/>
    <n v="99"/>
    <n v="4.9000000000000004"/>
    <x v="15"/>
    <n v="50"/>
    <n v="150"/>
    <n v="96"/>
    <n v="98"/>
    <x v="0"/>
    <n v="10000"/>
  </r>
  <r>
    <n v="1017"/>
    <x v="16"/>
    <s v="Adams"/>
    <x v="2"/>
    <x v="13"/>
    <x v="1"/>
    <x v="0"/>
    <n v="91"/>
    <n v="4.3"/>
    <x v="16"/>
    <n v="30"/>
    <n v="110"/>
    <n v="85"/>
    <n v="90"/>
    <x v="1"/>
    <n v="2900"/>
  </r>
  <r>
    <n v="1018"/>
    <x v="17"/>
    <s v="Hall"/>
    <x v="3"/>
    <x v="3"/>
    <x v="2"/>
    <x v="5"/>
    <n v="75"/>
    <n v="3.8"/>
    <x v="17"/>
    <n v="10"/>
    <n v="80"/>
    <n v="70"/>
    <n v="78"/>
    <x v="1"/>
    <n v="1800"/>
  </r>
  <r>
    <n v="1019"/>
    <x v="18"/>
    <s v="Nelson"/>
    <x v="1"/>
    <x v="14"/>
    <x v="0"/>
    <x v="9"/>
    <n v="98"/>
    <n v="4.7"/>
    <x v="18"/>
    <n v="25"/>
    <n v="130"/>
    <n v="90"/>
    <n v="94"/>
    <x v="0"/>
    <n v="4200"/>
  </r>
  <r>
    <n v="1020"/>
    <x v="19"/>
    <s v="Carter"/>
    <x v="0"/>
    <x v="0"/>
    <x v="0"/>
    <x v="2"/>
    <n v="97"/>
    <n v="4.9000000000000004"/>
    <x v="19"/>
    <n v="40"/>
    <n v="145"/>
    <n v="94"/>
    <n v="96"/>
    <x v="0"/>
    <n v="6500"/>
  </r>
  <r>
    <n v="1021"/>
    <x v="20"/>
    <s v="Roberts"/>
    <x v="2"/>
    <x v="2"/>
    <x v="1"/>
    <x v="6"/>
    <n v="92"/>
    <n v="4.5"/>
    <x v="20"/>
    <n v="30"/>
    <n v="115"/>
    <n v="90"/>
    <n v="92"/>
    <x v="1"/>
    <n v="3200"/>
  </r>
  <r>
    <n v="1022"/>
    <x v="14"/>
    <s v="Evans"/>
    <x v="3"/>
    <x v="15"/>
    <x v="0"/>
    <x v="4"/>
    <n v="98"/>
    <n v="4.8"/>
    <x v="21"/>
    <n v="35"/>
    <n v="120"/>
    <n v="93"/>
    <n v="97"/>
    <x v="0"/>
    <n v="4800"/>
  </r>
  <r>
    <n v="1023"/>
    <x v="21"/>
    <s v="Carter"/>
    <x v="4"/>
    <x v="16"/>
    <x v="1"/>
    <x v="0"/>
    <n v="92"/>
    <n v="4.4000000000000004"/>
    <x v="22"/>
    <n v="25"/>
    <n v="110"/>
    <n v="88"/>
    <n v="90"/>
    <x v="1"/>
    <n v="3500"/>
  </r>
  <r>
    <n v="1024"/>
    <x v="22"/>
    <s v="Parker"/>
    <x v="1"/>
    <x v="17"/>
    <x v="2"/>
    <x v="8"/>
    <n v="70"/>
    <n v="3.5"/>
    <x v="23"/>
    <n v="8"/>
    <n v="75"/>
    <n v="70"/>
    <n v="72"/>
    <x v="1"/>
    <n v="1600"/>
  </r>
  <r>
    <n v="1025"/>
    <x v="23"/>
    <s v="Green"/>
    <x v="0"/>
    <x v="5"/>
    <x v="1"/>
    <x v="1"/>
    <n v="85"/>
    <n v="4.2"/>
    <x v="9"/>
    <n v="15"/>
    <n v="95"/>
    <n v="79"/>
    <n v="80"/>
    <x v="1"/>
    <n v="2200"/>
  </r>
  <r>
    <n v="1026"/>
    <x v="11"/>
    <s v="Harris"/>
    <x v="3"/>
    <x v="18"/>
    <x v="0"/>
    <x v="7"/>
    <n v="95"/>
    <n v="4.5999999999999996"/>
    <x v="24"/>
    <n v="40"/>
    <n v="120"/>
    <n v="92"/>
    <n v="96"/>
    <x v="0"/>
    <n v="5200"/>
  </r>
  <r>
    <n v="1027"/>
    <x v="6"/>
    <s v="Perez"/>
    <x v="2"/>
    <x v="19"/>
    <x v="1"/>
    <x v="3"/>
    <n v="90"/>
    <n v="4.3"/>
    <x v="25"/>
    <n v="20"/>
    <n v="105"/>
    <n v="83"/>
    <n v="86"/>
    <x v="1"/>
    <n v="2800"/>
  </r>
  <r>
    <n v="1028"/>
    <x v="24"/>
    <s v="Walker"/>
    <x v="1"/>
    <x v="20"/>
    <x v="0"/>
    <x v="9"/>
    <n v="98"/>
    <n v="4.9000000000000004"/>
    <x v="26"/>
    <n v="30"/>
    <n v="135"/>
    <n v="92"/>
    <n v="95"/>
    <x v="0"/>
    <n v="4400"/>
  </r>
  <r>
    <n v="1029"/>
    <x v="25"/>
    <s v="King"/>
    <x v="4"/>
    <x v="16"/>
    <x v="1"/>
    <x v="6"/>
    <n v="92"/>
    <n v="4.5"/>
    <x v="27"/>
    <n v="28"/>
    <n v="125"/>
    <n v="89"/>
    <n v="93"/>
    <x v="1"/>
    <n v="3000"/>
  </r>
  <r>
    <n v="1030"/>
    <x v="26"/>
    <s v="Scott"/>
    <x v="0"/>
    <x v="5"/>
    <x v="2"/>
    <x v="10"/>
    <n v="80"/>
    <n v="3.8"/>
    <x v="28"/>
    <n v="10"/>
    <n v="70"/>
    <n v="72"/>
    <n v="75"/>
    <x v="1"/>
    <n v="1400"/>
  </r>
  <r>
    <n v="1031"/>
    <x v="27"/>
    <s v="Hall"/>
    <x v="2"/>
    <x v="21"/>
    <x v="0"/>
    <x v="7"/>
    <n v="96"/>
    <n v="4.8"/>
    <x v="29"/>
    <n v="30"/>
    <n v="120"/>
    <n v="92"/>
    <n v="97"/>
    <x v="0"/>
    <n v="5000"/>
  </r>
  <r>
    <n v="1032"/>
    <x v="20"/>
    <s v="Walker"/>
    <x v="3"/>
    <x v="22"/>
    <x v="1"/>
    <x v="0"/>
    <n v="94"/>
    <n v="4.4000000000000004"/>
    <x v="30"/>
    <n v="20"/>
    <n v="110"/>
    <n v="87"/>
    <n v="88"/>
    <x v="1"/>
    <n v="2700"/>
  </r>
  <r>
    <n v="1033"/>
    <x v="10"/>
    <s v="Moore"/>
    <x v="1"/>
    <x v="8"/>
    <x v="0"/>
    <x v="4"/>
    <n v="98"/>
    <n v="4.9000000000000004"/>
    <x v="31"/>
    <n v="35"/>
    <n v="140"/>
    <n v="95"/>
    <n v="98"/>
    <x v="0"/>
    <n v="7500"/>
  </r>
  <r>
    <n v="1034"/>
    <x v="28"/>
    <s v="Carter"/>
    <x v="4"/>
    <x v="23"/>
    <x v="0"/>
    <x v="12"/>
    <n v="99"/>
    <n v="4.8"/>
    <x v="32"/>
    <n v="45"/>
    <n v="150"/>
    <n v="92"/>
    <n v="96"/>
    <x v="0"/>
    <n v="8500"/>
  </r>
  <r>
    <n v="1035"/>
    <x v="29"/>
    <s v="Mitchell"/>
    <x v="0"/>
    <x v="5"/>
    <x v="2"/>
    <x v="8"/>
    <n v="78"/>
    <n v="3.9"/>
    <x v="33"/>
    <n v="12"/>
    <n v="85"/>
    <n v="70"/>
    <n v="74"/>
    <x v="1"/>
    <n v="1700"/>
  </r>
  <r>
    <n v="1036"/>
    <x v="8"/>
    <s v="Lee"/>
    <x v="2"/>
    <x v="24"/>
    <x v="1"/>
    <x v="3"/>
    <n v="89"/>
    <n v="4.2"/>
    <x v="34"/>
    <n v="25"/>
    <n v="110"/>
    <n v="80"/>
    <n v="82"/>
    <x v="1"/>
    <n v="2300"/>
  </r>
  <r>
    <n v="1037"/>
    <x v="7"/>
    <s v="Young"/>
    <x v="3"/>
    <x v="25"/>
    <x v="0"/>
    <x v="2"/>
    <n v="97"/>
    <n v="4.9000000000000004"/>
    <x v="35"/>
    <n v="30"/>
    <n v="125"/>
    <n v="94"/>
    <n v="96"/>
    <x v="0"/>
    <n v="6000"/>
  </r>
  <r>
    <n v="1038"/>
    <x v="13"/>
    <s v="King"/>
    <x v="1"/>
    <x v="20"/>
    <x v="1"/>
    <x v="0"/>
    <n v="93"/>
    <n v="4.4000000000000004"/>
    <x v="36"/>
    <n v="20"/>
    <n v="100"/>
    <n v="85"/>
    <n v="88"/>
    <x v="1"/>
    <n v="2500"/>
  </r>
  <r>
    <n v="1039"/>
    <x v="30"/>
    <s v="Green"/>
    <x v="4"/>
    <x v="26"/>
    <x v="0"/>
    <x v="11"/>
    <n v="98"/>
    <n v="4.9000000000000004"/>
    <x v="37"/>
    <n v="50"/>
    <n v="160"/>
    <n v="98"/>
    <n v="99"/>
    <x v="0"/>
    <n v="9500"/>
  </r>
  <r>
    <n v="1040"/>
    <x v="18"/>
    <s v="Davis"/>
    <x v="0"/>
    <x v="5"/>
    <x v="1"/>
    <x v="1"/>
    <n v="85"/>
    <n v="4.2"/>
    <x v="38"/>
    <n v="18"/>
    <n v="95"/>
    <n v="82"/>
    <n v="86"/>
    <x v="1"/>
    <n v="2200"/>
  </r>
  <r>
    <n v="1041"/>
    <x v="19"/>
    <s v="Clark"/>
    <x v="3"/>
    <x v="27"/>
    <x v="0"/>
    <x v="9"/>
    <n v="96"/>
    <n v="4.8"/>
    <x v="39"/>
    <n v="30"/>
    <n v="120"/>
    <n v="91"/>
    <n v="94"/>
    <x v="0"/>
    <n v="5500"/>
  </r>
  <r>
    <n v="1042"/>
    <x v="3"/>
    <s v="Young"/>
    <x v="2"/>
    <x v="28"/>
    <x v="1"/>
    <x v="6"/>
    <n v="90"/>
    <n v="4.3"/>
    <x v="40"/>
    <n v="25"/>
    <n v="105"/>
    <n v="88"/>
    <n v="89"/>
    <x v="1"/>
    <n v="2900"/>
  </r>
  <r>
    <n v="1043"/>
    <x v="31"/>
    <s v="Miller"/>
    <x v="1"/>
    <x v="1"/>
    <x v="2"/>
    <x v="10"/>
    <n v="80"/>
    <n v="3.8"/>
    <x v="41"/>
    <n v="10"/>
    <n v="85"/>
    <n v="72"/>
    <n v="74"/>
    <x v="1"/>
    <n v="2000"/>
  </r>
  <r>
    <n v="1044"/>
    <x v="29"/>
    <s v="Carter"/>
    <x v="0"/>
    <x v="0"/>
    <x v="0"/>
    <x v="9"/>
    <n v="99"/>
    <n v="5"/>
    <x v="42"/>
    <n v="40"/>
    <n v="145"/>
    <n v="95"/>
    <n v="98"/>
    <x v="0"/>
    <n v="7500"/>
  </r>
  <r>
    <n v="1045"/>
    <x v="9"/>
    <s v="Wilson"/>
    <x v="3"/>
    <x v="3"/>
    <x v="1"/>
    <x v="1"/>
    <n v="85"/>
    <n v="4"/>
    <x v="43"/>
    <n v="20"/>
    <n v="90"/>
    <n v="80"/>
    <n v="84"/>
    <x v="1"/>
    <n v="2300"/>
  </r>
  <r>
    <n v="1046"/>
    <x v="32"/>
    <s v="Harris"/>
    <x v="2"/>
    <x v="29"/>
    <x v="0"/>
    <x v="7"/>
    <n v="98"/>
    <n v="4.8"/>
    <x v="44"/>
    <n v="35"/>
    <n v="140"/>
    <n v="95"/>
    <n v="97"/>
    <x v="0"/>
    <n v="6000"/>
  </r>
  <r>
    <n v="1047"/>
    <x v="33"/>
    <s v="Taylor"/>
    <x v="4"/>
    <x v="30"/>
    <x v="0"/>
    <x v="11"/>
    <n v="100"/>
    <n v="5"/>
    <x v="45"/>
    <n v="50"/>
    <n v="180"/>
    <n v="97"/>
    <n v="99"/>
    <x v="0"/>
    <n v="12000"/>
  </r>
  <r>
    <n v="1048"/>
    <x v="6"/>
    <s v="Young"/>
    <x v="0"/>
    <x v="5"/>
    <x v="1"/>
    <x v="3"/>
    <n v="91"/>
    <n v="4.3"/>
    <x v="46"/>
    <n v="25"/>
    <n v="110"/>
    <n v="88"/>
    <n v="90"/>
    <x v="1"/>
    <n v="3500"/>
  </r>
  <r>
    <n v="1049"/>
    <x v="7"/>
    <s v="Walker"/>
    <x v="3"/>
    <x v="31"/>
    <x v="0"/>
    <x v="2"/>
    <n v="94"/>
    <n v="4.7"/>
    <x v="47"/>
    <n v="30"/>
    <n v="120"/>
    <n v="93"/>
    <n v="95"/>
    <x v="0"/>
    <n v="5000"/>
  </r>
  <r>
    <n v="1050"/>
    <x v="34"/>
    <s v="Lee"/>
    <x v="1"/>
    <x v="32"/>
    <x v="1"/>
    <x v="0"/>
    <n v="92"/>
    <n v="4.5"/>
    <x v="48"/>
    <n v="25"/>
    <n v="110"/>
    <n v="90"/>
    <n v="92"/>
    <x v="1"/>
    <n v="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1F85F-F866-49A4-A18D-CCD8C8C082D5}"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6">
  <location ref="N3:R8" firstHeaderRow="0" firstDataRow="1" firstDataCol="1"/>
  <pivotFields count="16">
    <pivotField showAll="0"/>
    <pivotField showAll="0"/>
    <pivotField showAll="0"/>
    <pivotField axis="axisRow" showAll="0">
      <items count="6">
        <item x="4"/>
        <item x="1"/>
        <item x="3"/>
        <item x="2"/>
        <item x="0"/>
        <item t="default"/>
      </items>
    </pivotField>
    <pivotField showAll="0">
      <items count="34">
        <item x="9"/>
        <item x="21"/>
        <item x="29"/>
        <item x="12"/>
        <item x="11"/>
        <item x="25"/>
        <item x="6"/>
        <item x="4"/>
        <item x="16"/>
        <item x="17"/>
        <item x="20"/>
        <item x="8"/>
        <item x="1"/>
        <item x="26"/>
        <item x="30"/>
        <item x="3"/>
        <item x="18"/>
        <item x="19"/>
        <item x="2"/>
        <item x="28"/>
        <item x="24"/>
        <item x="7"/>
        <item x="14"/>
        <item x="0"/>
        <item x="5"/>
        <item x="23"/>
        <item x="13"/>
        <item x="10"/>
        <item x="22"/>
        <item x="27"/>
        <item x="32"/>
        <item x="31"/>
        <item x="15"/>
        <item t="default"/>
      </items>
    </pivotField>
    <pivotField showAll="0">
      <items count="4">
        <item x="2"/>
        <item sd="0" x="0"/>
        <item x="1"/>
        <item t="default"/>
      </items>
    </pivotField>
    <pivotField dataField="1" showAll="0">
      <items count="14">
        <item x="8"/>
        <item x="10"/>
        <item x="5"/>
        <item x="1"/>
        <item x="3"/>
        <item x="0"/>
        <item x="6"/>
        <item x="2"/>
        <item x="7"/>
        <item x="9"/>
        <item x="4"/>
        <item x="12"/>
        <item x="11"/>
        <item t="default"/>
      </items>
    </pivotField>
    <pivotField dataField="1" showAll="0"/>
    <pivotField dataField="1" showAll="0"/>
    <pivotField showAll="0">
      <items count="50">
        <item x="9"/>
        <item x="38"/>
        <item x="20"/>
        <item x="0"/>
        <item x="29"/>
        <item x="21"/>
        <item x="35"/>
        <item x="26"/>
        <item x="31"/>
        <item x="6"/>
        <item x="47"/>
        <item x="44"/>
        <item x="11"/>
        <item x="40"/>
        <item x="32"/>
        <item x="36"/>
        <item x="12"/>
        <item x="22"/>
        <item x="3"/>
        <item x="8"/>
        <item x="39"/>
        <item x="34"/>
        <item x="1"/>
        <item x="25"/>
        <item x="46"/>
        <item x="17"/>
        <item x="16"/>
        <item x="45"/>
        <item x="15"/>
        <item x="4"/>
        <item x="13"/>
        <item x="23"/>
        <item x="33"/>
        <item x="28"/>
        <item x="41"/>
        <item x="10"/>
        <item x="5"/>
        <item x="37"/>
        <item x="42"/>
        <item x="24"/>
        <item x="7"/>
        <item x="30"/>
        <item x="18"/>
        <item x="14"/>
        <item x="27"/>
        <item x="19"/>
        <item x="2"/>
        <item x="48"/>
        <item x="43"/>
        <item t="default"/>
      </items>
    </pivotField>
    <pivotField showAll="0"/>
    <pivotField showAll="0"/>
    <pivotField showAll="0"/>
    <pivotField dataField="1" showAll="0"/>
    <pivotField showAll="0">
      <items count="3">
        <item x="1"/>
        <item x="0"/>
        <item t="default"/>
      </items>
    </pivotField>
    <pivotField showAll="0"/>
  </pivotFields>
  <rowFields count="1">
    <field x="3"/>
  </rowFields>
  <rowItems count="5">
    <i>
      <x/>
    </i>
    <i>
      <x v="1"/>
    </i>
    <i>
      <x v="2"/>
    </i>
    <i>
      <x v="3"/>
    </i>
    <i>
      <x v="4"/>
    </i>
  </rowItems>
  <colFields count="1">
    <field x="-2"/>
  </colFields>
  <colItems count="4">
    <i>
      <x/>
    </i>
    <i i="1">
      <x v="1"/>
    </i>
    <i i="2">
      <x v="2"/>
    </i>
    <i i="3">
      <x v="3"/>
    </i>
  </colItems>
  <dataFields count="4">
    <dataField name="Sum of Attendance (%)" fld="7" baseField="0" baseItem="0"/>
    <dataField name="Sum of Skills Rating" fld="8" baseField="0" baseItem="0"/>
    <dataField name="Sum of Projects Completed" fld="6" baseField="0" baseItem="0"/>
    <dataField name="Sum of Goals Achieved (%)"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B79920-3176-4CB1-8293-CD059BF560B0}"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J3:L8" firstHeaderRow="0" firstDataRow="1" firstDataCol="1"/>
  <pivotFields count="16">
    <pivotField showAll="0"/>
    <pivotField showAll="0"/>
    <pivotField showAll="0"/>
    <pivotField axis="axisRow" showAll="0">
      <items count="6">
        <item x="4"/>
        <item x="1"/>
        <item x="3"/>
        <item x="2"/>
        <item x="0"/>
        <item t="default"/>
      </items>
    </pivotField>
    <pivotField showAll="0">
      <items count="34">
        <item x="9"/>
        <item x="21"/>
        <item x="29"/>
        <item x="12"/>
        <item x="11"/>
        <item x="25"/>
        <item x="6"/>
        <item x="4"/>
        <item x="16"/>
        <item x="17"/>
        <item x="20"/>
        <item x="8"/>
        <item x="1"/>
        <item x="26"/>
        <item x="30"/>
        <item x="3"/>
        <item x="18"/>
        <item x="19"/>
        <item x="2"/>
        <item x="28"/>
        <item x="24"/>
        <item x="7"/>
        <item x="14"/>
        <item x="0"/>
        <item x="5"/>
        <item x="23"/>
        <item x="13"/>
        <item x="10"/>
        <item x="22"/>
        <item x="27"/>
        <item x="32"/>
        <item x="31"/>
        <item x="15"/>
        <item t="default"/>
      </items>
    </pivotField>
    <pivotField showAll="0">
      <items count="4">
        <item x="2"/>
        <item sd="0" x="0"/>
        <item x="1"/>
        <item t="default"/>
      </items>
    </pivotField>
    <pivotField showAll="0">
      <items count="14">
        <item x="8"/>
        <item x="10"/>
        <item x="5"/>
        <item x="1"/>
        <item x="3"/>
        <item x="0"/>
        <item x="6"/>
        <item x="2"/>
        <item x="7"/>
        <item x="9"/>
        <item x="4"/>
        <item x="12"/>
        <item x="11"/>
        <item t="default"/>
      </items>
    </pivotField>
    <pivotField showAll="0"/>
    <pivotField showAll="0"/>
    <pivotField showAll="0">
      <items count="50">
        <item x="9"/>
        <item x="38"/>
        <item x="20"/>
        <item x="0"/>
        <item x="29"/>
        <item x="21"/>
        <item x="35"/>
        <item x="26"/>
        <item x="31"/>
        <item x="6"/>
        <item x="47"/>
        <item x="44"/>
        <item x="11"/>
        <item x="40"/>
        <item x="32"/>
        <item x="36"/>
        <item x="12"/>
        <item x="22"/>
        <item x="3"/>
        <item x="8"/>
        <item x="39"/>
        <item x="34"/>
        <item x="1"/>
        <item x="25"/>
        <item x="46"/>
        <item x="17"/>
        <item x="16"/>
        <item x="45"/>
        <item x="15"/>
        <item x="4"/>
        <item x="13"/>
        <item x="23"/>
        <item x="33"/>
        <item x="28"/>
        <item x="41"/>
        <item x="10"/>
        <item x="5"/>
        <item x="37"/>
        <item x="42"/>
        <item x="24"/>
        <item x="7"/>
        <item x="30"/>
        <item x="18"/>
        <item x="14"/>
        <item x="27"/>
        <item x="19"/>
        <item x="2"/>
        <item x="48"/>
        <item x="43"/>
        <item t="default"/>
      </items>
    </pivotField>
    <pivotField showAll="0"/>
    <pivotField showAll="0"/>
    <pivotField dataField="1" showAll="0"/>
    <pivotField dataField="1" showAll="0"/>
    <pivotField showAll="0">
      <items count="3">
        <item x="1"/>
        <item x="0"/>
        <item t="default"/>
      </items>
    </pivotField>
    <pivotField showAll="0"/>
  </pivotFields>
  <rowFields count="1">
    <field x="3"/>
  </rowFields>
  <rowItems count="5">
    <i>
      <x/>
    </i>
    <i>
      <x v="1"/>
    </i>
    <i>
      <x v="2"/>
    </i>
    <i>
      <x v="3"/>
    </i>
    <i>
      <x v="4"/>
    </i>
  </rowItems>
  <colFields count="1">
    <field x="-2"/>
  </colFields>
  <colItems count="2">
    <i>
      <x/>
    </i>
    <i i="1">
      <x v="1"/>
    </i>
  </colItems>
  <dataFields count="2">
    <dataField name="Sum of Task Efficiency (%)" fld="12" baseField="0" baseItem="0"/>
    <dataField name="Sum of Goals Achieved (%)"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3FBD16-982A-4904-A0EA-691F62C1793A}"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D3:E8" firstHeaderRow="1" firstDataRow="1" firstDataCol="1"/>
  <pivotFields count="16">
    <pivotField showAll="0"/>
    <pivotField showAll="0"/>
    <pivotField showAll="0"/>
    <pivotField axis="axisRow" showAll="0">
      <items count="6">
        <item x="4"/>
        <item x="1"/>
        <item x="3"/>
        <item x="2"/>
        <item x="0"/>
        <item t="default"/>
      </items>
    </pivotField>
    <pivotField showAll="0">
      <items count="34">
        <item x="9"/>
        <item x="21"/>
        <item x="29"/>
        <item x="12"/>
        <item x="11"/>
        <item x="25"/>
        <item x="6"/>
        <item x="4"/>
        <item x="16"/>
        <item x="17"/>
        <item x="20"/>
        <item x="8"/>
        <item x="1"/>
        <item x="26"/>
        <item x="30"/>
        <item x="3"/>
        <item x="18"/>
        <item x="19"/>
        <item x="2"/>
        <item x="28"/>
        <item x="24"/>
        <item x="7"/>
        <item x="14"/>
        <item x="0"/>
        <item x="5"/>
        <item x="23"/>
        <item x="13"/>
        <item x="10"/>
        <item x="22"/>
        <item x="27"/>
        <item x="32"/>
        <item x="31"/>
        <item x="15"/>
        <item t="default"/>
      </items>
    </pivotField>
    <pivotField showAll="0">
      <items count="4">
        <item x="2"/>
        <item sd="0" x="0"/>
        <item x="1"/>
        <item t="default"/>
      </items>
    </pivotField>
    <pivotField dataField="1" showAll="0">
      <items count="14">
        <item x="8"/>
        <item x="10"/>
        <item x="5"/>
        <item x="1"/>
        <item x="3"/>
        <item x="0"/>
        <item x="6"/>
        <item x="2"/>
        <item x="7"/>
        <item x="9"/>
        <item x="4"/>
        <item x="12"/>
        <item x="11"/>
        <item t="default"/>
      </items>
    </pivotField>
    <pivotField showAll="0"/>
    <pivotField showAll="0"/>
    <pivotField showAll="0">
      <items count="50">
        <item x="9"/>
        <item x="38"/>
        <item x="20"/>
        <item x="0"/>
        <item x="29"/>
        <item x="21"/>
        <item x="35"/>
        <item x="26"/>
        <item x="31"/>
        <item x="6"/>
        <item x="47"/>
        <item x="44"/>
        <item x="11"/>
        <item x="40"/>
        <item x="32"/>
        <item x="36"/>
        <item x="12"/>
        <item x="22"/>
        <item x="3"/>
        <item x="8"/>
        <item x="39"/>
        <item x="34"/>
        <item x="1"/>
        <item x="25"/>
        <item x="46"/>
        <item x="17"/>
        <item x="16"/>
        <item x="45"/>
        <item x="15"/>
        <item x="4"/>
        <item x="13"/>
        <item x="23"/>
        <item x="33"/>
        <item x="28"/>
        <item x="41"/>
        <item x="10"/>
        <item x="5"/>
        <item x="37"/>
        <item x="42"/>
        <item x="24"/>
        <item x="7"/>
        <item x="30"/>
        <item x="18"/>
        <item x="14"/>
        <item x="27"/>
        <item x="19"/>
        <item x="2"/>
        <item x="48"/>
        <item x="43"/>
        <item t="default"/>
      </items>
    </pivotField>
    <pivotField showAll="0"/>
    <pivotField showAll="0"/>
    <pivotField showAll="0"/>
    <pivotField showAll="0"/>
    <pivotField showAll="0">
      <items count="3">
        <item x="1"/>
        <item x="0"/>
        <item t="default"/>
      </items>
    </pivotField>
    <pivotField showAll="0"/>
  </pivotFields>
  <rowFields count="1">
    <field x="3"/>
  </rowFields>
  <rowItems count="5">
    <i>
      <x/>
    </i>
    <i>
      <x v="1"/>
    </i>
    <i>
      <x v="2"/>
    </i>
    <i>
      <x v="3"/>
    </i>
    <i>
      <x v="4"/>
    </i>
  </rowItems>
  <colItems count="1">
    <i/>
  </colItems>
  <dataFields count="1">
    <dataField name="Sum of Projects Completed" fld="6" baseField="0" baseItem="0"/>
  </dataFields>
  <chartFormats count="6">
    <chartFormat chart="34" format="7" series="1">
      <pivotArea type="data" outline="0" fieldPosition="0">
        <references count="1">
          <reference field="4294967294" count="1" selected="0">
            <x v="0"/>
          </reference>
        </references>
      </pivotArea>
    </chartFormat>
    <chartFormat chart="34" format="8">
      <pivotArea type="data" outline="0" fieldPosition="0">
        <references count="2">
          <reference field="4294967294" count="1" selected="0">
            <x v="0"/>
          </reference>
          <reference field="3" count="1" selected="0">
            <x v="0"/>
          </reference>
        </references>
      </pivotArea>
    </chartFormat>
    <chartFormat chart="34" format="9">
      <pivotArea type="data" outline="0" fieldPosition="0">
        <references count="2">
          <reference field="4294967294" count="1" selected="0">
            <x v="0"/>
          </reference>
          <reference field="3" count="1" selected="0">
            <x v="1"/>
          </reference>
        </references>
      </pivotArea>
    </chartFormat>
    <chartFormat chart="34" format="10">
      <pivotArea type="data" outline="0" fieldPosition="0">
        <references count="2">
          <reference field="4294967294" count="1" selected="0">
            <x v="0"/>
          </reference>
          <reference field="3" count="1" selected="0">
            <x v="2"/>
          </reference>
        </references>
      </pivotArea>
    </chartFormat>
    <chartFormat chart="34" format="11">
      <pivotArea type="data" outline="0" fieldPosition="0">
        <references count="2">
          <reference field="4294967294" count="1" selected="0">
            <x v="0"/>
          </reference>
          <reference field="3" count="1" selected="0">
            <x v="3"/>
          </reference>
        </references>
      </pivotArea>
    </chartFormat>
    <chartFormat chart="34"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3FF69D-26F1-42B8-80CF-787E633BD5B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3:B21" firstHeaderRow="1" firstDataRow="1" firstDataCol="1"/>
  <pivotFields count="16">
    <pivotField showAll="0"/>
    <pivotField showAll="0"/>
    <pivotField showAll="0"/>
    <pivotField axis="axisRow" showAll="0">
      <items count="6">
        <item x="4"/>
        <item x="1"/>
        <item x="3"/>
        <item x="2"/>
        <item x="0"/>
        <item t="default"/>
      </items>
    </pivotField>
    <pivotField showAll="0">
      <items count="34">
        <item x="9"/>
        <item x="21"/>
        <item x="29"/>
        <item x="12"/>
        <item x="11"/>
        <item x="25"/>
        <item x="6"/>
        <item x="4"/>
        <item x="16"/>
        <item x="17"/>
        <item x="20"/>
        <item x="8"/>
        <item x="1"/>
        <item x="26"/>
        <item x="30"/>
        <item x="3"/>
        <item x="18"/>
        <item x="19"/>
        <item x="2"/>
        <item x="28"/>
        <item x="24"/>
        <item x="7"/>
        <item x="14"/>
        <item x="0"/>
        <item x="5"/>
        <item x="23"/>
        <item x="13"/>
        <item x="10"/>
        <item x="22"/>
        <item x="27"/>
        <item x="32"/>
        <item x="31"/>
        <item x="15"/>
        <item t="default"/>
      </items>
    </pivotField>
    <pivotField axis="axisRow" showAll="0">
      <items count="4">
        <item x="2"/>
        <item sd="0" x="0"/>
        <item x="1"/>
        <item t="default"/>
      </items>
    </pivotField>
    <pivotField showAll="0">
      <items count="14">
        <item x="8"/>
        <item x="10"/>
        <item x="5"/>
        <item x="1"/>
        <item x="3"/>
        <item x="0"/>
        <item x="6"/>
        <item x="2"/>
        <item x="7"/>
        <item x="9"/>
        <item x="4"/>
        <item x="12"/>
        <item x="11"/>
        <item t="default"/>
      </items>
    </pivotField>
    <pivotField showAll="0"/>
    <pivotField dataField="1" showAll="0"/>
    <pivotField showAll="0">
      <items count="50">
        <item x="9"/>
        <item x="38"/>
        <item x="20"/>
        <item x="0"/>
        <item x="29"/>
        <item x="21"/>
        <item x="35"/>
        <item x="26"/>
        <item x="31"/>
        <item x="6"/>
        <item x="47"/>
        <item x="44"/>
        <item x="11"/>
        <item x="40"/>
        <item x="32"/>
        <item x="36"/>
        <item x="12"/>
        <item x="22"/>
        <item x="3"/>
        <item x="8"/>
        <item x="39"/>
        <item x="34"/>
        <item x="1"/>
        <item x="25"/>
        <item x="46"/>
        <item x="17"/>
        <item x="16"/>
        <item x="45"/>
        <item x="15"/>
        <item x="4"/>
        <item x="13"/>
        <item x="23"/>
        <item x="33"/>
        <item x="28"/>
        <item x="41"/>
        <item x="10"/>
        <item x="5"/>
        <item x="37"/>
        <item x="42"/>
        <item x="24"/>
        <item x="7"/>
        <item x="30"/>
        <item x="18"/>
        <item x="14"/>
        <item x="27"/>
        <item x="19"/>
        <item x="2"/>
        <item x="48"/>
        <item x="43"/>
        <item t="default"/>
      </items>
    </pivotField>
    <pivotField showAll="0"/>
    <pivotField showAll="0"/>
    <pivotField showAll="0"/>
    <pivotField showAll="0"/>
    <pivotField showAll="0"/>
    <pivotField showAll="0"/>
  </pivotFields>
  <rowFields count="2">
    <field x="3"/>
    <field x="5"/>
  </rowFields>
  <rowItems count="18">
    <i>
      <x/>
    </i>
    <i r="1">
      <x v="1"/>
    </i>
    <i r="1">
      <x v="2"/>
    </i>
    <i>
      <x v="1"/>
    </i>
    <i r="1">
      <x/>
    </i>
    <i r="1">
      <x v="1"/>
    </i>
    <i r="1">
      <x v="2"/>
    </i>
    <i>
      <x v="2"/>
    </i>
    <i r="1">
      <x/>
    </i>
    <i r="1">
      <x v="1"/>
    </i>
    <i r="1">
      <x v="2"/>
    </i>
    <i>
      <x v="3"/>
    </i>
    <i r="1">
      <x v="1"/>
    </i>
    <i r="1">
      <x v="2"/>
    </i>
    <i>
      <x v="4"/>
    </i>
    <i r="1">
      <x/>
    </i>
    <i r="1">
      <x v="1"/>
    </i>
    <i r="1">
      <x v="2"/>
    </i>
  </rowItems>
  <colItems count="1">
    <i/>
  </colItems>
  <dataFields count="1">
    <dataField name="Sum of Skills Rating" fld="8" baseField="0" baseItem="0"/>
  </dataFields>
  <chartFormats count="14">
    <chartFormat chart="50" format="28" series="1">
      <pivotArea type="data" outline="0" fieldPosition="0">
        <references count="1">
          <reference field="4294967294" count="1" selected="0">
            <x v="0"/>
          </reference>
        </references>
      </pivotArea>
    </chartFormat>
    <chartFormat chart="50" format="29">
      <pivotArea type="data" outline="0" fieldPosition="0">
        <references count="3">
          <reference field="4294967294" count="1" selected="0">
            <x v="0"/>
          </reference>
          <reference field="3" count="1" selected="0">
            <x v="0"/>
          </reference>
          <reference field="5" count="1" selected="0">
            <x v="1"/>
          </reference>
        </references>
      </pivotArea>
    </chartFormat>
    <chartFormat chart="50" format="30">
      <pivotArea type="data" outline="0" fieldPosition="0">
        <references count="3">
          <reference field="4294967294" count="1" selected="0">
            <x v="0"/>
          </reference>
          <reference field="3" count="1" selected="0">
            <x v="0"/>
          </reference>
          <reference field="5" count="1" selected="0">
            <x v="2"/>
          </reference>
        </references>
      </pivotArea>
    </chartFormat>
    <chartFormat chart="50" format="31">
      <pivotArea type="data" outline="0" fieldPosition="0">
        <references count="3">
          <reference field="4294967294" count="1" selected="0">
            <x v="0"/>
          </reference>
          <reference field="3" count="1" selected="0">
            <x v="1"/>
          </reference>
          <reference field="5" count="1" selected="0">
            <x v="0"/>
          </reference>
        </references>
      </pivotArea>
    </chartFormat>
    <chartFormat chart="50" format="32">
      <pivotArea type="data" outline="0" fieldPosition="0">
        <references count="3">
          <reference field="4294967294" count="1" selected="0">
            <x v="0"/>
          </reference>
          <reference field="3" count="1" selected="0">
            <x v="1"/>
          </reference>
          <reference field="5" count="1" selected="0">
            <x v="1"/>
          </reference>
        </references>
      </pivotArea>
    </chartFormat>
    <chartFormat chart="50" format="33">
      <pivotArea type="data" outline="0" fieldPosition="0">
        <references count="3">
          <reference field="4294967294" count="1" selected="0">
            <x v="0"/>
          </reference>
          <reference field="3" count="1" selected="0">
            <x v="1"/>
          </reference>
          <reference field="5" count="1" selected="0">
            <x v="2"/>
          </reference>
        </references>
      </pivotArea>
    </chartFormat>
    <chartFormat chart="50" format="34">
      <pivotArea type="data" outline="0" fieldPosition="0">
        <references count="3">
          <reference field="4294967294" count="1" selected="0">
            <x v="0"/>
          </reference>
          <reference field="3" count="1" selected="0">
            <x v="2"/>
          </reference>
          <reference field="5" count="1" selected="0">
            <x v="0"/>
          </reference>
        </references>
      </pivotArea>
    </chartFormat>
    <chartFormat chart="50" format="35">
      <pivotArea type="data" outline="0" fieldPosition="0">
        <references count="3">
          <reference field="4294967294" count="1" selected="0">
            <x v="0"/>
          </reference>
          <reference field="3" count="1" selected="0">
            <x v="2"/>
          </reference>
          <reference field="5" count="1" selected="0">
            <x v="1"/>
          </reference>
        </references>
      </pivotArea>
    </chartFormat>
    <chartFormat chart="50" format="36">
      <pivotArea type="data" outline="0" fieldPosition="0">
        <references count="3">
          <reference field="4294967294" count="1" selected="0">
            <x v="0"/>
          </reference>
          <reference field="3" count="1" selected="0">
            <x v="2"/>
          </reference>
          <reference field="5" count="1" selected="0">
            <x v="2"/>
          </reference>
        </references>
      </pivotArea>
    </chartFormat>
    <chartFormat chart="50" format="37">
      <pivotArea type="data" outline="0" fieldPosition="0">
        <references count="3">
          <reference field="4294967294" count="1" selected="0">
            <x v="0"/>
          </reference>
          <reference field="3" count="1" selected="0">
            <x v="3"/>
          </reference>
          <reference field="5" count="1" selected="0">
            <x v="1"/>
          </reference>
        </references>
      </pivotArea>
    </chartFormat>
    <chartFormat chart="50" format="38">
      <pivotArea type="data" outline="0" fieldPosition="0">
        <references count="3">
          <reference field="4294967294" count="1" selected="0">
            <x v="0"/>
          </reference>
          <reference field="3" count="1" selected="0">
            <x v="3"/>
          </reference>
          <reference field="5" count="1" selected="0">
            <x v="2"/>
          </reference>
        </references>
      </pivotArea>
    </chartFormat>
    <chartFormat chart="50" format="39">
      <pivotArea type="data" outline="0" fieldPosition="0">
        <references count="3">
          <reference field="4294967294" count="1" selected="0">
            <x v="0"/>
          </reference>
          <reference field="3" count="1" selected="0">
            <x v="4"/>
          </reference>
          <reference field="5" count="1" selected="0">
            <x v="0"/>
          </reference>
        </references>
      </pivotArea>
    </chartFormat>
    <chartFormat chart="50" format="40">
      <pivotArea type="data" outline="0" fieldPosition="0">
        <references count="3">
          <reference field="4294967294" count="1" selected="0">
            <x v="0"/>
          </reference>
          <reference field="3" count="1" selected="0">
            <x v="4"/>
          </reference>
          <reference field="5" count="1" selected="0">
            <x v="1"/>
          </reference>
        </references>
      </pivotArea>
    </chartFormat>
    <chartFormat chart="50" format="41">
      <pivotArea type="data" outline="0" fieldPosition="0">
        <references count="3">
          <reference field="4294967294" count="1" selected="0">
            <x v="0"/>
          </reference>
          <reference field="3" count="1" selected="0">
            <x v="4"/>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231925-7C8D-4D20-8A3F-EB8D55086D91}"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G3:H8" firstHeaderRow="1" firstDataRow="1" firstDataCol="1"/>
  <pivotFields count="16">
    <pivotField showAll="0"/>
    <pivotField showAll="0"/>
    <pivotField showAll="0"/>
    <pivotField axis="axisRow" showAll="0">
      <items count="6">
        <item x="4"/>
        <item x="1"/>
        <item x="3"/>
        <item x="2"/>
        <item x="0"/>
        <item t="default"/>
      </items>
    </pivotField>
    <pivotField showAll="0">
      <items count="34">
        <item x="9"/>
        <item x="21"/>
        <item x="29"/>
        <item x="12"/>
        <item x="11"/>
        <item x="25"/>
        <item x="6"/>
        <item x="4"/>
        <item x="16"/>
        <item x="17"/>
        <item x="20"/>
        <item x="8"/>
        <item x="1"/>
        <item x="26"/>
        <item x="30"/>
        <item x="3"/>
        <item x="18"/>
        <item x="19"/>
        <item x="2"/>
        <item x="28"/>
        <item x="24"/>
        <item x="7"/>
        <item x="14"/>
        <item x="0"/>
        <item x="5"/>
        <item x="23"/>
        <item x="13"/>
        <item x="10"/>
        <item x="22"/>
        <item x="27"/>
        <item x="32"/>
        <item x="31"/>
        <item x="15"/>
        <item t="default"/>
      </items>
    </pivotField>
    <pivotField showAll="0">
      <items count="4">
        <item x="2"/>
        <item sd="0" x="0"/>
        <item x="1"/>
        <item t="default"/>
      </items>
    </pivotField>
    <pivotField showAll="0">
      <items count="14">
        <item x="8"/>
        <item x="10"/>
        <item x="5"/>
        <item x="1"/>
        <item x="3"/>
        <item x="0"/>
        <item x="6"/>
        <item x="2"/>
        <item x="7"/>
        <item x="9"/>
        <item x="4"/>
        <item x="12"/>
        <item x="11"/>
        <item t="default"/>
      </items>
    </pivotField>
    <pivotField showAll="0"/>
    <pivotField showAll="0"/>
    <pivotField showAll="0">
      <items count="50">
        <item x="9"/>
        <item x="38"/>
        <item x="20"/>
        <item x="0"/>
        <item x="29"/>
        <item x="21"/>
        <item x="35"/>
        <item x="26"/>
        <item x="31"/>
        <item x="6"/>
        <item x="47"/>
        <item x="44"/>
        <item x="11"/>
        <item x="40"/>
        <item x="32"/>
        <item x="36"/>
        <item x="12"/>
        <item x="22"/>
        <item x="3"/>
        <item x="8"/>
        <item x="39"/>
        <item x="34"/>
        <item x="1"/>
        <item x="25"/>
        <item x="46"/>
        <item x="17"/>
        <item x="16"/>
        <item x="45"/>
        <item x="15"/>
        <item x="4"/>
        <item x="13"/>
        <item x="23"/>
        <item x="33"/>
        <item x="28"/>
        <item x="41"/>
        <item x="10"/>
        <item x="5"/>
        <item x="37"/>
        <item x="42"/>
        <item x="24"/>
        <item x="7"/>
        <item x="30"/>
        <item x="18"/>
        <item x="14"/>
        <item x="27"/>
        <item x="19"/>
        <item x="2"/>
        <item x="48"/>
        <item x="43"/>
        <item t="default"/>
      </items>
    </pivotField>
    <pivotField showAll="0"/>
    <pivotField showAll="0"/>
    <pivotField showAll="0"/>
    <pivotField showAll="0"/>
    <pivotField showAll="0">
      <items count="3">
        <item x="1"/>
        <item x="0"/>
        <item t="default"/>
      </items>
    </pivotField>
    <pivotField dataField="1" showAll="0"/>
  </pivotFields>
  <rowFields count="1">
    <field x="3"/>
  </rowFields>
  <rowItems count="5">
    <i>
      <x/>
    </i>
    <i>
      <x v="1"/>
    </i>
    <i>
      <x v="2"/>
    </i>
    <i>
      <x v="3"/>
    </i>
    <i>
      <x v="4"/>
    </i>
  </rowItems>
  <colItems count="1">
    <i/>
  </colItems>
  <dataFields count="1">
    <dataField name="Sum of Bonus Awarded ($)"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BF511D-D71F-4487-9699-540A591A07C9}"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location ref="D10:E15" firstHeaderRow="1" firstDataRow="1" firstDataCol="1"/>
  <pivotFields count="16">
    <pivotField showAll="0"/>
    <pivotField showAll="0"/>
    <pivotField showAll="0"/>
    <pivotField axis="axisRow" showAll="0">
      <items count="6">
        <item x="4"/>
        <item x="1"/>
        <item x="3"/>
        <item x="2"/>
        <item x="0"/>
        <item t="default"/>
      </items>
    </pivotField>
    <pivotField showAll="0">
      <items count="34">
        <item x="9"/>
        <item x="21"/>
        <item x="29"/>
        <item x="12"/>
        <item x="11"/>
        <item x="25"/>
        <item x="6"/>
        <item x="4"/>
        <item x="16"/>
        <item x="17"/>
        <item x="20"/>
        <item x="8"/>
        <item x="1"/>
        <item x="26"/>
        <item x="30"/>
        <item x="3"/>
        <item x="18"/>
        <item x="19"/>
        <item x="2"/>
        <item x="28"/>
        <item x="24"/>
        <item x="7"/>
        <item x="14"/>
        <item x="0"/>
        <item x="5"/>
        <item x="23"/>
        <item x="13"/>
        <item x="10"/>
        <item x="22"/>
        <item x="27"/>
        <item x="32"/>
        <item x="31"/>
        <item x="15"/>
        <item t="default"/>
      </items>
    </pivotField>
    <pivotField showAll="0">
      <items count="4">
        <item x="2"/>
        <item sd="0" x="0"/>
        <item x="1"/>
        <item t="default"/>
      </items>
    </pivotField>
    <pivotField showAll="0">
      <items count="14">
        <item x="8"/>
        <item x="10"/>
        <item x="5"/>
        <item x="1"/>
        <item x="3"/>
        <item x="0"/>
        <item x="6"/>
        <item x="2"/>
        <item x="7"/>
        <item x="9"/>
        <item x="4"/>
        <item x="12"/>
        <item x="11"/>
        <item t="default"/>
      </items>
    </pivotField>
    <pivotField dataField="1" showAll="0"/>
    <pivotField showAll="0"/>
    <pivotField showAll="0">
      <items count="50">
        <item x="9"/>
        <item x="38"/>
        <item x="20"/>
        <item x="0"/>
        <item x="29"/>
        <item x="21"/>
        <item x="35"/>
        <item x="26"/>
        <item x="31"/>
        <item x="6"/>
        <item x="47"/>
        <item x="44"/>
        <item x="11"/>
        <item x="40"/>
        <item x="32"/>
        <item x="36"/>
        <item x="12"/>
        <item x="22"/>
        <item x="3"/>
        <item x="8"/>
        <item x="39"/>
        <item x="34"/>
        <item x="1"/>
        <item x="25"/>
        <item x="46"/>
        <item x="17"/>
        <item x="16"/>
        <item x="45"/>
        <item x="15"/>
        <item x="4"/>
        <item x="13"/>
        <item x="23"/>
        <item x="33"/>
        <item x="28"/>
        <item x="41"/>
        <item x="10"/>
        <item x="5"/>
        <item x="37"/>
        <item x="42"/>
        <item x="24"/>
        <item x="7"/>
        <item x="30"/>
        <item x="18"/>
        <item x="14"/>
        <item x="27"/>
        <item x="19"/>
        <item x="2"/>
        <item x="48"/>
        <item x="43"/>
        <item t="default"/>
      </items>
    </pivotField>
    <pivotField showAll="0"/>
    <pivotField showAll="0"/>
    <pivotField showAll="0"/>
    <pivotField showAll="0"/>
    <pivotField showAll="0">
      <items count="3">
        <item x="1"/>
        <item x="0"/>
        <item t="default"/>
      </items>
    </pivotField>
    <pivotField showAll="0"/>
  </pivotFields>
  <rowFields count="1">
    <field x="3"/>
  </rowFields>
  <rowItems count="5">
    <i>
      <x/>
    </i>
    <i>
      <x v="1"/>
    </i>
    <i>
      <x v="2"/>
    </i>
    <i>
      <x v="3"/>
    </i>
    <i>
      <x v="4"/>
    </i>
  </rowItems>
  <colItems count="1">
    <i/>
  </colItems>
  <dataFields count="1">
    <dataField name="Sum of Attendance (%)" fld="7" baseField="0" baseItem="0"/>
  </dataFields>
  <chartFormats count="7">
    <chartFormat chart="39" format="0" series="1">
      <pivotArea type="data" outline="0" fieldPosition="0">
        <references count="1">
          <reference field="4294967294" count="1" selected="0">
            <x v="0"/>
          </reference>
        </references>
      </pivotArea>
    </chartFormat>
    <chartFormat chart="46" format="7" series="1">
      <pivotArea type="data" outline="0" fieldPosition="0">
        <references count="1">
          <reference field="4294967294" count="1" selected="0">
            <x v="0"/>
          </reference>
        </references>
      </pivotArea>
    </chartFormat>
    <chartFormat chart="46" format="8">
      <pivotArea type="data" outline="0" fieldPosition="0">
        <references count="2">
          <reference field="4294967294" count="1" selected="0">
            <x v="0"/>
          </reference>
          <reference field="3" count="1" selected="0">
            <x v="0"/>
          </reference>
        </references>
      </pivotArea>
    </chartFormat>
    <chartFormat chart="46" format="9">
      <pivotArea type="data" outline="0" fieldPosition="0">
        <references count="2">
          <reference field="4294967294" count="1" selected="0">
            <x v="0"/>
          </reference>
          <reference field="3" count="1" selected="0">
            <x v="1"/>
          </reference>
        </references>
      </pivotArea>
    </chartFormat>
    <chartFormat chart="46" format="10">
      <pivotArea type="data" outline="0" fieldPosition="0">
        <references count="2">
          <reference field="4294967294" count="1" selected="0">
            <x v="0"/>
          </reference>
          <reference field="3" count="1" selected="0">
            <x v="2"/>
          </reference>
        </references>
      </pivotArea>
    </chartFormat>
    <chartFormat chart="46" format="11">
      <pivotArea type="data" outline="0" fieldPosition="0">
        <references count="2">
          <reference field="4294967294" count="1" selected="0">
            <x v="0"/>
          </reference>
          <reference field="3" count="1" selected="0">
            <x v="3"/>
          </reference>
        </references>
      </pivotArea>
    </chartFormat>
    <chartFormat chart="46"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3869EAD-46C1-4349-8306-D5CC99C970D7}" sourceName="Department">
  <pivotTables>
    <pivotTable tabId="2" name="PivotTable6"/>
    <pivotTable tabId="2" name="PivotTable1"/>
    <pivotTable tabId="2" name="PivotTable2"/>
    <pivotTable tabId="2" name="PivotTable3"/>
    <pivotTable tabId="2" name="PivotTable4"/>
    <pivotTable tabId="2" name="PivotTable5"/>
  </pivotTables>
  <data>
    <tabular pivotCacheId="1155072941">
      <items count="5">
        <i x="4" s="1"/>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90D632C5-BAB2-4A81-A193-22CFF805E85E}" cache="Slicer_Department" caption="Department"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A7B696-C911-4DF3-BB86-58B602508FBE}" name="Table3" displayName="Table3" ref="G10:H15" totalsRowShown="0" headerRowDxfId="1" headerRowBorderDxfId="5" tableBorderDxfId="6" totalsRowBorderDxfId="4">
  <autoFilter ref="G10:H15" xr:uid="{C9A7B696-C911-4DF3-BB86-58B602508FBE}">
    <filterColumn colId="0" hiddenButton="1"/>
    <filterColumn colId="1" hiddenButton="1"/>
  </autoFilter>
  <tableColumns count="2">
    <tableColumn id="1" xr3:uid="{E39830BF-8321-4161-A490-7B563032AEE5}" name="DEPARTMENT " dataDxfId="3"/>
    <tableColumn id="2" xr3:uid="{2CB63891-5827-4CD6-B2E7-692C8AD455B0}" name="BONUS AWARDED($)"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3D9F15-03EB-4A58-AE02-96225154D39A}" name="Table4" displayName="Table4" ref="J11:L16" totalsRowShown="0">
  <autoFilter ref="J11:L16" xr:uid="{3F3D9F15-03EB-4A58-AE02-96225154D39A}">
    <filterColumn colId="0" hiddenButton="1"/>
    <filterColumn colId="1" hiddenButton="1"/>
    <filterColumn colId="2" hiddenButton="1"/>
  </autoFilter>
  <tableColumns count="3">
    <tableColumn id="1" xr3:uid="{F30CE595-3C4B-4BFE-AFB7-EE601CF1EE5D}" name="DEPARTMENT" dataDxfId="0"/>
    <tableColumn id="2" xr3:uid="{9529F4AA-066C-40C5-B829-39A79FAC433F}" name="TASK EFFICIENCY(%) "/>
    <tableColumn id="3" xr3:uid="{EC089FD6-42C5-454F-8F5F-462EF864BC62}" name="GOALS ACHIEVED(%)"/>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84750-5F06-422A-A190-B11A393E97AA}">
  <dimension ref="A1:P51"/>
  <sheetViews>
    <sheetView workbookViewId="0">
      <selection sqref="A1:P51"/>
    </sheetView>
  </sheetViews>
  <sheetFormatPr defaultRowHeight="15" x14ac:dyDescent="0.3"/>
  <cols>
    <col min="1" max="1" width="13.625" customWidth="1"/>
    <col min="2" max="2" width="12" customWidth="1"/>
    <col min="3" max="3" width="12.25" customWidth="1"/>
    <col min="4" max="4" width="12.875" customWidth="1"/>
    <col min="5" max="6" width="15.25" customWidth="1"/>
    <col min="7" max="7" width="14.625" customWidth="1"/>
    <col min="8" max="9" width="14" customWidth="1"/>
    <col min="10" max="10" width="17.375" customWidth="1"/>
    <col min="11" max="11" width="14.375" customWidth="1"/>
    <col min="12" max="12" width="14.625" customWidth="1"/>
    <col min="13" max="13" width="15" customWidth="1"/>
    <col min="14" max="14" width="13.5" customWidth="1"/>
    <col min="15" max="15" width="13.375" customWidth="1"/>
    <col min="16" max="16" width="12.875" customWidth="1"/>
  </cols>
  <sheetData>
    <row r="1" spans="1:16" ht="42.7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33" x14ac:dyDescent="0.3">
      <c r="A2" s="2">
        <v>1001</v>
      </c>
      <c r="B2" s="2" t="s">
        <v>16</v>
      </c>
      <c r="C2" s="2" t="s">
        <v>17</v>
      </c>
      <c r="D2" s="2" t="s">
        <v>18</v>
      </c>
      <c r="E2" s="2" t="s">
        <v>19</v>
      </c>
      <c r="F2" s="2" t="s">
        <v>20</v>
      </c>
      <c r="G2" s="2">
        <v>10</v>
      </c>
      <c r="H2" s="2">
        <v>95</v>
      </c>
      <c r="I2" s="2">
        <v>4.8</v>
      </c>
      <c r="J2" s="2" t="s">
        <v>21</v>
      </c>
      <c r="K2" s="2">
        <v>30</v>
      </c>
      <c r="L2" s="2">
        <v>120</v>
      </c>
      <c r="M2" s="2">
        <v>92</v>
      </c>
      <c r="N2" s="2">
        <v>98</v>
      </c>
      <c r="O2" s="2" t="s">
        <v>22</v>
      </c>
      <c r="P2" s="2">
        <v>5000</v>
      </c>
    </row>
    <row r="3" spans="1:16" ht="49.5" x14ac:dyDescent="0.3">
      <c r="A3" s="2">
        <v>1002</v>
      </c>
      <c r="B3" s="2" t="s">
        <v>23</v>
      </c>
      <c r="C3" s="2" t="s">
        <v>24</v>
      </c>
      <c r="D3" s="2" t="s">
        <v>25</v>
      </c>
      <c r="E3" s="2" t="s">
        <v>26</v>
      </c>
      <c r="F3" s="2" t="s">
        <v>27</v>
      </c>
      <c r="G3" s="2">
        <v>8</v>
      </c>
      <c r="H3" s="2">
        <v>88</v>
      </c>
      <c r="I3" s="2">
        <v>4.2</v>
      </c>
      <c r="J3" s="2" t="s">
        <v>28</v>
      </c>
      <c r="K3" s="2">
        <v>20</v>
      </c>
      <c r="L3" s="2">
        <v>110</v>
      </c>
      <c r="M3" s="2">
        <v>85</v>
      </c>
      <c r="N3" s="2">
        <v>90</v>
      </c>
      <c r="O3" s="2" t="s">
        <v>29</v>
      </c>
      <c r="P3" s="2">
        <v>3000</v>
      </c>
    </row>
    <row r="4" spans="1:16" ht="33" x14ac:dyDescent="0.3">
      <c r="A4" s="2">
        <v>1003</v>
      </c>
      <c r="B4" s="2" t="s">
        <v>30</v>
      </c>
      <c r="C4" s="2" t="s">
        <v>31</v>
      </c>
      <c r="D4" s="2" t="s">
        <v>32</v>
      </c>
      <c r="E4" s="2" t="s">
        <v>33</v>
      </c>
      <c r="F4" s="2" t="s">
        <v>20</v>
      </c>
      <c r="G4" s="2">
        <v>12</v>
      </c>
      <c r="H4" s="2">
        <v>98</v>
      </c>
      <c r="I4" s="2">
        <v>4.9000000000000004</v>
      </c>
      <c r="J4" s="2" t="s">
        <v>34</v>
      </c>
      <c r="K4" s="2">
        <v>25</v>
      </c>
      <c r="L4" s="2">
        <v>130</v>
      </c>
      <c r="M4" s="2">
        <v>95</v>
      </c>
      <c r="N4" s="2">
        <v>97</v>
      </c>
      <c r="O4" s="2" t="s">
        <v>22</v>
      </c>
      <c r="P4" s="2">
        <v>4500</v>
      </c>
    </row>
    <row r="5" spans="1:16" ht="33" x14ac:dyDescent="0.3">
      <c r="A5" s="2">
        <v>1004</v>
      </c>
      <c r="B5" s="2" t="s">
        <v>35</v>
      </c>
      <c r="C5" s="2" t="s">
        <v>36</v>
      </c>
      <c r="D5" s="2" t="s">
        <v>37</v>
      </c>
      <c r="E5" s="2" t="s">
        <v>38</v>
      </c>
      <c r="F5" s="2" t="s">
        <v>27</v>
      </c>
      <c r="G5" s="2">
        <v>9</v>
      </c>
      <c r="H5" s="2">
        <v>92</v>
      </c>
      <c r="I5" s="2">
        <v>4.5</v>
      </c>
      <c r="J5" s="2" t="s">
        <v>39</v>
      </c>
      <c r="K5" s="2">
        <v>15</v>
      </c>
      <c r="L5" s="2">
        <v>90</v>
      </c>
      <c r="M5" s="2">
        <v>88</v>
      </c>
      <c r="N5" s="2">
        <v>85</v>
      </c>
      <c r="O5" s="2" t="s">
        <v>29</v>
      </c>
      <c r="P5" s="2">
        <v>2500</v>
      </c>
    </row>
    <row r="6" spans="1:16" ht="33" x14ac:dyDescent="0.3">
      <c r="A6" s="2">
        <v>1005</v>
      </c>
      <c r="B6" s="2" t="s">
        <v>40</v>
      </c>
      <c r="C6" s="2" t="s">
        <v>41</v>
      </c>
      <c r="D6" s="2" t="s">
        <v>42</v>
      </c>
      <c r="E6" s="2" t="s">
        <v>43</v>
      </c>
      <c r="F6" s="2" t="s">
        <v>20</v>
      </c>
      <c r="G6" s="2">
        <v>15</v>
      </c>
      <c r="H6" s="2">
        <v>97</v>
      </c>
      <c r="I6" s="2">
        <v>4.7</v>
      </c>
      <c r="J6" s="2" t="s">
        <v>44</v>
      </c>
      <c r="K6" s="2">
        <v>35</v>
      </c>
      <c r="L6" s="2">
        <v>140</v>
      </c>
      <c r="M6" s="2">
        <v>94</v>
      </c>
      <c r="N6" s="2">
        <v>95</v>
      </c>
      <c r="O6" s="2" t="s">
        <v>22</v>
      </c>
      <c r="P6" s="2">
        <v>6000</v>
      </c>
    </row>
    <row r="7" spans="1:16" ht="49.5" x14ac:dyDescent="0.3">
      <c r="A7" s="2">
        <v>1006</v>
      </c>
      <c r="B7" s="2" t="s">
        <v>45</v>
      </c>
      <c r="C7" s="2" t="s">
        <v>46</v>
      </c>
      <c r="D7" s="2" t="s">
        <v>18</v>
      </c>
      <c r="E7" s="2" t="s">
        <v>47</v>
      </c>
      <c r="F7" s="2" t="s">
        <v>27</v>
      </c>
      <c r="G7" s="2">
        <v>7</v>
      </c>
      <c r="H7" s="2">
        <v>85</v>
      </c>
      <c r="I7" s="2">
        <v>4</v>
      </c>
      <c r="J7" s="2" t="s">
        <v>48</v>
      </c>
      <c r="K7" s="2">
        <v>10</v>
      </c>
      <c r="L7" s="2">
        <v>105</v>
      </c>
      <c r="M7" s="2">
        <v>80</v>
      </c>
      <c r="N7" s="2">
        <v>88</v>
      </c>
      <c r="O7" s="2" t="s">
        <v>29</v>
      </c>
      <c r="P7" s="2">
        <v>2200</v>
      </c>
    </row>
    <row r="8" spans="1:16" ht="33" x14ac:dyDescent="0.3">
      <c r="A8" s="2">
        <v>1007</v>
      </c>
      <c r="B8" s="2" t="s">
        <v>49</v>
      </c>
      <c r="C8" s="2" t="s">
        <v>50</v>
      </c>
      <c r="D8" s="2" t="s">
        <v>32</v>
      </c>
      <c r="E8" s="2" t="s">
        <v>51</v>
      </c>
      <c r="F8" s="2" t="s">
        <v>20</v>
      </c>
      <c r="G8" s="2">
        <v>11</v>
      </c>
      <c r="H8" s="2">
        <v>96</v>
      </c>
      <c r="I8" s="2">
        <v>4.8</v>
      </c>
      <c r="J8" s="2" t="s">
        <v>52</v>
      </c>
      <c r="K8" s="2">
        <v>40</v>
      </c>
      <c r="L8" s="2">
        <v>125</v>
      </c>
      <c r="M8" s="2">
        <v>90</v>
      </c>
      <c r="N8" s="2">
        <v>96</v>
      </c>
      <c r="O8" s="2" t="s">
        <v>22</v>
      </c>
      <c r="P8" s="2">
        <v>5000</v>
      </c>
    </row>
    <row r="9" spans="1:16" ht="33" x14ac:dyDescent="0.3">
      <c r="A9" s="2">
        <v>1008</v>
      </c>
      <c r="B9" s="2" t="s">
        <v>53</v>
      </c>
      <c r="C9" s="2" t="s">
        <v>54</v>
      </c>
      <c r="D9" s="2" t="s">
        <v>37</v>
      </c>
      <c r="E9" s="2" t="s">
        <v>55</v>
      </c>
      <c r="F9" s="2" t="s">
        <v>27</v>
      </c>
      <c r="G9" s="2">
        <v>8</v>
      </c>
      <c r="H9" s="2">
        <v>93</v>
      </c>
      <c r="I9" s="2">
        <v>4.4000000000000004</v>
      </c>
      <c r="J9" s="2" t="s">
        <v>56</v>
      </c>
      <c r="K9" s="2">
        <v>20</v>
      </c>
      <c r="L9" s="2">
        <v>85</v>
      </c>
      <c r="M9" s="2">
        <v>84</v>
      </c>
      <c r="N9" s="2">
        <v>82</v>
      </c>
      <c r="O9" s="2" t="s">
        <v>29</v>
      </c>
      <c r="P9" s="2">
        <v>2400</v>
      </c>
    </row>
    <row r="10" spans="1:16" ht="33" x14ac:dyDescent="0.3">
      <c r="A10" s="2">
        <v>1009</v>
      </c>
      <c r="B10" s="2" t="s">
        <v>57</v>
      </c>
      <c r="C10" s="2" t="s">
        <v>58</v>
      </c>
      <c r="D10" s="2" t="s">
        <v>25</v>
      </c>
      <c r="E10" s="2" t="s">
        <v>59</v>
      </c>
      <c r="F10" s="2" t="s">
        <v>20</v>
      </c>
      <c r="G10" s="2">
        <v>13</v>
      </c>
      <c r="H10" s="2">
        <v>99</v>
      </c>
      <c r="I10" s="2">
        <v>5</v>
      </c>
      <c r="J10" s="2" t="s">
        <v>60</v>
      </c>
      <c r="K10" s="2">
        <v>30</v>
      </c>
      <c r="L10" s="2">
        <v>120</v>
      </c>
      <c r="M10" s="2">
        <v>98</v>
      </c>
      <c r="N10" s="2">
        <v>99</v>
      </c>
      <c r="O10" s="2" t="s">
        <v>22</v>
      </c>
      <c r="P10" s="2">
        <v>7000</v>
      </c>
    </row>
    <row r="11" spans="1:16" ht="33" x14ac:dyDescent="0.3">
      <c r="A11" s="2">
        <v>1010</v>
      </c>
      <c r="B11" s="2" t="s">
        <v>61</v>
      </c>
      <c r="C11" s="2" t="s">
        <v>62</v>
      </c>
      <c r="D11" s="2" t="s">
        <v>42</v>
      </c>
      <c r="E11" s="2" t="s">
        <v>63</v>
      </c>
      <c r="F11" s="2" t="s">
        <v>27</v>
      </c>
      <c r="G11" s="2">
        <v>9</v>
      </c>
      <c r="H11" s="2">
        <v>91</v>
      </c>
      <c r="I11" s="2">
        <v>4.3</v>
      </c>
      <c r="J11" s="2" t="s">
        <v>64</v>
      </c>
      <c r="K11" s="2">
        <v>20</v>
      </c>
      <c r="L11" s="2">
        <v>110</v>
      </c>
      <c r="M11" s="2">
        <v>86</v>
      </c>
      <c r="N11" s="2">
        <v>87</v>
      </c>
      <c r="O11" s="2" t="s">
        <v>29</v>
      </c>
      <c r="P11" s="2">
        <v>2800</v>
      </c>
    </row>
    <row r="12" spans="1:16" ht="33" x14ac:dyDescent="0.3">
      <c r="A12" s="2">
        <v>1011</v>
      </c>
      <c r="B12" s="2" t="s">
        <v>65</v>
      </c>
      <c r="C12" s="2" t="s">
        <v>66</v>
      </c>
      <c r="D12" s="2" t="s">
        <v>18</v>
      </c>
      <c r="E12" s="2" t="s">
        <v>47</v>
      </c>
      <c r="F12" s="2" t="s">
        <v>67</v>
      </c>
      <c r="G12" s="2">
        <v>5</v>
      </c>
      <c r="H12" s="2">
        <v>80</v>
      </c>
      <c r="I12" s="2">
        <v>3.9</v>
      </c>
      <c r="J12" s="2" t="s">
        <v>68</v>
      </c>
      <c r="K12" s="2">
        <v>15</v>
      </c>
      <c r="L12" s="2">
        <v>95</v>
      </c>
      <c r="M12" s="2">
        <v>75</v>
      </c>
      <c r="N12" s="2">
        <v>82</v>
      </c>
      <c r="O12" s="2" t="s">
        <v>29</v>
      </c>
      <c r="P12" s="2">
        <v>1500</v>
      </c>
    </row>
    <row r="13" spans="1:16" ht="33" x14ac:dyDescent="0.3">
      <c r="A13" s="2">
        <v>1012</v>
      </c>
      <c r="B13" s="2" t="s">
        <v>69</v>
      </c>
      <c r="C13" s="2" t="s">
        <v>70</v>
      </c>
      <c r="D13" s="2" t="s">
        <v>37</v>
      </c>
      <c r="E13" s="2" t="s">
        <v>71</v>
      </c>
      <c r="F13" s="2" t="s">
        <v>20</v>
      </c>
      <c r="G13" s="2">
        <v>14</v>
      </c>
      <c r="H13" s="2">
        <v>95</v>
      </c>
      <c r="I13" s="2">
        <v>4.8</v>
      </c>
      <c r="J13" s="2" t="s">
        <v>72</v>
      </c>
      <c r="K13" s="2">
        <v>40</v>
      </c>
      <c r="L13" s="2">
        <v>130</v>
      </c>
      <c r="M13" s="2">
        <v>93</v>
      </c>
      <c r="N13" s="2">
        <v>97</v>
      </c>
      <c r="O13" s="2" t="s">
        <v>22</v>
      </c>
      <c r="P13" s="2">
        <v>5500</v>
      </c>
    </row>
    <row r="14" spans="1:16" ht="33" x14ac:dyDescent="0.3">
      <c r="A14" s="2">
        <v>1013</v>
      </c>
      <c r="B14" s="2" t="s">
        <v>73</v>
      </c>
      <c r="C14" s="2" t="s">
        <v>74</v>
      </c>
      <c r="D14" s="2" t="s">
        <v>32</v>
      </c>
      <c r="E14" s="2" t="s">
        <v>75</v>
      </c>
      <c r="F14" s="2" t="s">
        <v>27</v>
      </c>
      <c r="G14" s="2">
        <v>10</v>
      </c>
      <c r="H14" s="2">
        <v>92</v>
      </c>
      <c r="I14" s="2">
        <v>4.4000000000000004</v>
      </c>
      <c r="J14" s="2" t="s">
        <v>76</v>
      </c>
      <c r="K14" s="2">
        <v>30</v>
      </c>
      <c r="L14" s="2">
        <v>110</v>
      </c>
      <c r="M14" s="2">
        <v>87</v>
      </c>
      <c r="N14" s="2">
        <v>91</v>
      </c>
      <c r="O14" s="2" t="s">
        <v>29</v>
      </c>
      <c r="P14" s="2">
        <v>3300</v>
      </c>
    </row>
    <row r="15" spans="1:16" ht="66" x14ac:dyDescent="0.3">
      <c r="A15" s="2">
        <v>1014</v>
      </c>
      <c r="B15" s="2" t="s">
        <v>77</v>
      </c>
      <c r="C15" s="2" t="s">
        <v>78</v>
      </c>
      <c r="D15" s="2" t="s">
        <v>25</v>
      </c>
      <c r="E15" s="2" t="s">
        <v>26</v>
      </c>
      <c r="F15" s="2" t="s">
        <v>67</v>
      </c>
      <c r="G15" s="2">
        <v>6</v>
      </c>
      <c r="H15" s="2">
        <v>78</v>
      </c>
      <c r="I15" s="2">
        <v>3.7</v>
      </c>
      <c r="J15" s="2" t="s">
        <v>79</v>
      </c>
      <c r="K15" s="2">
        <v>12</v>
      </c>
      <c r="L15" s="2">
        <v>90</v>
      </c>
      <c r="M15" s="2">
        <v>78</v>
      </c>
      <c r="N15" s="2">
        <v>80</v>
      </c>
      <c r="O15" s="2" t="s">
        <v>29</v>
      </c>
      <c r="P15" s="2">
        <v>1800</v>
      </c>
    </row>
    <row r="16" spans="1:16" ht="33" x14ac:dyDescent="0.3">
      <c r="A16" s="2">
        <v>1015</v>
      </c>
      <c r="B16" s="2" t="s">
        <v>80</v>
      </c>
      <c r="C16" s="2" t="s">
        <v>81</v>
      </c>
      <c r="D16" s="2" t="s">
        <v>18</v>
      </c>
      <c r="E16" s="2" t="s">
        <v>47</v>
      </c>
      <c r="F16" s="2" t="s">
        <v>27</v>
      </c>
      <c r="G16" s="2">
        <v>8</v>
      </c>
      <c r="H16" s="2">
        <v>85</v>
      </c>
      <c r="I16" s="2">
        <v>4.0999999999999996</v>
      </c>
      <c r="J16" s="2" t="s">
        <v>82</v>
      </c>
      <c r="K16" s="2">
        <v>18</v>
      </c>
      <c r="L16" s="2">
        <v>100</v>
      </c>
      <c r="M16" s="2">
        <v>82</v>
      </c>
      <c r="N16" s="2">
        <v>85</v>
      </c>
      <c r="O16" s="2" t="s">
        <v>29</v>
      </c>
      <c r="P16" s="2">
        <v>2400</v>
      </c>
    </row>
    <row r="17" spans="1:16" ht="49.5" x14ac:dyDescent="0.3">
      <c r="A17" s="2">
        <v>1016</v>
      </c>
      <c r="B17" s="2" t="s">
        <v>83</v>
      </c>
      <c r="C17" s="2" t="s">
        <v>84</v>
      </c>
      <c r="D17" s="2" t="s">
        <v>42</v>
      </c>
      <c r="E17" s="2" t="s">
        <v>85</v>
      </c>
      <c r="F17" s="2" t="s">
        <v>20</v>
      </c>
      <c r="G17" s="2">
        <v>20</v>
      </c>
      <c r="H17" s="2">
        <v>99</v>
      </c>
      <c r="I17" s="2">
        <v>4.9000000000000004</v>
      </c>
      <c r="J17" s="2" t="s">
        <v>86</v>
      </c>
      <c r="K17" s="2">
        <v>50</v>
      </c>
      <c r="L17" s="2">
        <v>150</v>
      </c>
      <c r="M17" s="2">
        <v>96</v>
      </c>
      <c r="N17" s="2">
        <v>98</v>
      </c>
      <c r="O17" s="2" t="s">
        <v>22</v>
      </c>
      <c r="P17" s="2">
        <v>10000</v>
      </c>
    </row>
    <row r="18" spans="1:16" ht="33" x14ac:dyDescent="0.3">
      <c r="A18" s="2">
        <v>1017</v>
      </c>
      <c r="B18" s="2" t="s">
        <v>87</v>
      </c>
      <c r="C18" s="2" t="s">
        <v>88</v>
      </c>
      <c r="D18" s="2" t="s">
        <v>32</v>
      </c>
      <c r="E18" s="2" t="s">
        <v>89</v>
      </c>
      <c r="F18" s="2" t="s">
        <v>27</v>
      </c>
      <c r="G18" s="2">
        <v>10</v>
      </c>
      <c r="H18" s="2">
        <v>91</v>
      </c>
      <c r="I18" s="2">
        <v>4.3</v>
      </c>
      <c r="J18" s="2" t="s">
        <v>90</v>
      </c>
      <c r="K18" s="2">
        <v>30</v>
      </c>
      <c r="L18" s="2">
        <v>110</v>
      </c>
      <c r="M18" s="2">
        <v>85</v>
      </c>
      <c r="N18" s="2">
        <v>90</v>
      </c>
      <c r="O18" s="2" t="s">
        <v>29</v>
      </c>
      <c r="P18" s="2">
        <v>2900</v>
      </c>
    </row>
    <row r="19" spans="1:16" ht="49.5" x14ac:dyDescent="0.3">
      <c r="A19" s="2">
        <v>1018</v>
      </c>
      <c r="B19" s="2" t="s">
        <v>91</v>
      </c>
      <c r="C19" s="2" t="s">
        <v>92</v>
      </c>
      <c r="D19" s="2" t="s">
        <v>37</v>
      </c>
      <c r="E19" s="2" t="s">
        <v>38</v>
      </c>
      <c r="F19" s="2" t="s">
        <v>67</v>
      </c>
      <c r="G19" s="2">
        <v>7</v>
      </c>
      <c r="H19" s="2">
        <v>75</v>
      </c>
      <c r="I19" s="2">
        <v>3.8</v>
      </c>
      <c r="J19" s="2" t="s">
        <v>93</v>
      </c>
      <c r="K19" s="2">
        <v>10</v>
      </c>
      <c r="L19" s="2">
        <v>80</v>
      </c>
      <c r="M19" s="2">
        <v>70</v>
      </c>
      <c r="N19" s="2">
        <v>78</v>
      </c>
      <c r="O19" s="2" t="s">
        <v>29</v>
      </c>
      <c r="P19" s="2">
        <v>1800</v>
      </c>
    </row>
    <row r="20" spans="1:16" ht="33" x14ac:dyDescent="0.3">
      <c r="A20" s="2">
        <v>1019</v>
      </c>
      <c r="B20" s="2" t="s">
        <v>94</v>
      </c>
      <c r="C20" s="2" t="s">
        <v>95</v>
      </c>
      <c r="D20" s="2" t="s">
        <v>25</v>
      </c>
      <c r="E20" s="2" t="s">
        <v>96</v>
      </c>
      <c r="F20" s="2" t="s">
        <v>20</v>
      </c>
      <c r="G20" s="2">
        <v>14</v>
      </c>
      <c r="H20" s="2">
        <v>98</v>
      </c>
      <c r="I20" s="2">
        <v>4.7</v>
      </c>
      <c r="J20" s="2" t="s">
        <v>97</v>
      </c>
      <c r="K20" s="2">
        <v>25</v>
      </c>
      <c r="L20" s="2">
        <v>130</v>
      </c>
      <c r="M20" s="2">
        <v>90</v>
      </c>
      <c r="N20" s="2">
        <v>94</v>
      </c>
      <c r="O20" s="2" t="s">
        <v>22</v>
      </c>
      <c r="P20" s="2">
        <v>4200</v>
      </c>
    </row>
    <row r="21" spans="1:16" ht="33" x14ac:dyDescent="0.3">
      <c r="A21" s="2">
        <v>1020</v>
      </c>
      <c r="B21" s="2" t="s">
        <v>98</v>
      </c>
      <c r="C21" s="2" t="s">
        <v>99</v>
      </c>
      <c r="D21" s="2" t="s">
        <v>18</v>
      </c>
      <c r="E21" s="2" t="s">
        <v>19</v>
      </c>
      <c r="F21" s="2" t="s">
        <v>20</v>
      </c>
      <c r="G21" s="2">
        <v>12</v>
      </c>
      <c r="H21" s="2">
        <v>97</v>
      </c>
      <c r="I21" s="2">
        <v>4.9000000000000004</v>
      </c>
      <c r="J21" s="2" t="s">
        <v>100</v>
      </c>
      <c r="K21" s="2">
        <v>40</v>
      </c>
      <c r="L21" s="2">
        <v>145</v>
      </c>
      <c r="M21" s="2">
        <v>94</v>
      </c>
      <c r="N21" s="2">
        <v>96</v>
      </c>
      <c r="O21" s="2" t="s">
        <v>22</v>
      </c>
      <c r="P21" s="2">
        <v>6500</v>
      </c>
    </row>
    <row r="22" spans="1:16" ht="49.5" x14ac:dyDescent="0.3">
      <c r="A22" s="2">
        <v>1021</v>
      </c>
      <c r="B22" s="2" t="s">
        <v>101</v>
      </c>
      <c r="C22" s="2" t="s">
        <v>102</v>
      </c>
      <c r="D22" s="2" t="s">
        <v>32</v>
      </c>
      <c r="E22" s="2" t="s">
        <v>33</v>
      </c>
      <c r="F22" s="2" t="s">
        <v>27</v>
      </c>
      <c r="G22" s="2">
        <v>11</v>
      </c>
      <c r="H22" s="2">
        <v>92</v>
      </c>
      <c r="I22" s="2">
        <v>4.5</v>
      </c>
      <c r="J22" s="2" t="s">
        <v>103</v>
      </c>
      <c r="K22" s="2">
        <v>30</v>
      </c>
      <c r="L22" s="2">
        <v>115</v>
      </c>
      <c r="M22" s="2">
        <v>90</v>
      </c>
      <c r="N22" s="2">
        <v>92</v>
      </c>
      <c r="O22" s="2" t="s">
        <v>29</v>
      </c>
      <c r="P22" s="2">
        <v>3200</v>
      </c>
    </row>
    <row r="23" spans="1:16" ht="33" x14ac:dyDescent="0.3">
      <c r="A23" s="2">
        <v>1022</v>
      </c>
      <c r="B23" s="2" t="s">
        <v>80</v>
      </c>
      <c r="C23" s="2" t="s">
        <v>104</v>
      </c>
      <c r="D23" s="2" t="s">
        <v>37</v>
      </c>
      <c r="E23" s="2" t="s">
        <v>105</v>
      </c>
      <c r="F23" s="2" t="s">
        <v>20</v>
      </c>
      <c r="G23" s="2">
        <v>15</v>
      </c>
      <c r="H23" s="2">
        <v>98</v>
      </c>
      <c r="I23" s="2">
        <v>4.8</v>
      </c>
      <c r="J23" s="2" t="s">
        <v>106</v>
      </c>
      <c r="K23" s="2">
        <v>35</v>
      </c>
      <c r="L23" s="2">
        <v>120</v>
      </c>
      <c r="M23" s="2">
        <v>93</v>
      </c>
      <c r="N23" s="2">
        <v>97</v>
      </c>
      <c r="O23" s="2" t="s">
        <v>22</v>
      </c>
      <c r="P23" s="2">
        <v>4800</v>
      </c>
    </row>
    <row r="24" spans="1:16" ht="33" x14ac:dyDescent="0.3">
      <c r="A24" s="2">
        <v>1023</v>
      </c>
      <c r="B24" s="2" t="s">
        <v>107</v>
      </c>
      <c r="C24" s="2" t="s">
        <v>99</v>
      </c>
      <c r="D24" s="2" t="s">
        <v>42</v>
      </c>
      <c r="E24" s="2" t="s">
        <v>108</v>
      </c>
      <c r="F24" s="2" t="s">
        <v>27</v>
      </c>
      <c r="G24" s="2">
        <v>10</v>
      </c>
      <c r="H24" s="2">
        <v>92</v>
      </c>
      <c r="I24" s="2">
        <v>4.4000000000000004</v>
      </c>
      <c r="J24" s="2" t="s">
        <v>109</v>
      </c>
      <c r="K24" s="2">
        <v>25</v>
      </c>
      <c r="L24" s="2">
        <v>110</v>
      </c>
      <c r="M24" s="2">
        <v>88</v>
      </c>
      <c r="N24" s="2">
        <v>90</v>
      </c>
      <c r="O24" s="2" t="s">
        <v>29</v>
      </c>
      <c r="P24" s="2">
        <v>3500</v>
      </c>
    </row>
    <row r="25" spans="1:16" ht="49.5" x14ac:dyDescent="0.3">
      <c r="A25" s="2">
        <v>1024</v>
      </c>
      <c r="B25" s="2" t="s">
        <v>110</v>
      </c>
      <c r="C25" s="2" t="s">
        <v>111</v>
      </c>
      <c r="D25" s="2" t="s">
        <v>25</v>
      </c>
      <c r="E25" s="2" t="s">
        <v>112</v>
      </c>
      <c r="F25" s="2" t="s">
        <v>67</v>
      </c>
      <c r="G25" s="2">
        <v>5</v>
      </c>
      <c r="H25" s="2">
        <v>70</v>
      </c>
      <c r="I25" s="2">
        <v>3.5</v>
      </c>
      <c r="J25" s="2" t="s">
        <v>113</v>
      </c>
      <c r="K25" s="2">
        <v>8</v>
      </c>
      <c r="L25" s="2">
        <v>75</v>
      </c>
      <c r="M25" s="2">
        <v>70</v>
      </c>
      <c r="N25" s="2">
        <v>72</v>
      </c>
      <c r="O25" s="2" t="s">
        <v>29</v>
      </c>
      <c r="P25" s="2">
        <v>1600</v>
      </c>
    </row>
    <row r="26" spans="1:16" ht="33" x14ac:dyDescent="0.3">
      <c r="A26" s="2">
        <v>1025</v>
      </c>
      <c r="B26" s="2" t="s">
        <v>114</v>
      </c>
      <c r="C26" s="2" t="s">
        <v>115</v>
      </c>
      <c r="D26" s="2" t="s">
        <v>18</v>
      </c>
      <c r="E26" s="2" t="s">
        <v>47</v>
      </c>
      <c r="F26" s="2" t="s">
        <v>27</v>
      </c>
      <c r="G26" s="2">
        <v>8</v>
      </c>
      <c r="H26" s="2">
        <v>85</v>
      </c>
      <c r="I26" s="2">
        <v>4.2</v>
      </c>
      <c r="J26" s="2" t="s">
        <v>64</v>
      </c>
      <c r="K26" s="2">
        <v>15</v>
      </c>
      <c r="L26" s="2">
        <v>95</v>
      </c>
      <c r="M26" s="2">
        <v>79</v>
      </c>
      <c r="N26" s="2">
        <v>80</v>
      </c>
      <c r="O26" s="2" t="s">
        <v>29</v>
      </c>
      <c r="P26" s="2">
        <v>2200</v>
      </c>
    </row>
    <row r="27" spans="1:16" ht="49.5" x14ac:dyDescent="0.3">
      <c r="A27" s="2">
        <v>1026</v>
      </c>
      <c r="B27" s="2" t="s">
        <v>69</v>
      </c>
      <c r="C27" s="2" t="s">
        <v>50</v>
      </c>
      <c r="D27" s="2" t="s">
        <v>37</v>
      </c>
      <c r="E27" s="2" t="s">
        <v>116</v>
      </c>
      <c r="F27" s="2" t="s">
        <v>20</v>
      </c>
      <c r="G27" s="2">
        <v>13</v>
      </c>
      <c r="H27" s="2">
        <v>95</v>
      </c>
      <c r="I27" s="2">
        <v>4.5999999999999996</v>
      </c>
      <c r="J27" s="2" t="s">
        <v>117</v>
      </c>
      <c r="K27" s="2">
        <v>40</v>
      </c>
      <c r="L27" s="2">
        <v>120</v>
      </c>
      <c r="M27" s="2">
        <v>92</v>
      </c>
      <c r="N27" s="2">
        <v>96</v>
      </c>
      <c r="O27" s="2" t="s">
        <v>22</v>
      </c>
      <c r="P27" s="2">
        <v>5200</v>
      </c>
    </row>
    <row r="28" spans="1:16" ht="33" x14ac:dyDescent="0.3">
      <c r="A28" s="2">
        <v>1027</v>
      </c>
      <c r="B28" s="2" t="s">
        <v>49</v>
      </c>
      <c r="C28" s="2" t="s">
        <v>118</v>
      </c>
      <c r="D28" s="2" t="s">
        <v>32</v>
      </c>
      <c r="E28" s="2" t="s">
        <v>119</v>
      </c>
      <c r="F28" s="2" t="s">
        <v>27</v>
      </c>
      <c r="G28" s="2">
        <v>9</v>
      </c>
      <c r="H28" s="2">
        <v>90</v>
      </c>
      <c r="I28" s="2">
        <v>4.3</v>
      </c>
      <c r="J28" s="2" t="s">
        <v>120</v>
      </c>
      <c r="K28" s="2">
        <v>20</v>
      </c>
      <c r="L28" s="2">
        <v>105</v>
      </c>
      <c r="M28" s="2">
        <v>83</v>
      </c>
      <c r="N28" s="2">
        <v>86</v>
      </c>
      <c r="O28" s="2" t="s">
        <v>29</v>
      </c>
      <c r="P28" s="2">
        <v>2800</v>
      </c>
    </row>
    <row r="29" spans="1:16" ht="49.5" x14ac:dyDescent="0.3">
      <c r="A29" s="2">
        <v>1028</v>
      </c>
      <c r="B29" s="2" t="s">
        <v>121</v>
      </c>
      <c r="C29" s="2" t="s">
        <v>66</v>
      </c>
      <c r="D29" s="2" t="s">
        <v>25</v>
      </c>
      <c r="E29" s="2" t="s">
        <v>122</v>
      </c>
      <c r="F29" s="2" t="s">
        <v>20</v>
      </c>
      <c r="G29" s="2">
        <v>14</v>
      </c>
      <c r="H29" s="2">
        <v>98</v>
      </c>
      <c r="I29" s="2">
        <v>4.9000000000000004</v>
      </c>
      <c r="J29" s="2" t="s">
        <v>123</v>
      </c>
      <c r="K29" s="2">
        <v>30</v>
      </c>
      <c r="L29" s="2">
        <v>135</v>
      </c>
      <c r="M29" s="2">
        <v>92</v>
      </c>
      <c r="N29" s="2">
        <v>95</v>
      </c>
      <c r="O29" s="2" t="s">
        <v>22</v>
      </c>
      <c r="P29" s="2">
        <v>4400</v>
      </c>
    </row>
    <row r="30" spans="1:16" ht="33" x14ac:dyDescent="0.3">
      <c r="A30" s="2">
        <v>1029</v>
      </c>
      <c r="B30" s="2" t="s">
        <v>124</v>
      </c>
      <c r="C30" s="2" t="s">
        <v>74</v>
      </c>
      <c r="D30" s="2" t="s">
        <v>42</v>
      </c>
      <c r="E30" s="2" t="s">
        <v>108</v>
      </c>
      <c r="F30" s="2" t="s">
        <v>27</v>
      </c>
      <c r="G30" s="2">
        <v>11</v>
      </c>
      <c r="H30" s="2">
        <v>92</v>
      </c>
      <c r="I30" s="2">
        <v>4.5</v>
      </c>
      <c r="J30" s="2" t="s">
        <v>125</v>
      </c>
      <c r="K30" s="2">
        <v>28</v>
      </c>
      <c r="L30" s="2">
        <v>125</v>
      </c>
      <c r="M30" s="2">
        <v>89</v>
      </c>
      <c r="N30" s="2">
        <v>93</v>
      </c>
      <c r="O30" s="2" t="s">
        <v>29</v>
      </c>
      <c r="P30" s="2">
        <v>3000</v>
      </c>
    </row>
    <row r="31" spans="1:16" ht="49.5" x14ac:dyDescent="0.3">
      <c r="A31" s="2">
        <v>1030</v>
      </c>
      <c r="B31" s="2" t="s">
        <v>126</v>
      </c>
      <c r="C31" s="2" t="s">
        <v>78</v>
      </c>
      <c r="D31" s="2" t="s">
        <v>18</v>
      </c>
      <c r="E31" s="2" t="s">
        <v>47</v>
      </c>
      <c r="F31" s="2" t="s">
        <v>67</v>
      </c>
      <c r="G31" s="2">
        <v>6</v>
      </c>
      <c r="H31" s="2">
        <v>80</v>
      </c>
      <c r="I31" s="2">
        <v>3.8</v>
      </c>
      <c r="J31" s="2" t="s">
        <v>127</v>
      </c>
      <c r="K31" s="2">
        <v>10</v>
      </c>
      <c r="L31" s="2">
        <v>70</v>
      </c>
      <c r="M31" s="2">
        <v>72</v>
      </c>
      <c r="N31" s="2">
        <v>75</v>
      </c>
      <c r="O31" s="2" t="s">
        <v>29</v>
      </c>
      <c r="P31" s="2">
        <v>1400</v>
      </c>
    </row>
    <row r="32" spans="1:16" ht="49.5" x14ac:dyDescent="0.3">
      <c r="A32" s="2">
        <v>1031</v>
      </c>
      <c r="B32" s="2" t="s">
        <v>128</v>
      </c>
      <c r="C32" s="2" t="s">
        <v>92</v>
      </c>
      <c r="D32" s="2" t="s">
        <v>32</v>
      </c>
      <c r="E32" s="2" t="s">
        <v>129</v>
      </c>
      <c r="F32" s="2" t="s">
        <v>20</v>
      </c>
      <c r="G32" s="2">
        <v>13</v>
      </c>
      <c r="H32" s="2">
        <v>96</v>
      </c>
      <c r="I32" s="2">
        <v>4.8</v>
      </c>
      <c r="J32" s="2" t="s">
        <v>130</v>
      </c>
      <c r="K32" s="2">
        <v>30</v>
      </c>
      <c r="L32" s="2">
        <v>120</v>
      </c>
      <c r="M32" s="2">
        <v>92</v>
      </c>
      <c r="N32" s="2">
        <v>97</v>
      </c>
      <c r="O32" s="2" t="s">
        <v>22</v>
      </c>
      <c r="P32" s="2">
        <v>5000</v>
      </c>
    </row>
    <row r="33" spans="1:16" ht="33" x14ac:dyDescent="0.3">
      <c r="A33" s="2">
        <v>1032</v>
      </c>
      <c r="B33" s="2" t="s">
        <v>101</v>
      </c>
      <c r="C33" s="2" t="s">
        <v>66</v>
      </c>
      <c r="D33" s="2" t="s">
        <v>37</v>
      </c>
      <c r="E33" s="2" t="s">
        <v>131</v>
      </c>
      <c r="F33" s="2" t="s">
        <v>27</v>
      </c>
      <c r="G33" s="2">
        <v>10</v>
      </c>
      <c r="H33" s="2">
        <v>94</v>
      </c>
      <c r="I33" s="2">
        <v>4.4000000000000004</v>
      </c>
      <c r="J33" s="2" t="s">
        <v>132</v>
      </c>
      <c r="K33" s="2">
        <v>20</v>
      </c>
      <c r="L33" s="2">
        <v>110</v>
      </c>
      <c r="M33" s="2">
        <v>87</v>
      </c>
      <c r="N33" s="2">
        <v>88</v>
      </c>
      <c r="O33" s="2" t="s">
        <v>29</v>
      </c>
      <c r="P33" s="2">
        <v>2700</v>
      </c>
    </row>
    <row r="34" spans="1:16" ht="33" x14ac:dyDescent="0.3">
      <c r="A34" s="2">
        <v>1033</v>
      </c>
      <c r="B34" s="2" t="s">
        <v>65</v>
      </c>
      <c r="C34" s="2" t="s">
        <v>133</v>
      </c>
      <c r="D34" s="2" t="s">
        <v>25</v>
      </c>
      <c r="E34" s="2" t="s">
        <v>59</v>
      </c>
      <c r="F34" s="2" t="s">
        <v>20</v>
      </c>
      <c r="G34" s="2">
        <v>15</v>
      </c>
      <c r="H34" s="2">
        <v>98</v>
      </c>
      <c r="I34" s="2">
        <v>4.9000000000000004</v>
      </c>
      <c r="J34" s="2" t="s">
        <v>134</v>
      </c>
      <c r="K34" s="2">
        <v>35</v>
      </c>
      <c r="L34" s="2">
        <v>140</v>
      </c>
      <c r="M34" s="2">
        <v>95</v>
      </c>
      <c r="N34" s="2">
        <v>98</v>
      </c>
      <c r="O34" s="2" t="s">
        <v>22</v>
      </c>
      <c r="P34" s="2">
        <v>7500</v>
      </c>
    </row>
    <row r="35" spans="1:16" ht="49.5" x14ac:dyDescent="0.3">
      <c r="A35" s="2">
        <v>1034</v>
      </c>
      <c r="B35" s="2" t="s">
        <v>135</v>
      </c>
      <c r="C35" s="2" t="s">
        <v>99</v>
      </c>
      <c r="D35" s="2" t="s">
        <v>42</v>
      </c>
      <c r="E35" s="2" t="s">
        <v>136</v>
      </c>
      <c r="F35" s="2" t="s">
        <v>20</v>
      </c>
      <c r="G35" s="2">
        <v>18</v>
      </c>
      <c r="H35" s="2">
        <v>99</v>
      </c>
      <c r="I35" s="2">
        <v>4.8</v>
      </c>
      <c r="J35" s="2" t="s">
        <v>137</v>
      </c>
      <c r="K35" s="2">
        <v>45</v>
      </c>
      <c r="L35" s="2">
        <v>150</v>
      </c>
      <c r="M35" s="2">
        <v>92</v>
      </c>
      <c r="N35" s="2">
        <v>96</v>
      </c>
      <c r="O35" s="2" t="s">
        <v>22</v>
      </c>
      <c r="P35" s="2">
        <v>8500</v>
      </c>
    </row>
    <row r="36" spans="1:16" ht="49.5" x14ac:dyDescent="0.3">
      <c r="A36" s="2">
        <v>1035</v>
      </c>
      <c r="B36" s="2" t="s">
        <v>138</v>
      </c>
      <c r="C36" s="2" t="s">
        <v>84</v>
      </c>
      <c r="D36" s="2" t="s">
        <v>18</v>
      </c>
      <c r="E36" s="2" t="s">
        <v>47</v>
      </c>
      <c r="F36" s="2" t="s">
        <v>67</v>
      </c>
      <c r="G36" s="2">
        <v>5</v>
      </c>
      <c r="H36" s="2">
        <v>78</v>
      </c>
      <c r="I36" s="2">
        <v>3.9</v>
      </c>
      <c r="J36" s="2" t="s">
        <v>139</v>
      </c>
      <c r="K36" s="2">
        <v>12</v>
      </c>
      <c r="L36" s="2">
        <v>85</v>
      </c>
      <c r="M36" s="2">
        <v>70</v>
      </c>
      <c r="N36" s="2">
        <v>74</v>
      </c>
      <c r="O36" s="2" t="s">
        <v>29</v>
      </c>
      <c r="P36" s="2">
        <v>1700</v>
      </c>
    </row>
    <row r="37" spans="1:16" ht="33" x14ac:dyDescent="0.3">
      <c r="A37" s="2">
        <v>1036</v>
      </c>
      <c r="B37" s="2" t="s">
        <v>57</v>
      </c>
      <c r="C37" s="2" t="s">
        <v>41</v>
      </c>
      <c r="D37" s="2" t="s">
        <v>32</v>
      </c>
      <c r="E37" s="2" t="s">
        <v>140</v>
      </c>
      <c r="F37" s="2" t="s">
        <v>27</v>
      </c>
      <c r="G37" s="2">
        <v>9</v>
      </c>
      <c r="H37" s="2">
        <v>89</v>
      </c>
      <c r="I37" s="2">
        <v>4.2</v>
      </c>
      <c r="J37" s="2" t="s">
        <v>141</v>
      </c>
      <c r="K37" s="2">
        <v>25</v>
      </c>
      <c r="L37" s="2">
        <v>110</v>
      </c>
      <c r="M37" s="2">
        <v>80</v>
      </c>
      <c r="N37" s="2">
        <v>82</v>
      </c>
      <c r="O37" s="2" t="s">
        <v>29</v>
      </c>
      <c r="P37" s="2">
        <v>2300</v>
      </c>
    </row>
    <row r="38" spans="1:16" ht="49.5" x14ac:dyDescent="0.3">
      <c r="A38" s="2">
        <v>1037</v>
      </c>
      <c r="B38" s="2" t="s">
        <v>53</v>
      </c>
      <c r="C38" s="2" t="s">
        <v>70</v>
      </c>
      <c r="D38" s="2" t="s">
        <v>37</v>
      </c>
      <c r="E38" s="2" t="s">
        <v>142</v>
      </c>
      <c r="F38" s="2" t="s">
        <v>20</v>
      </c>
      <c r="G38" s="2">
        <v>12</v>
      </c>
      <c r="H38" s="2">
        <v>97</v>
      </c>
      <c r="I38" s="2">
        <v>4.9000000000000004</v>
      </c>
      <c r="J38" s="2" t="s">
        <v>143</v>
      </c>
      <c r="K38" s="2">
        <v>30</v>
      </c>
      <c r="L38" s="2">
        <v>125</v>
      </c>
      <c r="M38" s="2">
        <v>94</v>
      </c>
      <c r="N38" s="2">
        <v>96</v>
      </c>
      <c r="O38" s="2" t="s">
        <v>22</v>
      </c>
      <c r="P38" s="2">
        <v>6000</v>
      </c>
    </row>
    <row r="39" spans="1:16" ht="49.5" x14ac:dyDescent="0.3">
      <c r="A39" s="2">
        <v>1038</v>
      </c>
      <c r="B39" s="2" t="s">
        <v>77</v>
      </c>
      <c r="C39" s="2" t="s">
        <v>74</v>
      </c>
      <c r="D39" s="2" t="s">
        <v>25</v>
      </c>
      <c r="E39" s="2" t="s">
        <v>122</v>
      </c>
      <c r="F39" s="2" t="s">
        <v>27</v>
      </c>
      <c r="G39" s="2">
        <v>10</v>
      </c>
      <c r="H39" s="2">
        <v>93</v>
      </c>
      <c r="I39" s="2">
        <v>4.4000000000000004</v>
      </c>
      <c r="J39" s="2" t="s">
        <v>144</v>
      </c>
      <c r="K39" s="2">
        <v>20</v>
      </c>
      <c r="L39" s="2">
        <v>100</v>
      </c>
      <c r="M39" s="2">
        <v>85</v>
      </c>
      <c r="N39" s="2">
        <v>88</v>
      </c>
      <c r="O39" s="2" t="s">
        <v>29</v>
      </c>
      <c r="P39" s="2">
        <v>2500</v>
      </c>
    </row>
    <row r="40" spans="1:16" ht="49.5" x14ac:dyDescent="0.3">
      <c r="A40" s="2">
        <v>1039</v>
      </c>
      <c r="B40" s="2" t="s">
        <v>145</v>
      </c>
      <c r="C40" s="2" t="s">
        <v>115</v>
      </c>
      <c r="D40" s="2" t="s">
        <v>42</v>
      </c>
      <c r="E40" s="2" t="s">
        <v>146</v>
      </c>
      <c r="F40" s="2" t="s">
        <v>20</v>
      </c>
      <c r="G40" s="2">
        <v>20</v>
      </c>
      <c r="H40" s="2">
        <v>98</v>
      </c>
      <c r="I40" s="2">
        <v>4.9000000000000004</v>
      </c>
      <c r="J40" s="2" t="s">
        <v>147</v>
      </c>
      <c r="K40" s="2">
        <v>50</v>
      </c>
      <c r="L40" s="2">
        <v>160</v>
      </c>
      <c r="M40" s="2">
        <v>98</v>
      </c>
      <c r="N40" s="2">
        <v>99</v>
      </c>
      <c r="O40" s="2" t="s">
        <v>22</v>
      </c>
      <c r="P40" s="2">
        <v>9500</v>
      </c>
    </row>
    <row r="41" spans="1:16" ht="33" x14ac:dyDescent="0.3">
      <c r="A41" s="2">
        <v>1040</v>
      </c>
      <c r="B41" s="2" t="s">
        <v>94</v>
      </c>
      <c r="C41" s="2" t="s">
        <v>148</v>
      </c>
      <c r="D41" s="2" t="s">
        <v>18</v>
      </c>
      <c r="E41" s="2" t="s">
        <v>47</v>
      </c>
      <c r="F41" s="2" t="s">
        <v>27</v>
      </c>
      <c r="G41" s="2">
        <v>8</v>
      </c>
      <c r="H41" s="2">
        <v>85</v>
      </c>
      <c r="I41" s="2">
        <v>4.2</v>
      </c>
      <c r="J41" s="2" t="s">
        <v>149</v>
      </c>
      <c r="K41" s="2">
        <v>18</v>
      </c>
      <c r="L41" s="2">
        <v>95</v>
      </c>
      <c r="M41" s="2">
        <v>82</v>
      </c>
      <c r="N41" s="2">
        <v>86</v>
      </c>
      <c r="O41" s="2" t="s">
        <v>29</v>
      </c>
      <c r="P41" s="2">
        <v>2200</v>
      </c>
    </row>
    <row r="42" spans="1:16" ht="33" x14ac:dyDescent="0.3">
      <c r="A42" s="2">
        <v>1041</v>
      </c>
      <c r="B42" s="2" t="s">
        <v>98</v>
      </c>
      <c r="C42" s="2" t="s">
        <v>58</v>
      </c>
      <c r="D42" s="2" t="s">
        <v>37</v>
      </c>
      <c r="E42" s="2" t="s">
        <v>150</v>
      </c>
      <c r="F42" s="2" t="s">
        <v>20</v>
      </c>
      <c r="G42" s="2">
        <v>14</v>
      </c>
      <c r="H42" s="2">
        <v>96</v>
      </c>
      <c r="I42" s="2">
        <v>4.8</v>
      </c>
      <c r="J42" s="2" t="s">
        <v>151</v>
      </c>
      <c r="K42" s="2">
        <v>30</v>
      </c>
      <c r="L42" s="2">
        <v>120</v>
      </c>
      <c r="M42" s="2">
        <v>91</v>
      </c>
      <c r="N42" s="2">
        <v>94</v>
      </c>
      <c r="O42" s="2" t="s">
        <v>22</v>
      </c>
      <c r="P42" s="2">
        <v>5500</v>
      </c>
    </row>
    <row r="43" spans="1:16" ht="33" x14ac:dyDescent="0.3">
      <c r="A43" s="2">
        <v>1042</v>
      </c>
      <c r="B43" s="2" t="s">
        <v>35</v>
      </c>
      <c r="C43" s="2" t="s">
        <v>70</v>
      </c>
      <c r="D43" s="2" t="s">
        <v>32</v>
      </c>
      <c r="E43" s="2" t="s">
        <v>152</v>
      </c>
      <c r="F43" s="2" t="s">
        <v>27</v>
      </c>
      <c r="G43" s="2">
        <v>11</v>
      </c>
      <c r="H43" s="2">
        <v>90</v>
      </c>
      <c r="I43" s="2">
        <v>4.3</v>
      </c>
      <c r="J43" s="2" t="s">
        <v>153</v>
      </c>
      <c r="K43" s="2">
        <v>25</v>
      </c>
      <c r="L43" s="2">
        <v>105</v>
      </c>
      <c r="M43" s="2">
        <v>88</v>
      </c>
      <c r="N43" s="2">
        <v>89</v>
      </c>
      <c r="O43" s="2" t="s">
        <v>29</v>
      </c>
      <c r="P43" s="2">
        <v>2900</v>
      </c>
    </row>
    <row r="44" spans="1:16" ht="66" x14ac:dyDescent="0.3">
      <c r="A44" s="2">
        <v>1043</v>
      </c>
      <c r="B44" s="2" t="s">
        <v>154</v>
      </c>
      <c r="C44" s="2" t="s">
        <v>155</v>
      </c>
      <c r="D44" s="2" t="s">
        <v>25</v>
      </c>
      <c r="E44" s="2" t="s">
        <v>26</v>
      </c>
      <c r="F44" s="2" t="s">
        <v>67</v>
      </c>
      <c r="G44" s="2">
        <v>6</v>
      </c>
      <c r="H44" s="2">
        <v>80</v>
      </c>
      <c r="I44" s="2">
        <v>3.8</v>
      </c>
      <c r="J44" s="2" t="s">
        <v>156</v>
      </c>
      <c r="K44" s="2">
        <v>10</v>
      </c>
      <c r="L44" s="2">
        <v>85</v>
      </c>
      <c r="M44" s="2">
        <v>72</v>
      </c>
      <c r="N44" s="2">
        <v>74</v>
      </c>
      <c r="O44" s="2" t="s">
        <v>29</v>
      </c>
      <c r="P44" s="2">
        <v>2000</v>
      </c>
    </row>
    <row r="45" spans="1:16" ht="33" x14ac:dyDescent="0.3">
      <c r="A45" s="2">
        <v>1044</v>
      </c>
      <c r="B45" s="2" t="s">
        <v>138</v>
      </c>
      <c r="C45" s="2" t="s">
        <v>99</v>
      </c>
      <c r="D45" s="2" t="s">
        <v>18</v>
      </c>
      <c r="E45" s="2" t="s">
        <v>19</v>
      </c>
      <c r="F45" s="2" t="s">
        <v>20</v>
      </c>
      <c r="G45" s="2">
        <v>14</v>
      </c>
      <c r="H45" s="2">
        <v>99</v>
      </c>
      <c r="I45" s="2">
        <v>5</v>
      </c>
      <c r="J45" s="2" t="s">
        <v>157</v>
      </c>
      <c r="K45" s="2">
        <v>40</v>
      </c>
      <c r="L45" s="2">
        <v>145</v>
      </c>
      <c r="M45" s="2">
        <v>95</v>
      </c>
      <c r="N45" s="2">
        <v>98</v>
      </c>
      <c r="O45" s="2" t="s">
        <v>22</v>
      </c>
      <c r="P45" s="2">
        <v>7500</v>
      </c>
    </row>
    <row r="46" spans="1:16" ht="33" x14ac:dyDescent="0.3">
      <c r="A46" s="2">
        <v>1045</v>
      </c>
      <c r="B46" s="2" t="s">
        <v>61</v>
      </c>
      <c r="C46" s="2" t="s">
        <v>158</v>
      </c>
      <c r="D46" s="2" t="s">
        <v>37</v>
      </c>
      <c r="E46" s="2" t="s">
        <v>38</v>
      </c>
      <c r="F46" s="2" t="s">
        <v>27</v>
      </c>
      <c r="G46" s="2">
        <v>8</v>
      </c>
      <c r="H46" s="2">
        <v>85</v>
      </c>
      <c r="I46" s="2">
        <v>4</v>
      </c>
      <c r="J46" s="2" t="s">
        <v>159</v>
      </c>
      <c r="K46" s="2">
        <v>20</v>
      </c>
      <c r="L46" s="2">
        <v>90</v>
      </c>
      <c r="M46" s="2">
        <v>80</v>
      </c>
      <c r="N46" s="2">
        <v>84</v>
      </c>
      <c r="O46" s="2" t="s">
        <v>29</v>
      </c>
      <c r="P46" s="2">
        <v>2300</v>
      </c>
    </row>
    <row r="47" spans="1:16" ht="49.5" x14ac:dyDescent="0.3">
      <c r="A47" s="2">
        <v>1046</v>
      </c>
      <c r="B47" s="2" t="s">
        <v>160</v>
      </c>
      <c r="C47" s="2" t="s">
        <v>50</v>
      </c>
      <c r="D47" s="2" t="s">
        <v>32</v>
      </c>
      <c r="E47" s="2" t="s">
        <v>161</v>
      </c>
      <c r="F47" s="2" t="s">
        <v>20</v>
      </c>
      <c r="G47" s="2">
        <v>13</v>
      </c>
      <c r="H47" s="2">
        <v>98</v>
      </c>
      <c r="I47" s="2">
        <v>4.8</v>
      </c>
      <c r="J47" s="2" t="s">
        <v>162</v>
      </c>
      <c r="K47" s="2">
        <v>35</v>
      </c>
      <c r="L47" s="2">
        <v>140</v>
      </c>
      <c r="M47" s="2">
        <v>95</v>
      </c>
      <c r="N47" s="2">
        <v>97</v>
      </c>
      <c r="O47" s="2" t="s">
        <v>22</v>
      </c>
      <c r="P47" s="2">
        <v>6000</v>
      </c>
    </row>
    <row r="48" spans="1:16" ht="33" x14ac:dyDescent="0.3">
      <c r="A48" s="2">
        <v>1047</v>
      </c>
      <c r="B48" s="2" t="s">
        <v>163</v>
      </c>
      <c r="C48" s="2" t="s">
        <v>164</v>
      </c>
      <c r="D48" s="2" t="s">
        <v>42</v>
      </c>
      <c r="E48" s="2" t="s">
        <v>165</v>
      </c>
      <c r="F48" s="2" t="s">
        <v>20</v>
      </c>
      <c r="G48" s="2">
        <v>20</v>
      </c>
      <c r="H48" s="2">
        <v>100</v>
      </c>
      <c r="I48" s="2">
        <v>5</v>
      </c>
      <c r="J48" s="2" t="s">
        <v>166</v>
      </c>
      <c r="K48" s="2">
        <v>50</v>
      </c>
      <c r="L48" s="2">
        <v>180</v>
      </c>
      <c r="M48" s="2">
        <v>97</v>
      </c>
      <c r="N48" s="2">
        <v>99</v>
      </c>
      <c r="O48" s="2" t="s">
        <v>22</v>
      </c>
      <c r="P48" s="2">
        <v>12000</v>
      </c>
    </row>
    <row r="49" spans="1:16" ht="33" x14ac:dyDescent="0.3">
      <c r="A49" s="2">
        <v>1048</v>
      </c>
      <c r="B49" s="2" t="s">
        <v>49</v>
      </c>
      <c r="C49" s="2" t="s">
        <v>70</v>
      </c>
      <c r="D49" s="2" t="s">
        <v>18</v>
      </c>
      <c r="E49" s="2" t="s">
        <v>47</v>
      </c>
      <c r="F49" s="2" t="s">
        <v>27</v>
      </c>
      <c r="G49" s="2">
        <v>9</v>
      </c>
      <c r="H49" s="2">
        <v>91</v>
      </c>
      <c r="I49" s="2">
        <v>4.3</v>
      </c>
      <c r="J49" s="2" t="s">
        <v>167</v>
      </c>
      <c r="K49" s="2">
        <v>25</v>
      </c>
      <c r="L49" s="2">
        <v>110</v>
      </c>
      <c r="M49" s="2">
        <v>88</v>
      </c>
      <c r="N49" s="2">
        <v>90</v>
      </c>
      <c r="O49" s="2" t="s">
        <v>29</v>
      </c>
      <c r="P49" s="2">
        <v>3500</v>
      </c>
    </row>
    <row r="50" spans="1:16" ht="49.5" x14ac:dyDescent="0.3">
      <c r="A50" s="2">
        <v>1049</v>
      </c>
      <c r="B50" s="2" t="s">
        <v>53</v>
      </c>
      <c r="C50" s="2" t="s">
        <v>66</v>
      </c>
      <c r="D50" s="2" t="s">
        <v>37</v>
      </c>
      <c r="E50" s="2" t="s">
        <v>168</v>
      </c>
      <c r="F50" s="2" t="s">
        <v>20</v>
      </c>
      <c r="G50" s="2">
        <v>12</v>
      </c>
      <c r="H50" s="2">
        <v>94</v>
      </c>
      <c r="I50" s="2">
        <v>4.7</v>
      </c>
      <c r="J50" s="2" t="s">
        <v>169</v>
      </c>
      <c r="K50" s="2">
        <v>30</v>
      </c>
      <c r="L50" s="2">
        <v>120</v>
      </c>
      <c r="M50" s="2">
        <v>93</v>
      </c>
      <c r="N50" s="2">
        <v>95</v>
      </c>
      <c r="O50" s="2" t="s">
        <v>22</v>
      </c>
      <c r="P50" s="2">
        <v>5000</v>
      </c>
    </row>
    <row r="51" spans="1:16" ht="33" x14ac:dyDescent="0.3">
      <c r="A51" s="2">
        <v>1050</v>
      </c>
      <c r="B51" s="2" t="s">
        <v>170</v>
      </c>
      <c r="C51" s="2" t="s">
        <v>41</v>
      </c>
      <c r="D51" s="2" t="s">
        <v>25</v>
      </c>
      <c r="E51" s="2" t="s">
        <v>171</v>
      </c>
      <c r="F51" s="2" t="s">
        <v>27</v>
      </c>
      <c r="G51" s="2">
        <v>10</v>
      </c>
      <c r="H51" s="2">
        <v>92</v>
      </c>
      <c r="I51" s="2">
        <v>4.5</v>
      </c>
      <c r="J51" s="2" t="s">
        <v>172</v>
      </c>
      <c r="K51" s="2">
        <v>25</v>
      </c>
      <c r="L51" s="2">
        <v>110</v>
      </c>
      <c r="M51" s="2">
        <v>90</v>
      </c>
      <c r="N51" s="2">
        <v>92</v>
      </c>
      <c r="O51" s="2" t="s">
        <v>29</v>
      </c>
      <c r="P51" s="2">
        <v>3000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4B0D2-5EF7-4362-85D2-81566FB9B7BE}">
  <dimension ref="A3:U21"/>
  <sheetViews>
    <sheetView showGridLines="0" topLeftCell="L1" workbookViewId="0">
      <selection activeCell="N6" sqref="N6:R6"/>
    </sheetView>
  </sheetViews>
  <sheetFormatPr defaultRowHeight="16.5" x14ac:dyDescent="0.3"/>
  <cols>
    <col min="1" max="1" width="13" customWidth="1"/>
    <col min="2" max="2" width="18.375" customWidth="1"/>
    <col min="3" max="3" width="12.625" customWidth="1"/>
    <col min="4" max="4" width="13" customWidth="1"/>
    <col min="5" max="5" width="21.625" customWidth="1"/>
    <col min="6" max="6" width="14.75" customWidth="1"/>
    <col min="7" max="7" width="13" customWidth="1"/>
    <col min="8" max="8" width="24.625" customWidth="1"/>
    <col min="10" max="10" width="13" customWidth="1"/>
    <col min="11" max="11" width="24.25" customWidth="1"/>
    <col min="12" max="12" width="25" customWidth="1"/>
    <col min="13" max="13" width="18.625" customWidth="1"/>
    <col min="14" max="14" width="13" customWidth="1"/>
    <col min="15" max="15" width="24.625" customWidth="1"/>
    <col min="16" max="16" width="18.375" customWidth="1"/>
    <col min="17" max="17" width="25.5" customWidth="1"/>
    <col min="18" max="18" width="25" customWidth="1"/>
    <col min="19" max="19" width="21.875" customWidth="1"/>
    <col min="20" max="20" width="25.375" customWidth="1"/>
  </cols>
  <sheetData>
    <row r="3" spans="1:21" x14ac:dyDescent="0.3">
      <c r="A3" s="3" t="s">
        <v>173</v>
      </c>
      <c r="B3" t="s">
        <v>176</v>
      </c>
      <c r="D3" s="3" t="s">
        <v>173</v>
      </c>
      <c r="E3" t="s">
        <v>174</v>
      </c>
      <c r="G3" s="3" t="s">
        <v>173</v>
      </c>
      <c r="H3" t="s">
        <v>179</v>
      </c>
      <c r="J3" s="3" t="s">
        <v>173</v>
      </c>
      <c r="K3" t="s">
        <v>177</v>
      </c>
      <c r="L3" t="s">
        <v>182</v>
      </c>
      <c r="N3" s="3" t="s">
        <v>173</v>
      </c>
      <c r="O3" t="s">
        <v>175</v>
      </c>
      <c r="P3" t="s">
        <v>176</v>
      </c>
      <c r="Q3" t="s">
        <v>174</v>
      </c>
      <c r="R3" t="s">
        <v>182</v>
      </c>
    </row>
    <row r="4" spans="1:21" x14ac:dyDescent="0.3">
      <c r="A4" s="4" t="s">
        <v>42</v>
      </c>
      <c r="B4" s="7">
        <v>37.5</v>
      </c>
      <c r="D4" s="4" t="s">
        <v>42</v>
      </c>
      <c r="E4" s="7">
        <v>123</v>
      </c>
      <c r="G4" s="4" t="s">
        <v>42</v>
      </c>
      <c r="H4" s="7">
        <v>55300</v>
      </c>
      <c r="J4" s="4" t="s">
        <v>42</v>
      </c>
      <c r="K4" s="7">
        <v>740</v>
      </c>
      <c r="L4" s="7">
        <v>757</v>
      </c>
      <c r="N4" s="4" t="s">
        <v>42</v>
      </c>
      <c r="O4" s="7">
        <v>768</v>
      </c>
      <c r="P4" s="7">
        <v>37.5</v>
      </c>
      <c r="Q4" s="7">
        <v>123</v>
      </c>
      <c r="R4" s="7">
        <v>757</v>
      </c>
      <c r="S4" s="7"/>
      <c r="T4">
        <f>SUM(O4:R4)</f>
        <v>1685.5</v>
      </c>
      <c r="U4">
        <f>_xlfn.RANK.AVG(T4,T4:T8)</f>
        <v>5</v>
      </c>
    </row>
    <row r="5" spans="1:21" x14ac:dyDescent="0.3">
      <c r="A5" s="5" t="s">
        <v>20</v>
      </c>
      <c r="B5" s="7">
        <v>24.300000000000004</v>
      </c>
      <c r="D5" s="4" t="s">
        <v>25</v>
      </c>
      <c r="E5" s="7">
        <v>101</v>
      </c>
      <c r="G5" s="4" t="s">
        <v>25</v>
      </c>
      <c r="H5" s="7">
        <v>37000</v>
      </c>
      <c r="J5" s="4" t="s">
        <v>25</v>
      </c>
      <c r="K5" s="7">
        <v>855</v>
      </c>
      <c r="L5" s="7">
        <v>882</v>
      </c>
      <c r="N5" s="4" t="s">
        <v>25</v>
      </c>
      <c r="O5" s="7">
        <v>894</v>
      </c>
      <c r="P5" s="7">
        <v>43.599999999999994</v>
      </c>
      <c r="Q5" s="7">
        <v>101</v>
      </c>
      <c r="R5" s="7">
        <v>882</v>
      </c>
      <c r="S5" s="7"/>
      <c r="T5">
        <f>SUM(O5:R5)</f>
        <v>1920.6</v>
      </c>
      <c r="U5">
        <f>_xlfn.RANK.AVG(T5,T4:T8)</f>
        <v>4</v>
      </c>
    </row>
    <row r="6" spans="1:21" x14ac:dyDescent="0.3">
      <c r="A6" s="5" t="s">
        <v>27</v>
      </c>
      <c r="B6" s="7">
        <v>13.2</v>
      </c>
      <c r="D6" s="4" t="s">
        <v>37</v>
      </c>
      <c r="E6" s="7">
        <v>122</v>
      </c>
      <c r="G6" s="4" t="s">
        <v>37</v>
      </c>
      <c r="H6" s="7">
        <v>43700</v>
      </c>
      <c r="J6" s="4" t="s">
        <v>37</v>
      </c>
      <c r="K6" s="7">
        <v>965</v>
      </c>
      <c r="L6" s="7">
        <v>992</v>
      </c>
      <c r="N6" s="4" t="s">
        <v>37</v>
      </c>
      <c r="O6" s="7">
        <v>1014</v>
      </c>
      <c r="P6" s="7">
        <v>49.699999999999996</v>
      </c>
      <c r="Q6" s="7">
        <v>122</v>
      </c>
      <c r="R6" s="7">
        <v>992</v>
      </c>
      <c r="T6">
        <f t="shared" ref="T6:T8" si="0">SUM(O6:R6)</f>
        <v>2177.6999999999998</v>
      </c>
      <c r="U6">
        <f>_xlfn.RANK.AVG(T6,T4:T8)</f>
        <v>1</v>
      </c>
    </row>
    <row r="7" spans="1:21" x14ac:dyDescent="0.3">
      <c r="A7" s="4" t="s">
        <v>25</v>
      </c>
      <c r="B7" s="7">
        <v>43.6</v>
      </c>
      <c r="D7" s="4" t="s">
        <v>32</v>
      </c>
      <c r="E7" s="7">
        <v>109</v>
      </c>
      <c r="G7" s="4" t="s">
        <v>32</v>
      </c>
      <c r="H7" s="7">
        <v>37900</v>
      </c>
      <c r="J7" s="4" t="s">
        <v>32</v>
      </c>
      <c r="K7" s="7">
        <v>885</v>
      </c>
      <c r="L7" s="7">
        <v>917</v>
      </c>
      <c r="N7" s="4" t="s">
        <v>32</v>
      </c>
      <c r="O7" s="7">
        <v>932</v>
      </c>
      <c r="P7" s="7">
        <v>45.3</v>
      </c>
      <c r="Q7" s="7">
        <v>109</v>
      </c>
      <c r="R7" s="7">
        <v>917</v>
      </c>
      <c r="S7" s="7"/>
      <c r="T7">
        <f t="shared" si="0"/>
        <v>2003.3</v>
      </c>
      <c r="U7">
        <f>_xlfn.RANK.AVG(T7,T4:T8)</f>
        <v>3</v>
      </c>
    </row>
    <row r="8" spans="1:21" x14ac:dyDescent="0.3">
      <c r="A8" s="5" t="s">
        <v>67</v>
      </c>
      <c r="B8" s="7">
        <v>11</v>
      </c>
      <c r="D8" s="4" t="s">
        <v>18</v>
      </c>
      <c r="E8" s="7">
        <v>92</v>
      </c>
      <c r="G8" s="4" t="s">
        <v>18</v>
      </c>
      <c r="H8" s="7">
        <v>36100</v>
      </c>
      <c r="J8" s="4" t="s">
        <v>18</v>
      </c>
      <c r="K8" s="7">
        <v>909</v>
      </c>
      <c r="L8" s="7">
        <v>952</v>
      </c>
      <c r="N8" s="4" t="s">
        <v>18</v>
      </c>
      <c r="O8" s="7">
        <v>960</v>
      </c>
      <c r="P8" s="7">
        <v>47.1</v>
      </c>
      <c r="Q8" s="7">
        <v>92</v>
      </c>
      <c r="R8" s="7">
        <v>952</v>
      </c>
      <c r="S8" s="7"/>
      <c r="T8">
        <f t="shared" si="0"/>
        <v>2051.1</v>
      </c>
      <c r="U8">
        <f>_xlfn.RANK.AVG(T8,T4:T8)</f>
        <v>2</v>
      </c>
    </row>
    <row r="9" spans="1:21" x14ac:dyDescent="0.3">
      <c r="A9" s="5" t="s">
        <v>20</v>
      </c>
      <c r="B9" s="7">
        <v>19.5</v>
      </c>
      <c r="D9" s="5"/>
    </row>
    <row r="10" spans="1:21" x14ac:dyDescent="0.3">
      <c r="A10" s="5" t="s">
        <v>27</v>
      </c>
      <c r="B10" s="7">
        <v>13.100000000000001</v>
      </c>
      <c r="D10" s="3" t="s">
        <v>173</v>
      </c>
      <c r="E10" t="s">
        <v>175</v>
      </c>
      <c r="G10" s="10" t="s">
        <v>181</v>
      </c>
      <c r="H10" s="11" t="s">
        <v>180</v>
      </c>
    </row>
    <row r="11" spans="1:21" x14ac:dyDescent="0.3">
      <c r="A11" s="4" t="s">
        <v>37</v>
      </c>
      <c r="B11" s="7">
        <v>49.7</v>
      </c>
      <c r="D11" s="4" t="s">
        <v>42</v>
      </c>
      <c r="E11" s="7">
        <v>768</v>
      </c>
      <c r="G11" s="8" t="s">
        <v>42</v>
      </c>
      <c r="H11" s="9">
        <f>GETPIVOTDATA("Bonus Awarded ($)",$G$3,"Department","Finance")</f>
        <v>55300</v>
      </c>
      <c r="J11" s="4" t="s">
        <v>178</v>
      </c>
      <c r="K11" t="s">
        <v>184</v>
      </c>
      <c r="L11" t="s">
        <v>183</v>
      </c>
    </row>
    <row r="12" spans="1:21" x14ac:dyDescent="0.3">
      <c r="A12" s="5" t="s">
        <v>67</v>
      </c>
      <c r="B12" s="7">
        <v>3.8</v>
      </c>
      <c r="D12" s="4" t="s">
        <v>25</v>
      </c>
      <c r="E12" s="7">
        <v>894</v>
      </c>
      <c r="G12" s="8" t="s">
        <v>25</v>
      </c>
      <c r="H12" s="9">
        <f>GETPIVOTDATA("Bonus Awarded ($)",$G$3,"Department","HR")</f>
        <v>37000</v>
      </c>
      <c r="J12" s="4" t="s">
        <v>42</v>
      </c>
      <c r="K12">
        <f>GETPIVOTDATA("Sum of Task Efficiency (%)",$J$3,"Department","Finance")</f>
        <v>740</v>
      </c>
      <c r="L12">
        <f>GETPIVOTDATA("Sum of Goals Achieved (%)",$J$3,"Department","Finance")</f>
        <v>757</v>
      </c>
    </row>
    <row r="13" spans="1:21" x14ac:dyDescent="0.3">
      <c r="A13" s="5" t="s">
        <v>20</v>
      </c>
      <c r="B13" s="7">
        <v>28.6</v>
      </c>
      <c r="D13" s="4" t="s">
        <v>37</v>
      </c>
      <c r="E13" s="7">
        <v>1014</v>
      </c>
      <c r="G13" s="8" t="s">
        <v>37</v>
      </c>
      <c r="H13" s="9">
        <f>GETPIVOTDATA("Bonus Awarded ($)",$G$3,"Department","IT")</f>
        <v>43700</v>
      </c>
      <c r="J13" s="4" t="s">
        <v>25</v>
      </c>
      <c r="K13">
        <f>GETPIVOTDATA("Sum of Task Efficiency (%)",$J$3,"Department","HR")</f>
        <v>855</v>
      </c>
      <c r="L13">
        <f>GETPIVOTDATA("Sum of Goals Achieved (%)",$J$3,"Department","HR")</f>
        <v>882</v>
      </c>
      <c r="P13" s="4"/>
    </row>
    <row r="14" spans="1:21" x14ac:dyDescent="0.3">
      <c r="A14" s="5" t="s">
        <v>27</v>
      </c>
      <c r="B14" s="7">
        <v>17.3</v>
      </c>
      <c r="D14" s="4" t="s">
        <v>32</v>
      </c>
      <c r="E14" s="7">
        <v>932</v>
      </c>
      <c r="G14" s="8" t="s">
        <v>32</v>
      </c>
      <c r="H14" s="9">
        <f>GETPIVOTDATA("Bonus Awarded ($)",$G$3,"Department","Marketing")</f>
        <v>37900</v>
      </c>
      <c r="J14" s="4" t="s">
        <v>37</v>
      </c>
      <c r="K14">
        <f>GETPIVOTDATA("Sum of Task Efficiency (%)",$J$3,"Department","IT")</f>
        <v>965</v>
      </c>
      <c r="L14">
        <f>GETPIVOTDATA("Sum of Goals Achieved (%)",$J$3,"Department","IT")</f>
        <v>992</v>
      </c>
      <c r="O14" s="14"/>
      <c r="P14" s="14" t="s">
        <v>42</v>
      </c>
      <c r="Q14" s="14" t="s">
        <v>25</v>
      </c>
      <c r="R14" s="14" t="s">
        <v>37</v>
      </c>
      <c r="S14" s="14" t="s">
        <v>32</v>
      </c>
      <c r="T14" s="14" t="s">
        <v>18</v>
      </c>
    </row>
    <row r="15" spans="1:21" x14ac:dyDescent="0.3">
      <c r="A15" s="4" t="s">
        <v>32</v>
      </c>
      <c r="B15" s="7">
        <v>45.3</v>
      </c>
      <c r="D15" s="4" t="s">
        <v>18</v>
      </c>
      <c r="E15" s="7">
        <v>960</v>
      </c>
      <c r="G15" s="12" t="s">
        <v>18</v>
      </c>
      <c r="H15" s="13">
        <f>GETPIVOTDATA("Bonus Awarded ($)",$G$3,"Department","Sales")</f>
        <v>36100</v>
      </c>
      <c r="J15" s="4" t="s">
        <v>32</v>
      </c>
      <c r="K15">
        <f>GETPIVOTDATA("Sum of Task Efficiency (%)",$J$3,"Department","Marketing")</f>
        <v>885</v>
      </c>
      <c r="L15">
        <f>GETPIVOTDATA("Sum of Goals Achieved (%)",$J$3,"Department","Marketing")</f>
        <v>917</v>
      </c>
      <c r="O15" s="14" t="str">
        <f>O3</f>
        <v>Sum of Attendance (%)</v>
      </c>
      <c r="P15" s="14">
        <f>GETPIVOTDATA("Sum of Attendance (%)",$N$3,"Department","Finance")</f>
        <v>768</v>
      </c>
      <c r="Q15" s="14">
        <f>GETPIVOTDATA("Sum of Attendance (%)",$N$3,"Department","HR")</f>
        <v>894</v>
      </c>
      <c r="R15" s="14">
        <f>GETPIVOTDATA("Sum of Attendance (%)",$N$3,"Department","IT")</f>
        <v>1014</v>
      </c>
      <c r="S15" s="14">
        <f>GETPIVOTDATA("Sum of Attendance (%)",$N$3,"Department","Marketing")</f>
        <v>932</v>
      </c>
      <c r="T15" s="14">
        <f>GETPIVOTDATA("Sum of Attendance (%)",$N$3,"Department","Sales")</f>
        <v>960</v>
      </c>
    </row>
    <row r="16" spans="1:21" x14ac:dyDescent="0.3">
      <c r="A16" s="5" t="s">
        <v>20</v>
      </c>
      <c r="B16" s="7">
        <v>19.3</v>
      </c>
      <c r="D16" s="5"/>
      <c r="J16" s="4" t="s">
        <v>18</v>
      </c>
      <c r="K16">
        <f>GETPIVOTDATA("Sum of Task Efficiency (%)",$J$3,"Department","Sales")</f>
        <v>909</v>
      </c>
      <c r="L16">
        <f>GETPIVOTDATA("Sum of Goals Achieved (%)",$J$3,"Department","Sales")</f>
        <v>952</v>
      </c>
      <c r="O16" s="14" t="str">
        <f>P3</f>
        <v>Sum of Skills Rating</v>
      </c>
      <c r="P16" s="14">
        <f>GETPIVOTDATA("Sum of Skills Rating",$N$3,"Department","Finance")</f>
        <v>37.5</v>
      </c>
      <c r="Q16" s="14">
        <f>GETPIVOTDATA("Sum of Skills Rating",$N$3,"Department","HR")</f>
        <v>43.599999999999994</v>
      </c>
      <c r="R16" s="14">
        <f>GETPIVOTDATA("Sum of Skills Rating",$N$3,"Department","IT")</f>
        <v>49.699999999999996</v>
      </c>
      <c r="S16" s="14">
        <f>GETPIVOTDATA("Sum of Skills Rating",$N$3,"Department","Marketing")</f>
        <v>45.3</v>
      </c>
      <c r="T16" s="14">
        <f>GETPIVOTDATA("Sum of Skills Rating",$N$3,"Department","Sales")</f>
        <v>47.1</v>
      </c>
    </row>
    <row r="17" spans="1:20" x14ac:dyDescent="0.3">
      <c r="A17" s="5" t="s">
        <v>27</v>
      </c>
      <c r="B17" s="7">
        <v>26</v>
      </c>
      <c r="D17" s="5"/>
      <c r="O17" s="14" t="str">
        <f>Q3</f>
        <v>Sum of Projects Completed</v>
      </c>
      <c r="P17" s="14">
        <f>GETPIVOTDATA("Sum of Projects Completed",$N$3,"Department","Finance")</f>
        <v>123</v>
      </c>
      <c r="Q17" s="14">
        <f>GETPIVOTDATA("Sum of Projects Completed",$N$3,"Department","HR")</f>
        <v>101</v>
      </c>
      <c r="R17" s="14">
        <f>GETPIVOTDATA("Sum of Projects Completed",$N$3,"Department","IT")</f>
        <v>122</v>
      </c>
      <c r="S17" s="14">
        <f>GETPIVOTDATA("Sum of Projects Completed",$N$3,"Department","Marketing")</f>
        <v>109</v>
      </c>
      <c r="T17" s="14">
        <f>GETPIVOTDATA("Sum of Projects Completed",$N$3,"Department","Sales")</f>
        <v>92</v>
      </c>
    </row>
    <row r="18" spans="1:20" x14ac:dyDescent="0.3">
      <c r="A18" s="4" t="s">
        <v>18</v>
      </c>
      <c r="B18" s="7">
        <v>47.099999999999994</v>
      </c>
      <c r="D18" s="6"/>
      <c r="O18" s="14" t="str">
        <f>R3</f>
        <v>Sum of Goals Achieved (%)</v>
      </c>
      <c r="P18" s="14">
        <f>GETPIVOTDATA("Sum of Goals Achieved (%)",$N$3,"Department","Finance")</f>
        <v>757</v>
      </c>
      <c r="Q18" s="14">
        <f>GETPIVOTDATA("Sum of Goals Achieved (%)",$N$3,"Department","HR")</f>
        <v>882</v>
      </c>
      <c r="R18" s="14">
        <f>GETPIVOTDATA("Sum of Goals Achieved (%)",$N$3,"Department","IT")</f>
        <v>992</v>
      </c>
      <c r="S18" s="14">
        <f>GETPIVOTDATA("Sum of Goals Achieved (%)",$N$3,"Department","Marketing")</f>
        <v>917</v>
      </c>
      <c r="T18" s="14">
        <f>GETPIVOTDATA("Sum of Goals Achieved (%)",$N$3,"Department","Sales")</f>
        <v>952</v>
      </c>
    </row>
    <row r="19" spans="1:20" x14ac:dyDescent="0.3">
      <c r="A19" s="5" t="s">
        <v>67</v>
      </c>
      <c r="B19" s="7">
        <v>11.6</v>
      </c>
      <c r="D19" s="5"/>
    </row>
    <row r="20" spans="1:20" x14ac:dyDescent="0.3">
      <c r="A20" s="5" t="s">
        <v>20</v>
      </c>
      <c r="B20" s="7">
        <v>14.7</v>
      </c>
      <c r="D20" s="5"/>
    </row>
    <row r="21" spans="1:20" x14ac:dyDescent="0.3">
      <c r="A21" s="5" t="s">
        <v>27</v>
      </c>
      <c r="B21" s="7">
        <v>20.8</v>
      </c>
      <c r="D21" s="5"/>
    </row>
  </sheetData>
  <pageMargins left="0.7" right="0.7" top="0.75" bottom="0.75" header="0.3" footer="0.3"/>
  <tableParts count="2">
    <tablePart r:id="rId7"/>
    <tablePart r:id="rId8"/>
  </tableParts>
  <extLst>
    <ext xmlns:x14="http://schemas.microsoft.com/office/spreadsheetml/2009/9/main" uri="{05C60535-1F16-4fd2-B633-F4F36F0B64E0}">
      <x14:sparklineGroups xmlns:xm="http://schemas.microsoft.com/office/excel/2006/main">
        <x14:sparklineGroup displayEmptyCellsAs="gap" xr2:uid="{EB9B3BAE-D84F-4661-B88C-87CED967801D}">
          <x14:colorSeries theme="3" tint="0.34998626667073579"/>
          <x14:colorNegative theme="0" tint="-0.249977111117893"/>
          <x14:colorAxis rgb="FF000000"/>
          <x14:colorMarkers theme="0" tint="-0.249977111117893"/>
          <x14:colorFirst theme="0" tint="-0.249977111117893"/>
          <x14:colorLast theme="0" tint="-0.249977111117893"/>
          <x14:colorHigh theme="0" tint="-0.249977111117893"/>
          <x14:colorLow theme="0" tint="-0.249977111117893"/>
          <x14:sparklines>
            <x14:sparkline>
              <xm:f>Sheet2!K18:K18</xm:f>
              <xm:sqref>L18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CB8CF-7EA4-4A87-B2D9-11DB975F0500}">
  <dimension ref="A1:A6"/>
  <sheetViews>
    <sheetView tabSelected="1" zoomScale="55" zoomScaleNormal="55" workbookViewId="0">
      <selection activeCell="X13" sqref="X13"/>
    </sheetView>
  </sheetViews>
  <sheetFormatPr defaultRowHeight="16.5" x14ac:dyDescent="0.3"/>
  <sheetData>
    <row r="1" customFormat="1" x14ac:dyDescent="0.3"/>
    <row r="2" customFormat="1" x14ac:dyDescent="0.3"/>
    <row r="3" customFormat="1" x14ac:dyDescent="0.3"/>
    <row r="4" customFormat="1" x14ac:dyDescent="0.3"/>
    <row r="5" customFormat="1" x14ac:dyDescent="0.3"/>
    <row r="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2024-12-11T11:27:41Z</dcterms:created>
  <dcterms:modified xsi:type="dcterms:W3CDTF">2024-12-12T13:03:44Z</dcterms:modified>
</cp:coreProperties>
</file>