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898627C6-50C1-47DE-9F0A-101FB9B8F292}" xr6:coauthVersionLast="47" xr6:coauthVersionMax="47" xr10:uidLastSave="{00000000-0000-0000-0000-000000000000}"/>
  <bookViews>
    <workbookView xWindow="-120" yWindow="-120" windowWidth="21840" windowHeight="13140" activeTab="2" xr2:uid="{17D805AA-7A34-4C98-BE7D-D14AA334E084}"/>
  </bookViews>
  <sheets>
    <sheet name="SALES DATA" sheetId="1" r:id="rId1"/>
    <sheet name="REPORT" sheetId="2" r:id="rId2"/>
    <sheet name="ANALYSIS" sheetId="3" r:id="rId3"/>
  </sheets>
  <definedNames>
    <definedName name="_xlchart.v1.0" hidden="1">REPORT!$G$4:$G$10</definedName>
    <definedName name="_xlchart.v1.1" hidden="1">REPORT!$H$3</definedName>
    <definedName name="_xlchart.v1.2" hidden="1">REPORT!$H$4:$H$10</definedName>
    <definedName name="_xlchart.v1.3" hidden="1">REPORT!$D$13:$D$19</definedName>
    <definedName name="_xlchart.v1.4" hidden="1">REPORT!$E$12</definedName>
    <definedName name="_xlchart.v1.5" hidden="1">REPORT!$E$13:$E$19</definedName>
    <definedName name="Slicer_Availability">#N/A</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 i="2" l="1"/>
  <c r="K20" i="2"/>
  <c r="K19" i="2"/>
  <c r="K18" i="2"/>
  <c r="K17" i="2"/>
  <c r="K16" i="2"/>
  <c r="K15" i="2"/>
  <c r="I15" i="2" s="1"/>
  <c r="E13" i="2"/>
  <c r="E19" i="2"/>
  <c r="E18" i="2"/>
  <c r="E17" i="2"/>
  <c r="E16" i="2"/>
  <c r="E15" i="2"/>
  <c r="E14" i="2"/>
  <c r="H10" i="2"/>
  <c r="H9" i="2"/>
  <c r="H8" i="2"/>
  <c r="H7" i="2"/>
  <c r="H6" i="2"/>
  <c r="H5" i="2"/>
  <c r="H4" i="2"/>
  <c r="F4" i="2" s="1"/>
  <c r="F5" i="2" l="1"/>
  <c r="F6" i="2"/>
  <c r="F7" i="2"/>
  <c r="F8" i="2"/>
  <c r="F9" i="2"/>
  <c r="F10" i="2"/>
  <c r="I16" i="2"/>
  <c r="I17" i="2"/>
  <c r="I18" i="2"/>
  <c r="I19" i="2"/>
  <c r="I20" i="2"/>
  <c r="I21" i="2"/>
  <c r="G1" i="2" l="1"/>
  <c r="H1" i="2" s="1"/>
  <c r="J12" i="2"/>
  <c r="K12" i="2" s="1"/>
</calcChain>
</file>

<file path=xl/sharedStrings.xml><?xml version="1.0" encoding="utf-8"?>
<sst xmlns="http://schemas.openxmlformats.org/spreadsheetml/2006/main" count="123" uniqueCount="58">
  <si>
    <t>Product ID</t>
  </si>
  <si>
    <t>Product Name</t>
  </si>
  <si>
    <t>Category</t>
  </si>
  <si>
    <t>Price ($)</t>
  </si>
  <si>
    <t>Stock Quantity</t>
  </si>
  <si>
    <t>Supplier</t>
  </si>
  <si>
    <t>Rating</t>
  </si>
  <si>
    <t>Sales</t>
  </si>
  <si>
    <t>Discount (%)</t>
  </si>
  <si>
    <t>Availability</t>
  </si>
  <si>
    <t>P001</t>
  </si>
  <si>
    <t>Product A</t>
  </si>
  <si>
    <t>Electronics</t>
  </si>
  <si>
    <t>ABC Suppliers</t>
  </si>
  <si>
    <t>In Stock</t>
  </si>
  <si>
    <t>P002</t>
  </si>
  <si>
    <t>Product B</t>
  </si>
  <si>
    <t>Home Goods</t>
  </si>
  <si>
    <t>XYZ Corp</t>
  </si>
  <si>
    <t>P003</t>
  </si>
  <si>
    <t>Product C</t>
  </si>
  <si>
    <t>Furniture</t>
  </si>
  <si>
    <t>Def Furnishings</t>
  </si>
  <si>
    <t>Out of Stock</t>
  </si>
  <si>
    <t>P004</t>
  </si>
  <si>
    <t>Product D</t>
  </si>
  <si>
    <t>Appliances</t>
  </si>
  <si>
    <t>GHI Electronics</t>
  </si>
  <si>
    <t>P005</t>
  </si>
  <si>
    <t>Product E</t>
  </si>
  <si>
    <t>JKL Goods</t>
  </si>
  <si>
    <t>P006</t>
  </si>
  <si>
    <t>Product F</t>
  </si>
  <si>
    <t>Toys</t>
  </si>
  <si>
    <t>MNO Toys</t>
  </si>
  <si>
    <t>P007</t>
  </si>
  <si>
    <t>Product G</t>
  </si>
  <si>
    <t>Clothing</t>
  </si>
  <si>
    <t>PQR Clothing</t>
  </si>
  <si>
    <t>P008</t>
  </si>
  <si>
    <t>Product H</t>
  </si>
  <si>
    <t>Kitchenware</t>
  </si>
  <si>
    <t>STU Kitchen</t>
  </si>
  <si>
    <t>P009</t>
  </si>
  <si>
    <t>Product I</t>
  </si>
  <si>
    <t>VWX Electronics</t>
  </si>
  <si>
    <t>P010</t>
  </si>
  <si>
    <t>Product J</t>
  </si>
  <si>
    <t>YZ Furnishings</t>
  </si>
  <si>
    <t>Row Labels</t>
  </si>
  <si>
    <t>Sum of Stock Quantity</t>
  </si>
  <si>
    <t>Sum of Rating</t>
  </si>
  <si>
    <t>Sum of Sales</t>
  </si>
  <si>
    <t>CATEGORY</t>
  </si>
  <si>
    <t>SALES</t>
  </si>
  <si>
    <t>Sum of Discount (%)</t>
  </si>
  <si>
    <t>DISCOUNT(%)</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</si>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</sst>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orbel"/>
      <family val="2"/>
      <scheme val="minor"/>
    </font>
    <font>
      <sz val="11"/>
      <color theme="1"/>
      <name val="Corbel"/>
      <family val="2"/>
      <scheme val="minor"/>
    </font>
    <font>
      <sz val="8"/>
      <name val="Corbe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1" applyNumberFormat="1" applyFont="1"/>
  </cellXfs>
  <cellStyles count="2">
    <cellStyle name="Normal" xfId="0" builtinId="0"/>
    <cellStyle name="Percent" xfId="1" builtinId="5"/>
  </cellStyles>
  <dxfs count="16">
    <dxf>
      <alignment horizontal="left" vertical="bottom" textRotation="0" wrapText="0" indent="0" justifyLastLine="0" shrinkToFit="0" readingOrder="0"/>
    </dxf>
    <dxf>
      <font>
        <b val="0"/>
        <i val="0"/>
        <strike val="0"/>
        <condense val="0"/>
        <extend val="0"/>
        <outline val="0"/>
        <shadow val="0"/>
        <u val="none"/>
        <vertAlign val="baseline"/>
        <sz val="11"/>
        <color theme="1"/>
        <name val="Corbel"/>
        <family val="2"/>
        <scheme val="minor"/>
      </font>
      <numFmt numFmtId="0" formatCode="General"/>
    </dxf>
    <dxf>
      <numFmt numFmtId="0" formatCode="General"/>
    </dxf>
    <dxf>
      <numFmt numFmtId="0" formatCode="General"/>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ont>
      <alignment horizontal="center" vertical="center" textRotation="0" wrapText="1" indent="0" justifyLastLine="0" shrinkToFit="0" readingOrder="0"/>
    </dxf>
    <dxf>
      <font>
        <b val="0"/>
        <family val="2"/>
      </font>
      <alignment horizontal="center" vertical="center" textRotation="0" wrapText="1" indent="0" justifyLastLine="0" shrinkToFit="0" readingOrder="0"/>
    </dxf>
    <dxf>
      <font>
        <b val="0"/>
        <i val="0"/>
        <strike val="0"/>
        <condense val="0"/>
        <extend val="0"/>
        <outline val="0"/>
        <shadow val="0"/>
        <u val="none"/>
        <vertAlign val="baseline"/>
        <sz val="11"/>
        <color theme="1"/>
        <name val="Corbel"/>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YADAV EXCEL FINAL WORK.xlsx]REPORT!PivotTable1</c:name>
    <c:fmtId val="9"/>
  </c:pivotSource>
  <c:chart>
    <c:title>
      <c:tx>
        <c:rich>
          <a:bodyPr rot="0" spcFirstLastPara="1" vertOverflow="ellipsis" vert="horz" wrap="square" anchor="ctr" anchorCtr="1"/>
          <a:lstStyle/>
          <a:p>
            <a:pPr algn="ctr">
              <a:defRPr sz="1600" b="0" i="0" u="dbl" strike="noStrike" kern="1200" cap="none" spc="50" normalizeH="0" baseline="0">
                <a:solidFill>
                  <a:schemeClr val="bg1"/>
                </a:solidFill>
                <a:latin typeface="+mj-lt"/>
                <a:ea typeface="+mj-ea"/>
                <a:cs typeface="+mj-cs"/>
              </a:defRPr>
            </a:pPr>
            <a:r>
              <a:rPr lang="en-US" sz="2000" b="1" u="dbl">
                <a:solidFill>
                  <a:sysClr val="windowText" lastClr="000000"/>
                </a:solidFill>
              </a:rPr>
              <a:t>STOCK</a:t>
            </a:r>
          </a:p>
        </c:rich>
      </c:tx>
      <c:overlay val="0"/>
      <c:spPr>
        <a:noFill/>
        <a:ln>
          <a:noFill/>
        </a:ln>
        <a:effectLst/>
      </c:spPr>
      <c:txPr>
        <a:bodyPr rot="0" spcFirstLastPara="1" vertOverflow="ellipsis" vert="horz" wrap="square" anchor="ctr" anchorCtr="1"/>
        <a:lstStyle/>
        <a:p>
          <a:pPr algn="ctr">
            <a:defRPr sz="1600" b="0" i="0" u="dbl" strike="noStrike" kern="1200" cap="none" spc="50" normalizeH="0" baseline="0">
              <a:solidFill>
                <a:schemeClr val="bg1"/>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w="285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78332993818086E-2"/>
          <c:y val="0.1932663953918512"/>
          <c:w val="0.93964333401236377"/>
          <c:h val="0.65927636562208247"/>
        </c:manualLayout>
      </c:layout>
      <c:barChart>
        <c:barDir val="col"/>
        <c:grouping val="clustered"/>
        <c:varyColors val="0"/>
        <c:ser>
          <c:idx val="0"/>
          <c:order val="0"/>
          <c:tx>
            <c:strRef>
              <c:f>REPORT!$B$3</c:f>
              <c:strCache>
                <c:ptCount val="1"/>
                <c:pt idx="0">
                  <c:v>Total</c:v>
                </c:pt>
              </c:strCache>
            </c:strRef>
          </c:tx>
          <c:spPr>
            <a:solidFill>
              <a:schemeClr val="accent1">
                <a:alpha val="70000"/>
              </a:schemeClr>
            </a:solidFill>
            <a:ln w="28575">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REPORT!$A$4:$A$10</c:f>
              <c:strCache>
                <c:ptCount val="7"/>
                <c:pt idx="0">
                  <c:v>Appliances</c:v>
                </c:pt>
                <c:pt idx="1">
                  <c:v>Clothing</c:v>
                </c:pt>
                <c:pt idx="2">
                  <c:v>Electronics</c:v>
                </c:pt>
                <c:pt idx="3">
                  <c:v>Furniture</c:v>
                </c:pt>
                <c:pt idx="4">
                  <c:v>Home Goods</c:v>
                </c:pt>
                <c:pt idx="5">
                  <c:v>Kitchenware</c:v>
                </c:pt>
                <c:pt idx="6">
                  <c:v>Toys</c:v>
                </c:pt>
              </c:strCache>
            </c:strRef>
          </c:cat>
          <c:val>
            <c:numRef>
              <c:f>REPORT!$B$4:$B$10</c:f>
              <c:numCache>
                <c:formatCode>General</c:formatCode>
                <c:ptCount val="7"/>
                <c:pt idx="0">
                  <c:v>80</c:v>
                </c:pt>
                <c:pt idx="1">
                  <c:v>300</c:v>
                </c:pt>
                <c:pt idx="2">
                  <c:v>680</c:v>
                </c:pt>
                <c:pt idx="3">
                  <c:v>250</c:v>
                </c:pt>
                <c:pt idx="4">
                  <c:v>200</c:v>
                </c:pt>
                <c:pt idx="5">
                  <c:v>250</c:v>
                </c:pt>
                <c:pt idx="6">
                  <c:v>600</c:v>
                </c:pt>
              </c:numCache>
            </c:numRef>
          </c:val>
          <c:extLst>
            <c:ext xmlns:c16="http://schemas.microsoft.com/office/drawing/2014/chart" uri="{C3380CC4-5D6E-409C-BE32-E72D297353CC}">
              <c16:uniqueId val="{00000000-DDCA-4D85-8539-D9068BB21208}"/>
            </c:ext>
          </c:extLst>
        </c:ser>
        <c:dLbls>
          <c:dLblPos val="outEnd"/>
          <c:showLegendKey val="0"/>
          <c:showVal val="1"/>
          <c:showCatName val="0"/>
          <c:showSerName val="0"/>
          <c:showPercent val="0"/>
          <c:showBubbleSize val="0"/>
        </c:dLbls>
        <c:gapWidth val="80"/>
        <c:overlap val="25"/>
        <c:axId val="355583328"/>
        <c:axId val="355580808"/>
      </c:barChart>
      <c:catAx>
        <c:axId val="355583328"/>
        <c:scaling>
          <c:orientation val="minMax"/>
        </c:scaling>
        <c:delete val="0"/>
        <c:axPos val="b"/>
        <c:numFmt formatCode="General" sourceLinked="1"/>
        <c:majorTickMark val="out"/>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1000" b="1" i="0" u="none" strike="noStrike" kern="1200" cap="none" spc="20" normalizeH="0" baseline="0">
                <a:solidFill>
                  <a:sysClr val="windowText" lastClr="000000"/>
                </a:solidFill>
                <a:latin typeface="+mn-lt"/>
                <a:ea typeface="+mn-ea"/>
                <a:cs typeface="+mn-cs"/>
              </a:defRPr>
            </a:pPr>
            <a:endParaRPr lang="en-US"/>
          </a:p>
        </c:txPr>
        <c:crossAx val="355580808"/>
        <c:crosses val="autoZero"/>
        <c:auto val="1"/>
        <c:lblAlgn val="ctr"/>
        <c:lblOffset val="100"/>
        <c:noMultiLvlLbl val="0"/>
      </c:catAx>
      <c:valAx>
        <c:axId val="355580808"/>
        <c:scaling>
          <c:orientation val="minMax"/>
        </c:scaling>
        <c:delete val="1"/>
        <c:axPos val="l"/>
        <c:numFmt formatCode="General" sourceLinked="1"/>
        <c:majorTickMark val="out"/>
        <c:minorTickMark val="none"/>
        <c:tickLblPos val="nextTo"/>
        <c:crossAx val="3555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cx:v>
        </cx:txData>
      </cx:tx>
      <cx:txPr>
        <a:bodyPr spcFirstLastPara="1" vertOverflow="ellipsis" horzOverflow="overflow" wrap="square" lIns="0" tIns="0" rIns="0" bIns="0" anchor="ctr" anchorCtr="1"/>
        <a:lstStyle/>
        <a:p>
          <a:pPr algn="ctr" rtl="0">
            <a:defRPr sz="2000" b="1" u="dbl">
              <a:solidFill>
                <a:schemeClr val="bg1"/>
              </a:solidFill>
            </a:defRPr>
          </a:pPr>
          <a:r>
            <a:rPr lang="en-US" sz="2000" b="1" i="0" u="dbl" strike="noStrike" baseline="0">
              <a:solidFill>
                <a:sysClr val="windowText" lastClr="000000"/>
              </a:solidFill>
              <a:latin typeface="Gill Sans MT" panose="020B0502020104020203"/>
            </a:rPr>
            <a:t>SALES</a:t>
          </a:r>
        </a:p>
      </cx:txPr>
    </cx:title>
    <cx:plotArea>
      <cx:plotAreaRegion>
        <cx:series layoutId="treemap" uniqueId="{735F9135-AB35-4410-9665-AD1A6033C639}">
          <cx:tx>
            <cx:txData>
              <cx:f>_xlchart.v1.1</cx:f>
              <cx:v>SALES</cx:v>
            </cx:txData>
          </cx:tx>
          <cx:spPr>
            <a:ln cmpd="dbl">
              <a:solidFill>
                <a:schemeClr val="tx1">
                  <a:lumMod val="95000"/>
                  <a:lumOff val="5000"/>
                </a:schemeClr>
              </a:solidFill>
              <a:prstDash val="solid"/>
            </a:ln>
          </cx:spPr>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Gill Sans MT" panose="020B0502020104020203"/>
                </a:endParaRPr>
              </a:p>
            </cx:txPr>
            <cx:visibility seriesName="0" categoryName="1" value="1"/>
            <cx:separator>
</cx:separator>
          </cx:dataLabels>
          <cx:dataId val="0"/>
          <cx:layoutPr>
            <cx:parentLabelLayout val="overlapping"/>
          </cx:layoutPr>
        </cx:series>
      </cx:plotAreaRegion>
    </cx:plotArea>
  </cx:chart>
  <cx:spPr>
    <a:noFill/>
    <a:ln w="0">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DISCOUNT STATUS</cx:v>
        </cx:txData>
      </cx:tx>
      <cx:txPr>
        <a:bodyPr spcFirstLastPara="1" vertOverflow="ellipsis" horzOverflow="overflow" wrap="square" lIns="0" tIns="0" rIns="0" bIns="0" anchor="ctr" anchorCtr="1"/>
        <a:lstStyle/>
        <a:p>
          <a:pPr algn="ctr" rtl="0">
            <a:defRPr sz="1800">
              <a:solidFill>
                <a:schemeClr val="bg1"/>
              </a:solidFill>
            </a:defRPr>
          </a:pPr>
          <a:r>
            <a:rPr lang="en-US" sz="1800" b="1" i="0" u="dbl" strike="noStrike" baseline="0">
              <a:solidFill>
                <a:sysClr val="windowText" lastClr="000000"/>
              </a:solidFill>
              <a:latin typeface="Gill Sans MT" panose="020B0502020104020203"/>
            </a:rPr>
            <a:t>DISCOUNT STATUS</a:t>
          </a:r>
        </a:p>
      </cx:txPr>
    </cx:title>
    <cx:plotArea>
      <cx:plotAreaRegion>
        <cx:plotSurface>
          <cx:spPr>
            <a:noFill/>
            <a:ln cmpd="sng">
              <a:noFill/>
            </a:ln>
          </cx:spPr>
        </cx:plotSurface>
        <cx:series layoutId="sunburst" uniqueId="{507166B9-FE45-44E0-A487-9D3F953A505F}">
          <cx:tx>
            <cx:txData>
              <cx:f>_xlchart.v1.4</cx:f>
              <cx:v>DISCOUNT(%)</cx:v>
            </cx:txData>
          </cx:tx>
          <cx:spPr>
            <a:ln w="28575">
              <a:gradFill>
                <a:gsLst>
                  <a:gs pos="400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Labels>
            <cx:txPr>
              <a:bodyPr spcFirstLastPara="1" vertOverflow="ellipsis" horzOverflow="overflow" wrap="square" lIns="0" tIns="0" rIns="0" bIns="0" anchor="ctr" anchorCtr="1"/>
              <a:lstStyle/>
              <a:p>
                <a:pPr algn="ctr" rtl="0">
                  <a:defRPr sz="900"/>
                </a:pPr>
                <a:endParaRPr lang="en-US" sz="900" b="0" i="0" u="none" strike="noStrike" baseline="0">
                  <a:solidFill>
                    <a:sysClr val="window" lastClr="FFFFFF"/>
                  </a:solidFill>
                  <a:latin typeface="Gill Sans MT" panose="020B0502020104020203"/>
                </a:endParaRPr>
              </a:p>
            </cx:txPr>
            <cx:visibility seriesName="0" categoryName="1" value="1"/>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microsoft.com/office/2014/relationships/chartEx" Target="../charts/chartEx2.xml"/><Relationship Id="rId7" Type="http://schemas.openxmlformats.org/officeDocument/2006/relationships/image" Target="../media/image5.sv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5</xdr:col>
      <xdr:colOff>598714</xdr:colOff>
      <xdr:row>1</xdr:row>
      <xdr:rowOff>149679</xdr:rowOff>
    </xdr:from>
    <xdr:to>
      <xdr:col>22</xdr:col>
      <xdr:colOff>227565</xdr:colOff>
      <xdr:row>42</xdr:row>
      <xdr:rowOff>54429</xdr:rowOff>
    </xdr:to>
    <xdr:grpSp>
      <xdr:nvGrpSpPr>
        <xdr:cNvPr id="84" name="Group 83">
          <a:extLst>
            <a:ext uri="{FF2B5EF4-FFF2-40B4-BE49-F238E27FC236}">
              <a16:creationId xmlns:a16="http://schemas.microsoft.com/office/drawing/2014/main" id="{A786CDD4-C80C-E92D-840F-DBD74E50C9A4}"/>
            </a:ext>
          </a:extLst>
        </xdr:cNvPr>
        <xdr:cNvGrpSpPr/>
      </xdr:nvGrpSpPr>
      <xdr:grpSpPr>
        <a:xfrm>
          <a:off x="4000500" y="340179"/>
          <a:ext cx="11194922" cy="7715250"/>
          <a:chOff x="2871107" y="789215"/>
          <a:chExt cx="11194922" cy="7715250"/>
        </a:xfrm>
      </xdr:grpSpPr>
      <xdr:sp macro="" textlink="">
        <xdr:nvSpPr>
          <xdr:cNvPr id="2" name="Rectangle 1">
            <a:extLst>
              <a:ext uri="{FF2B5EF4-FFF2-40B4-BE49-F238E27FC236}">
                <a16:creationId xmlns:a16="http://schemas.microsoft.com/office/drawing/2014/main" id="{189A9F9B-A5B7-0A86-F413-DD1DD701F3BE}"/>
              </a:ext>
            </a:extLst>
          </xdr:cNvPr>
          <xdr:cNvSpPr/>
        </xdr:nvSpPr>
        <xdr:spPr>
          <a:xfrm>
            <a:off x="2871107" y="789215"/>
            <a:ext cx="11194922" cy="7715250"/>
          </a:xfrm>
          <a:prstGeom prst="rect">
            <a:avLst/>
          </a:prstGeom>
          <a:gradFill>
            <a:gsLst>
              <a:gs pos="0">
                <a:schemeClr val="accent2">
                  <a:lumMod val="75000"/>
                </a:schemeClr>
              </a:gs>
              <a:gs pos="74000">
                <a:schemeClr val="accent2">
                  <a:lumMod val="60000"/>
                  <a:lumOff val="40000"/>
                </a:schemeClr>
              </a:gs>
              <a:gs pos="83000">
                <a:schemeClr val="bg1">
                  <a:lumMod val="95000"/>
                </a:schemeClr>
              </a:gs>
              <a:gs pos="91500">
                <a:schemeClr val="accent1">
                  <a:lumMod val="40000"/>
                  <a:lumOff val="60000"/>
                </a:schemeClr>
              </a:gs>
              <a:gs pos="100000">
                <a:schemeClr val="accent2">
                  <a:lumMod val="40000"/>
                  <a:lumOff val="60000"/>
                </a:schemeClr>
              </a:gs>
            </a:gsLst>
            <a:lin ang="5400000" scaled="1"/>
          </a:gra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3" name="Chart 2">
            <a:extLst>
              <a:ext uri="{FF2B5EF4-FFF2-40B4-BE49-F238E27FC236}">
                <a16:creationId xmlns:a16="http://schemas.microsoft.com/office/drawing/2014/main" id="{CE8094EF-2A05-4B1B-A685-BE272EE478AB}"/>
              </a:ext>
            </a:extLst>
          </xdr:cNvPr>
          <xdr:cNvGraphicFramePr>
            <a:graphicFrameLocks/>
          </xdr:cNvGraphicFramePr>
        </xdr:nvGraphicFramePr>
        <xdr:xfrm>
          <a:off x="8867243" y="5690917"/>
          <a:ext cx="5188936" cy="2662817"/>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14D2B6C-C7AD-4092-97BD-F6B3CF4069AB}"/>
                  </a:ext>
                </a:extLst>
              </xdr:cNvPr>
              <xdr:cNvGraphicFramePr/>
            </xdr:nvGraphicFramePr>
            <xdr:xfrm>
              <a:off x="3093644" y="5686194"/>
              <a:ext cx="5229293" cy="2735101"/>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93644" y="5686194"/>
                <a:ext cx="5229293" cy="27351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E921528-BEEC-4782-9934-98B6B687D662}"/>
                  </a:ext>
                </a:extLst>
              </xdr:cNvPr>
              <xdr:cNvGraphicFramePr/>
            </xdr:nvGraphicFramePr>
            <xdr:xfrm>
              <a:off x="9674678" y="2378718"/>
              <a:ext cx="4312237" cy="3134209"/>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674678" y="2378718"/>
                <a:ext cx="4312237" cy="31342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22" name="Rectangle 21">
            <a:extLst>
              <a:ext uri="{FF2B5EF4-FFF2-40B4-BE49-F238E27FC236}">
                <a16:creationId xmlns:a16="http://schemas.microsoft.com/office/drawing/2014/main" id="{17E5BF2A-3637-6CD7-B5E4-61E112CA6574}"/>
              </a:ext>
            </a:extLst>
          </xdr:cNvPr>
          <xdr:cNvSpPr/>
        </xdr:nvSpPr>
        <xdr:spPr>
          <a:xfrm>
            <a:off x="3070769" y="1017656"/>
            <a:ext cx="10904709" cy="1002482"/>
          </a:xfrm>
          <a:prstGeom prst="rect">
            <a:avLst/>
          </a:prstGeom>
          <a:no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1" u="none" kern="1200">
                <a:ln>
                  <a:solidFill>
                    <a:srgbClr val="FFFF00"/>
                  </a:solidFill>
                </a:ln>
              </a:rPr>
              <a:t>     </a:t>
            </a:r>
            <a:r>
              <a:rPr lang="en-IN" sz="3600" b="1" u="dbl" kern="1200">
                <a:ln w="38100">
                  <a:noFill/>
                </a:ln>
                <a:solidFill>
                  <a:schemeClr val="bg1"/>
                </a:solidFill>
              </a:rPr>
              <a:t>SALES DASHBOARD</a:t>
            </a:r>
          </a:p>
        </xdr:txBody>
      </xdr:sp>
      <mc:AlternateContent xmlns:mc="http://schemas.openxmlformats.org/markup-compatibility/2006">
        <mc:Choice xmlns:a14="http://schemas.microsoft.com/office/drawing/2010/main" Requires="a14">
          <xdr:graphicFrame macro="">
            <xdr:nvGraphicFramePr>
              <xdr:cNvPr id="23" name="Category">
                <a:extLst>
                  <a:ext uri="{FF2B5EF4-FFF2-40B4-BE49-F238E27FC236}">
                    <a16:creationId xmlns:a16="http://schemas.microsoft.com/office/drawing/2014/main" id="{AE316FBF-3401-4576-8EA4-E11C824D2006}"/>
                  </a:ext>
                </a:extLst>
              </xdr:cNvPr>
              <xdr:cNvGraphicFramePr/>
            </xdr:nvGraphicFramePr>
            <xdr:xfrm>
              <a:off x="3186793" y="2115478"/>
              <a:ext cx="3143282" cy="136607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316186" y="1666442"/>
                <a:ext cx="3143282" cy="1366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4" name="Availability">
                <a:extLst>
                  <a:ext uri="{FF2B5EF4-FFF2-40B4-BE49-F238E27FC236}">
                    <a16:creationId xmlns:a16="http://schemas.microsoft.com/office/drawing/2014/main" id="{54E187A9-C54D-45CF-AA33-6E7B992D8811}"/>
                  </a:ext>
                </a:extLst>
              </xdr:cNvPr>
              <xdr:cNvGraphicFramePr/>
            </xdr:nvGraphicFramePr>
            <xdr:xfrm>
              <a:off x="6476345" y="2136940"/>
              <a:ext cx="3083648" cy="1323151"/>
            </xdr:xfrm>
            <a:graphic>
              <a:graphicData uri="http://schemas.microsoft.com/office/drawing/2010/slicer">
                <sle:slicer xmlns:sle="http://schemas.microsoft.com/office/drawing/2010/slicer" name="Availability"/>
              </a:graphicData>
            </a:graphic>
          </xdr:graphicFrame>
        </mc:Choice>
        <mc:Fallback>
          <xdr:sp macro="" textlink="">
            <xdr:nvSpPr>
              <xdr:cNvPr id="0" name=""/>
              <xdr:cNvSpPr>
                <a:spLocks noTextEdit="1"/>
              </xdr:cNvSpPr>
            </xdr:nvSpPr>
            <xdr:spPr>
              <a:xfrm>
                <a:off x="7605738" y="1687904"/>
                <a:ext cx="3083648" cy="132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9" name="Graphic 28" descr="Presentation with bar chart RTL">
            <a:extLst>
              <a:ext uri="{FF2B5EF4-FFF2-40B4-BE49-F238E27FC236}">
                <a16:creationId xmlns:a16="http://schemas.microsoft.com/office/drawing/2014/main" id="{EFADF486-A413-FD35-443B-E6A6626A69E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894482" y="1102270"/>
            <a:ext cx="1204372" cy="891257"/>
          </a:xfrm>
          <a:prstGeom prst="rect">
            <a:avLst/>
          </a:prstGeom>
        </xdr:spPr>
      </xdr:pic>
      <xdr:sp macro="" textlink="">
        <xdr:nvSpPr>
          <xdr:cNvPr id="6" name="Rectangle: Rounded Corners 5">
            <a:extLst>
              <a:ext uri="{FF2B5EF4-FFF2-40B4-BE49-F238E27FC236}">
                <a16:creationId xmlns:a16="http://schemas.microsoft.com/office/drawing/2014/main" id="{BCF01C86-65F4-51F2-7EB7-E6CD30510608}"/>
              </a:ext>
            </a:extLst>
          </xdr:cNvPr>
          <xdr:cNvSpPr/>
        </xdr:nvSpPr>
        <xdr:spPr>
          <a:xfrm>
            <a:off x="3102426" y="3592286"/>
            <a:ext cx="6218464" cy="190499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pic>
        <xdr:nvPicPr>
          <xdr:cNvPr id="8" name="Graphic 7" descr="Ribbon">
            <a:extLst>
              <a:ext uri="{FF2B5EF4-FFF2-40B4-BE49-F238E27FC236}">
                <a16:creationId xmlns:a16="http://schemas.microsoft.com/office/drawing/2014/main" id="{FA17ADD1-682D-426B-91CD-E47046047BC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65714" y="3973284"/>
            <a:ext cx="908957" cy="788165"/>
          </a:xfrm>
          <a:prstGeom prst="rect">
            <a:avLst/>
          </a:prstGeom>
        </xdr:spPr>
      </xdr:pic>
      <xdr:sp macro="" textlink="">
        <xdr:nvSpPr>
          <xdr:cNvPr id="11" name="Rectangle 10">
            <a:extLst>
              <a:ext uri="{FF2B5EF4-FFF2-40B4-BE49-F238E27FC236}">
                <a16:creationId xmlns:a16="http://schemas.microsoft.com/office/drawing/2014/main" id="{0D090A22-B038-44CF-8E1F-CF743410C287}"/>
              </a:ext>
            </a:extLst>
          </xdr:cNvPr>
          <xdr:cNvSpPr/>
        </xdr:nvSpPr>
        <xdr:spPr>
          <a:xfrm>
            <a:off x="4068537" y="3755571"/>
            <a:ext cx="1918607" cy="500443"/>
          </a:xfrm>
          <a:prstGeom prst="rect">
            <a:avLst/>
          </a:prstGeom>
          <a:noFill/>
          <a:ln w="28575">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kern="1200">
                <a:solidFill>
                  <a:schemeClr val="tx1"/>
                </a:solidFill>
              </a:rPr>
              <a:t>TOP RATING CATEGORY</a:t>
            </a:r>
          </a:p>
        </xdr:txBody>
      </xdr:sp>
      <xdr:sp macro="" textlink="">
        <xdr:nvSpPr>
          <xdr:cNvPr id="17" name="Rectangle 16">
            <a:extLst>
              <a:ext uri="{FF2B5EF4-FFF2-40B4-BE49-F238E27FC236}">
                <a16:creationId xmlns:a16="http://schemas.microsoft.com/office/drawing/2014/main" id="{D3840B20-16A0-4FEF-9A61-83DF953A052A}"/>
              </a:ext>
            </a:extLst>
          </xdr:cNvPr>
          <xdr:cNvSpPr/>
        </xdr:nvSpPr>
        <xdr:spPr>
          <a:xfrm>
            <a:off x="4152901" y="4460795"/>
            <a:ext cx="1700112" cy="764348"/>
          </a:xfrm>
          <a:prstGeom prst="rect">
            <a:avLst/>
          </a:prstGeom>
          <a:noFill/>
          <a:ln w="28575">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kern="1200">
                <a:solidFill>
                  <a:schemeClr val="tx1"/>
                </a:solidFill>
              </a:rPr>
              <a:t>ELECTRONICS</a:t>
            </a:r>
            <a:endParaRPr lang="en-IN" sz="1200" b="1" kern="1200">
              <a:solidFill>
                <a:schemeClr val="tx1"/>
              </a:solidFill>
            </a:endParaRPr>
          </a:p>
          <a:p>
            <a:pPr algn="ctr"/>
            <a:endParaRPr lang="en-IN" sz="1200" b="1" kern="1200">
              <a:solidFill>
                <a:schemeClr val="tx1"/>
              </a:solidFill>
            </a:endParaRPr>
          </a:p>
          <a:p>
            <a:pPr algn="ctr"/>
            <a:r>
              <a:rPr lang="en-IN" sz="1200" b="1" kern="1200">
                <a:solidFill>
                  <a:schemeClr val="tx1"/>
                </a:solidFill>
              </a:rPr>
              <a:t>  </a:t>
            </a:r>
            <a:r>
              <a:rPr lang="en-IN" sz="1400" b="1" kern="1200">
                <a:solidFill>
                  <a:schemeClr val="tx1"/>
                </a:solidFill>
              </a:rPr>
              <a:t>13.1</a:t>
            </a:r>
            <a:endParaRPr lang="en-IN" sz="1200" b="1" kern="1200">
              <a:solidFill>
                <a:schemeClr val="tx1"/>
              </a:solidFill>
            </a:endParaRPr>
          </a:p>
        </xdr:txBody>
      </xdr:sp>
      <xdr:pic>
        <xdr:nvPicPr>
          <xdr:cNvPr id="20" name="Graphic 19" descr="Business Growth">
            <a:extLst>
              <a:ext uri="{FF2B5EF4-FFF2-40B4-BE49-F238E27FC236}">
                <a16:creationId xmlns:a16="http://schemas.microsoft.com/office/drawing/2014/main" id="{43E42969-1080-4CE7-896A-AE212877BC0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234791" y="3948792"/>
            <a:ext cx="908957" cy="754254"/>
          </a:xfrm>
          <a:prstGeom prst="rect">
            <a:avLst/>
          </a:prstGeom>
        </xdr:spPr>
      </xdr:pic>
      <xdr:sp macro="" textlink="">
        <xdr:nvSpPr>
          <xdr:cNvPr id="38" name="Rectangle 37">
            <a:extLst>
              <a:ext uri="{FF2B5EF4-FFF2-40B4-BE49-F238E27FC236}">
                <a16:creationId xmlns:a16="http://schemas.microsoft.com/office/drawing/2014/main" id="{BA48C8DC-6943-455A-9A14-4E1287F12F46}"/>
              </a:ext>
            </a:extLst>
          </xdr:cNvPr>
          <xdr:cNvSpPr/>
        </xdr:nvSpPr>
        <xdr:spPr>
          <a:xfrm>
            <a:off x="7211782" y="4517572"/>
            <a:ext cx="1690725" cy="843642"/>
          </a:xfrm>
          <a:prstGeom prst="rect">
            <a:avLst/>
          </a:prstGeom>
          <a:noFill/>
          <a:ln w="28575">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chemeClr val="tx1"/>
                </a:solidFill>
                <a:effectLst/>
                <a:latin typeface="+mn-lt"/>
                <a:ea typeface="+mn-ea"/>
                <a:cs typeface="+mn-cs"/>
              </a:rPr>
              <a:t>ELECTRONICS</a:t>
            </a:r>
          </a:p>
          <a:p>
            <a:pPr algn="ctr"/>
            <a:endParaRPr lang="en-IN" sz="1200" b="1">
              <a:solidFill>
                <a:schemeClr val="tx1"/>
              </a:solidFill>
              <a:effectLst/>
            </a:endParaRPr>
          </a:p>
          <a:p>
            <a:pPr algn="ctr"/>
            <a:r>
              <a:rPr lang="en-IN" sz="1200" b="1">
                <a:solidFill>
                  <a:schemeClr val="tx1"/>
                </a:solidFill>
                <a:effectLst/>
                <a:latin typeface="+mn-lt"/>
                <a:ea typeface="+mn-ea"/>
                <a:cs typeface="+mn-cs"/>
              </a:rPr>
              <a:t>  13.1</a:t>
            </a:r>
            <a:endParaRPr lang="en-IN" sz="1200" b="1">
              <a:solidFill>
                <a:schemeClr val="tx1"/>
              </a:solidFill>
              <a:effectLst/>
            </a:endParaRPr>
          </a:p>
          <a:p>
            <a:pPr algn="l"/>
            <a:endParaRPr lang="en-IN" sz="1100" kern="1200"/>
          </a:p>
        </xdr:txBody>
      </xdr:sp>
      <xdr:sp macro="" textlink="">
        <xdr:nvSpPr>
          <xdr:cNvPr id="68" name="Rectangle 67">
            <a:extLst>
              <a:ext uri="{FF2B5EF4-FFF2-40B4-BE49-F238E27FC236}">
                <a16:creationId xmlns:a16="http://schemas.microsoft.com/office/drawing/2014/main" id="{49A41785-FAE1-4852-716A-D09028D348F5}"/>
              </a:ext>
            </a:extLst>
          </xdr:cNvPr>
          <xdr:cNvSpPr/>
        </xdr:nvSpPr>
        <xdr:spPr>
          <a:xfrm>
            <a:off x="7170964" y="3782785"/>
            <a:ext cx="1839685" cy="585109"/>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chemeClr val="tx1"/>
                </a:solidFill>
              </a:rPr>
              <a:t>TOP</a:t>
            </a:r>
            <a:r>
              <a:rPr lang="en-IN" sz="1400" b="1" kern="1200" baseline="0">
                <a:solidFill>
                  <a:schemeClr val="tx1"/>
                </a:solidFill>
              </a:rPr>
              <a:t> SALING  CATEGORY</a:t>
            </a:r>
            <a:endParaRPr lang="en-IN" sz="1400" b="1" kern="1200">
              <a:solidFill>
                <a:schemeClr val="tx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9.70143483796" createdVersion="8" refreshedVersion="8" minRefreshableVersion="3" recordCount="10" xr:uid="{81467A43-DBA6-4654-9213-11C9F062666A}">
  <cacheSource type="worksheet">
    <worksheetSource name="Table2"/>
  </cacheSource>
  <cacheFields count="10">
    <cacheField name="Product ID" numFmtId="0">
      <sharedItems count="10">
        <s v="P001"/>
        <s v="P002"/>
        <s v="P003"/>
        <s v="P004"/>
        <s v="P005"/>
        <s v="P006"/>
        <s v="P007"/>
        <s v="P008"/>
        <s v="P009"/>
        <s v="P010"/>
      </sharedItems>
    </cacheField>
    <cacheField name="Product Name" numFmtId="0">
      <sharedItems count="10">
        <s v="Product A"/>
        <s v="Product B"/>
        <s v="Product C"/>
        <s v="Product D"/>
        <s v="Product E"/>
        <s v="Product F"/>
        <s v="Product G"/>
        <s v="Product H"/>
        <s v="Product I"/>
        <s v="Product J"/>
      </sharedItems>
    </cacheField>
    <cacheField name="Category" numFmtId="0">
      <sharedItems count="7">
        <s v="Electronics"/>
        <s v="Home Goods"/>
        <s v="Furniture"/>
        <s v="Appliances"/>
        <s v="Toys"/>
        <s v="Clothing"/>
        <s v="Kitchenware"/>
      </sharedItems>
    </cacheField>
    <cacheField name="Price ($)" numFmtId="0">
      <sharedItems containsSemiMixedTypes="0" containsString="0" containsNumber="1" minValue="12.99" maxValue="799.99"/>
    </cacheField>
    <cacheField name="Stock Quantity" numFmtId="0">
      <sharedItems containsSemiMixedTypes="0" containsString="0" containsNumber="1" containsInteger="1" minValue="60" maxValue="600"/>
    </cacheField>
    <cacheField name="Supplier" numFmtId="0">
      <sharedItems count="10">
        <s v="ABC Suppliers"/>
        <s v="XYZ Corp"/>
        <s v="Def Furnishings"/>
        <s v="GHI Electronics"/>
        <s v="JKL Goods"/>
        <s v="MNO Toys"/>
        <s v="PQR Clothing"/>
        <s v="STU Kitchen"/>
        <s v="VWX Electronics"/>
        <s v="YZ Furnishings"/>
      </sharedItems>
    </cacheField>
    <cacheField name="Rating" numFmtId="0">
      <sharedItems containsSemiMixedTypes="0" containsString="0" containsNumber="1" minValue="3.9" maxValue="4.8"/>
    </cacheField>
    <cacheField name="Sales" numFmtId="0">
      <sharedItems containsSemiMixedTypes="0" containsString="0" containsNumber="1" containsInteger="1" minValue="150" maxValue="1500"/>
    </cacheField>
    <cacheField name="Discount (%)" numFmtId="0">
      <sharedItems containsSemiMixedTypes="0" containsString="0" containsNumber="1" containsInteger="1" minValue="5" maxValue="20"/>
    </cacheField>
    <cacheField name="Availability" numFmtId="0">
      <sharedItems count="2">
        <s v="In Stock"/>
        <s v="Out of Stock"/>
      </sharedItems>
    </cacheField>
  </cacheFields>
  <extLst>
    <ext xmlns:x14="http://schemas.microsoft.com/office/spreadsheetml/2009/9/main" uri="{725AE2AE-9491-48be-B2B4-4EB974FC3084}">
      <x14:pivotCacheDefinition pivotCacheId="1755492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299.99"/>
    <n v="120"/>
    <x v="0"/>
    <n v="4.5"/>
    <n v="450"/>
    <n v="10"/>
    <x v="0"/>
  </r>
  <r>
    <x v="1"/>
    <x v="1"/>
    <x v="1"/>
    <n v="49.99"/>
    <n v="200"/>
    <x v="1"/>
    <n v="4.3"/>
    <n v="300"/>
    <n v="5"/>
    <x v="0"/>
  </r>
  <r>
    <x v="2"/>
    <x v="2"/>
    <x v="2"/>
    <n v="89.99"/>
    <n v="150"/>
    <x v="2"/>
    <n v="4.8"/>
    <n v="600"/>
    <n v="15"/>
    <x v="1"/>
  </r>
  <r>
    <x v="3"/>
    <x v="3"/>
    <x v="3"/>
    <n v="179.99"/>
    <n v="80"/>
    <x v="3"/>
    <n v="4"/>
    <n v="220"/>
    <n v="20"/>
    <x v="0"/>
  </r>
  <r>
    <x v="4"/>
    <x v="4"/>
    <x v="0"/>
    <n v="15.99"/>
    <n v="500"/>
    <x v="4"/>
    <n v="3.9"/>
    <n v="1500"/>
    <n v="10"/>
    <x v="0"/>
  </r>
  <r>
    <x v="5"/>
    <x v="5"/>
    <x v="4"/>
    <n v="12.99"/>
    <n v="600"/>
    <x v="5"/>
    <n v="4.2"/>
    <n v="800"/>
    <n v="5"/>
    <x v="0"/>
  </r>
  <r>
    <x v="6"/>
    <x v="6"/>
    <x v="5"/>
    <n v="39.99"/>
    <n v="300"/>
    <x v="6"/>
    <n v="4.5999999999999996"/>
    <n v="400"/>
    <n v="10"/>
    <x v="0"/>
  </r>
  <r>
    <x v="7"/>
    <x v="7"/>
    <x v="6"/>
    <n v="25.99"/>
    <n v="250"/>
    <x v="7"/>
    <n v="4.4000000000000004"/>
    <n v="450"/>
    <n v="10"/>
    <x v="1"/>
  </r>
  <r>
    <x v="8"/>
    <x v="8"/>
    <x v="0"/>
    <n v="799.99"/>
    <n v="60"/>
    <x v="8"/>
    <n v="4.7"/>
    <n v="150"/>
    <n v="5"/>
    <x v="0"/>
  </r>
  <r>
    <x v="9"/>
    <x v="9"/>
    <x v="2"/>
    <n v="109.99"/>
    <n v="100"/>
    <x v="9"/>
    <n v="4"/>
    <n v="180"/>
    <n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832A1-399C-476D-BA0D-5B86375CF10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G14:H21" firstHeaderRow="1" firstDataRow="1" firstDataCol="1"/>
  <pivotFields count="1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3"/>
        <item x="5"/>
        <item x="0"/>
        <item x="2"/>
        <item x="1"/>
        <item x="6"/>
        <item x="4"/>
        <item t="default"/>
      </items>
    </pivotField>
    <pivotField showAll="0"/>
    <pivotField showAll="0"/>
    <pivotField showAll="0">
      <items count="11">
        <item x="0"/>
        <item x="2"/>
        <item x="3"/>
        <item x="4"/>
        <item x="5"/>
        <item x="6"/>
        <item x="7"/>
        <item x="8"/>
        <item x="1"/>
        <item x="9"/>
        <item t="default"/>
      </items>
    </pivotField>
    <pivotField dataField="1" showAll="0"/>
    <pivotField showAll="0"/>
    <pivotField showAll="0"/>
    <pivotField showAll="0">
      <items count="3">
        <item x="0"/>
        <item x="1"/>
        <item t="default"/>
      </items>
    </pivotField>
  </pivotFields>
  <rowFields count="1">
    <field x="2"/>
  </rowFields>
  <rowItems count="7">
    <i>
      <x/>
    </i>
    <i>
      <x v="1"/>
    </i>
    <i>
      <x v="2"/>
    </i>
    <i>
      <x v="3"/>
    </i>
    <i>
      <x v="4"/>
    </i>
    <i>
      <x v="5"/>
    </i>
    <i>
      <x v="6"/>
    </i>
  </rowItems>
  <colItems count="1">
    <i/>
  </colItems>
  <dataFields count="1">
    <dataField name="Sum of Rating" fld="6"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1F6B7-73A1-4F8D-B539-0E0FD65E1E4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2:B19" firstHeaderRow="1" firstDataRow="1" firstDataCol="1"/>
  <pivotFields count="1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3"/>
        <item x="5"/>
        <item x="0"/>
        <item x="2"/>
        <item x="1"/>
        <item x="6"/>
        <item x="4"/>
        <item t="default"/>
      </items>
    </pivotField>
    <pivotField showAll="0"/>
    <pivotField showAll="0"/>
    <pivotField showAll="0">
      <items count="11">
        <item x="0"/>
        <item x="2"/>
        <item x="3"/>
        <item x="4"/>
        <item x="5"/>
        <item x="6"/>
        <item x="7"/>
        <item x="8"/>
        <item x="1"/>
        <item x="9"/>
        <item t="default"/>
      </items>
    </pivotField>
    <pivotField showAll="0"/>
    <pivotField showAll="0"/>
    <pivotField dataField="1" showAll="0"/>
    <pivotField showAll="0">
      <items count="3">
        <item x="0"/>
        <item x="1"/>
        <item t="default"/>
      </items>
    </pivotField>
  </pivotFields>
  <rowFields count="1">
    <field x="2"/>
  </rowFields>
  <rowItems count="7">
    <i>
      <x/>
    </i>
    <i>
      <x v="1"/>
    </i>
    <i>
      <x v="2"/>
    </i>
    <i>
      <x v="3"/>
    </i>
    <i>
      <x v="4"/>
    </i>
    <i>
      <x v="5"/>
    </i>
    <i>
      <x v="6"/>
    </i>
  </rowItems>
  <colItems count="1">
    <i/>
  </colItems>
  <dataFields count="1">
    <dataField name="Sum of Discount (%)" fld="8"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CF7DCC-EB7A-4DEA-8A57-D67B6838E1B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D3:E10" firstHeaderRow="1" firstDataRow="1" firstDataCol="1"/>
  <pivotFields count="1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3"/>
        <item x="5"/>
        <item x="0"/>
        <item x="2"/>
        <item x="1"/>
        <item x="6"/>
        <item x="4"/>
        <item t="default"/>
      </items>
    </pivotField>
    <pivotField showAll="0"/>
    <pivotField showAll="0"/>
    <pivotField showAll="0">
      <items count="11">
        <item x="0"/>
        <item x="2"/>
        <item x="3"/>
        <item x="4"/>
        <item x="5"/>
        <item x="6"/>
        <item x="7"/>
        <item x="8"/>
        <item x="1"/>
        <item x="9"/>
        <item t="default"/>
      </items>
    </pivotField>
    <pivotField showAll="0"/>
    <pivotField dataField="1" showAll="0"/>
    <pivotField showAll="0"/>
    <pivotField showAll="0">
      <items count="3">
        <item x="0"/>
        <item x="1"/>
        <item t="default"/>
      </items>
    </pivotField>
  </pivotFields>
  <rowFields count="1">
    <field x="2"/>
  </rowFields>
  <rowItems count="7">
    <i>
      <x/>
    </i>
    <i>
      <x v="1"/>
    </i>
    <i>
      <x v="2"/>
    </i>
    <i>
      <x v="3"/>
    </i>
    <i>
      <x v="4"/>
    </i>
    <i>
      <x v="5"/>
    </i>
    <i>
      <x v="6"/>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15563-F181-4F13-9FCC-A8E32039037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10" firstHeaderRow="1" firstDataRow="1" firstDataCol="1"/>
  <pivotFields count="1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8">
        <item x="3"/>
        <item x="5"/>
        <item x="0"/>
        <item x="2"/>
        <item x="1"/>
        <item x="6"/>
        <item x="4"/>
        <item t="default"/>
      </items>
    </pivotField>
    <pivotField showAll="0"/>
    <pivotField dataField="1" showAll="0"/>
    <pivotField showAll="0">
      <items count="11">
        <item x="0"/>
        <item x="2"/>
        <item x="3"/>
        <item x="4"/>
        <item x="5"/>
        <item x="6"/>
        <item x="7"/>
        <item x="8"/>
        <item x="1"/>
        <item x="9"/>
        <item t="default"/>
      </items>
    </pivotField>
    <pivotField showAll="0"/>
    <pivotField showAll="0"/>
    <pivotField showAll="0"/>
    <pivotField showAll="0">
      <items count="3">
        <item x="0"/>
        <item x="1"/>
        <item t="default"/>
      </items>
    </pivotField>
  </pivotFields>
  <rowFields count="1">
    <field x="2"/>
  </rowFields>
  <rowItems count="7">
    <i>
      <x/>
    </i>
    <i>
      <x v="1"/>
    </i>
    <i>
      <x v="2"/>
    </i>
    <i>
      <x v="3"/>
    </i>
    <i>
      <x v="4"/>
    </i>
    <i>
      <x v="5"/>
    </i>
    <i>
      <x v="6"/>
    </i>
  </rowItems>
  <colItems count="1">
    <i/>
  </colItems>
  <dataFields count="1">
    <dataField name="Sum of Stock Quantity" fld="4" baseField="0" baseItem="0"/>
  </dataFields>
  <chartFormats count="3">
    <chartFormat chart="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 xr10:uid="{51474C0D-3B32-450A-9789-37AF1958B457}" sourceName="Availability">
  <pivotTables>
    <pivotTable tabId="2" name="PivotTable1"/>
    <pivotTable tabId="2" name="PivotTable2"/>
    <pivotTable tabId="2" name="PivotTable3"/>
    <pivotTable tabId="2" name="PivotTable4"/>
  </pivotTables>
  <data>
    <tabular pivotCacheId="1755492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E50910-E333-42E7-A467-21F3C7A24F6D}" sourceName="Category">
  <pivotTables>
    <pivotTable tabId="2" name="PivotTable1"/>
    <pivotTable tabId="2" name="PivotTable2"/>
    <pivotTable tabId="2" name="PivotTable3"/>
    <pivotTable tabId="2" name="PivotTable4"/>
  </pivotTables>
  <data>
    <tabular pivotCacheId="1755492812">
      <items count="7">
        <i x="3" s="1"/>
        <i x="5" s="1"/>
        <i x="0" s="1"/>
        <i x="2" s="1"/>
        <i x="1"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ailability" xr10:uid="{73614B29-12FA-4C22-A0A0-7DD6D0F6C6BA}" cache="Slicer_Availability" caption="Availability" style="SlicerStyleLight2" rowHeight="273050"/>
  <slicer name="Category" xr10:uid="{89E90CC8-1D84-479C-8386-6C9C5120F65F}" cache="Slicer_Category" caption="Category" columnCount="2" style="SlicerStyleLigh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DCB7C1-7267-4C77-ADEE-FCBC2FB70906}" name="Table2" displayName="Table2" ref="A1:J11" totalsRowShown="0" headerRowDxfId="15" dataDxfId="14">
  <autoFilter ref="A1:J11" xr:uid="{90DCB7C1-7267-4C77-ADEE-FCBC2FB70906}"/>
  <tableColumns count="10">
    <tableColumn id="1" xr3:uid="{B8036225-C2AD-40F7-90B3-93730C126DD5}" name="Product ID" dataDxfId="13"/>
    <tableColumn id="2" xr3:uid="{A651EF21-840E-42E8-9AED-804A655805AC}" name="Product Name" dataDxfId="12"/>
    <tableColumn id="3" xr3:uid="{82019910-0F33-4E0E-8D8A-038149AD6A15}" name="Category" dataDxfId="11"/>
    <tableColumn id="4" xr3:uid="{8BC310E8-384A-4E01-B869-0516B0860D3B}" name="Price ($)" dataDxfId="10"/>
    <tableColumn id="5" xr3:uid="{EB5F21E1-F5AD-4648-B2E9-B5D3D7F2AF7A}" name="Stock Quantity" dataDxfId="9"/>
    <tableColumn id="6" xr3:uid="{AE7588D5-DE78-4E34-B782-33DF4C772ABA}" name="Supplier" dataDxfId="8"/>
    <tableColumn id="7" xr3:uid="{51F40F39-B7F6-458A-A50A-1559968C1837}" name="Rating" dataDxfId="7"/>
    <tableColumn id="8" xr3:uid="{08C2A3C3-243B-49C4-A106-1955A6DA8C3D}" name="Sales" dataDxfId="6"/>
    <tableColumn id="9" xr3:uid="{25534CB9-66BC-4F73-8A5C-3FE22CF2ADA0}" name="Discount (%)" dataDxfId="5"/>
    <tableColumn id="10" xr3:uid="{227D7E3C-2E74-43C4-B690-DEF19329BC42}" name="Availabilit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4E0DD3-B0DD-4F9C-A321-DAB7B4C5EC40}" name="Table3" displayName="Table3" ref="G3:H10" totalsRowShown="0">
  <autoFilter ref="G3:H10" xr:uid="{E34E0DD3-B0DD-4F9C-A321-DAB7B4C5EC40}"/>
  <tableColumns count="2">
    <tableColumn id="1" xr3:uid="{BC0CD66F-2583-440B-A961-970B7E9DA583}" name="CATEGORY"/>
    <tableColumn id="2" xr3:uid="{47EE3891-EA8E-4E07-A4DD-16771D1E902C}" name="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C572FC-FCD5-4967-BD5A-1FC22D21B843}" name="Table4" displayName="Table4" ref="D12:E19" totalsRowShown="0">
  <autoFilter ref="D12:E19" xr:uid="{CBC572FC-FCD5-4967-BD5A-1FC22D21B843}"/>
  <tableColumns count="2">
    <tableColumn id="1" xr3:uid="{9B25B4EE-E2A0-4734-95BD-8294F6E043A2}" name="CATEGORY"/>
    <tableColumn id="2" xr3:uid="{25CE0419-C5E4-42AB-B6DC-693FBDC217B9}" name="DISCOUNT(%)" dataDxfId="1"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2165AB-4CD7-4FBA-B28A-4E4DAD037C75}" name="Table5" displayName="Table5" ref="J14:K21" totalsRowShown="0">
  <autoFilter ref="J14:K21" xr:uid="{6F2165AB-4CD7-4FBA-B28A-4E4DAD037C75}"/>
  <tableColumns count="2">
    <tableColumn id="1" xr3:uid="{57917F7E-C661-4466-B856-BF7F05B6C1A0}" name="CATEGORY" dataDxfId="0"/>
    <tableColumn id="2" xr3:uid="{F7632CDA-8BA2-4D22-B801-49A5155307FA}"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9A196-DF0D-4C6D-8506-3BB80D17C132}">
  <sheetPr>
    <tabColor rgb="FFFFFF00"/>
  </sheetPr>
  <dimension ref="A1:J50"/>
  <sheetViews>
    <sheetView workbookViewId="0">
      <selection activeCell="B8" sqref="B8"/>
    </sheetView>
  </sheetViews>
  <sheetFormatPr defaultColWidth="8" defaultRowHeight="15" x14ac:dyDescent="0.25"/>
  <cols>
    <col min="1" max="4" width="15.625" customWidth="1"/>
    <col min="5" max="5" width="15.875" customWidth="1"/>
    <col min="6" max="10" width="15.625" customWidth="1"/>
    <col min="11" max="17" width="9" customWidth="1"/>
  </cols>
  <sheetData>
    <row r="1" spans="1:10" ht="39.950000000000003" customHeight="1" x14ac:dyDescent="0.25">
      <c r="A1" s="1" t="s">
        <v>0</v>
      </c>
      <c r="B1" s="1" t="s">
        <v>1</v>
      </c>
      <c r="C1" s="1" t="s">
        <v>2</v>
      </c>
      <c r="D1" s="1" t="s">
        <v>3</v>
      </c>
      <c r="E1" s="1" t="s">
        <v>4</v>
      </c>
      <c r="F1" s="1" t="s">
        <v>5</v>
      </c>
      <c r="G1" s="1" t="s">
        <v>6</v>
      </c>
      <c r="H1" s="1" t="s">
        <v>7</v>
      </c>
      <c r="I1" s="1" t="s">
        <v>8</v>
      </c>
      <c r="J1" s="1" t="s">
        <v>9</v>
      </c>
    </row>
    <row r="2" spans="1:10" ht="39.950000000000003" customHeight="1" x14ac:dyDescent="0.25">
      <c r="A2" s="1" t="s">
        <v>10</v>
      </c>
      <c r="B2" s="1" t="s">
        <v>11</v>
      </c>
      <c r="C2" s="1" t="s">
        <v>12</v>
      </c>
      <c r="D2" s="1">
        <v>299.99</v>
      </c>
      <c r="E2" s="1">
        <v>120</v>
      </c>
      <c r="F2" s="1" t="s">
        <v>13</v>
      </c>
      <c r="G2" s="1">
        <v>4.5</v>
      </c>
      <c r="H2" s="1">
        <v>450</v>
      </c>
      <c r="I2" s="1">
        <v>10</v>
      </c>
      <c r="J2" s="1" t="s">
        <v>14</v>
      </c>
    </row>
    <row r="3" spans="1:10" ht="39.950000000000003" customHeight="1" x14ac:dyDescent="0.25">
      <c r="A3" s="1" t="s">
        <v>15</v>
      </c>
      <c r="B3" s="1" t="s">
        <v>16</v>
      </c>
      <c r="C3" s="1" t="s">
        <v>17</v>
      </c>
      <c r="D3" s="1">
        <v>49.99</v>
      </c>
      <c r="E3" s="1">
        <v>200</v>
      </c>
      <c r="F3" s="1" t="s">
        <v>18</v>
      </c>
      <c r="G3" s="1">
        <v>4.3</v>
      </c>
      <c r="H3" s="1">
        <v>300</v>
      </c>
      <c r="I3" s="1">
        <v>5</v>
      </c>
      <c r="J3" s="1" t="s">
        <v>14</v>
      </c>
    </row>
    <row r="4" spans="1:10" ht="39.950000000000003" customHeight="1" x14ac:dyDescent="0.25">
      <c r="A4" s="1" t="s">
        <v>19</v>
      </c>
      <c r="B4" s="1" t="s">
        <v>20</v>
      </c>
      <c r="C4" s="1" t="s">
        <v>21</v>
      </c>
      <c r="D4" s="1">
        <v>89.99</v>
      </c>
      <c r="E4" s="1">
        <v>150</v>
      </c>
      <c r="F4" s="1" t="s">
        <v>22</v>
      </c>
      <c r="G4" s="1">
        <v>4.8</v>
      </c>
      <c r="H4" s="1">
        <v>600</v>
      </c>
      <c r="I4" s="1">
        <v>15</v>
      </c>
      <c r="J4" s="1" t="s">
        <v>23</v>
      </c>
    </row>
    <row r="5" spans="1:10" ht="39.950000000000003" customHeight="1" x14ac:dyDescent="0.25">
      <c r="A5" s="1" t="s">
        <v>24</v>
      </c>
      <c r="B5" s="1" t="s">
        <v>25</v>
      </c>
      <c r="C5" s="1" t="s">
        <v>26</v>
      </c>
      <c r="D5" s="1">
        <v>179.99</v>
      </c>
      <c r="E5" s="1">
        <v>80</v>
      </c>
      <c r="F5" s="1" t="s">
        <v>27</v>
      </c>
      <c r="G5" s="1">
        <v>4</v>
      </c>
      <c r="H5" s="1">
        <v>220</v>
      </c>
      <c r="I5" s="1">
        <v>20</v>
      </c>
      <c r="J5" s="1" t="s">
        <v>14</v>
      </c>
    </row>
    <row r="6" spans="1:10" ht="39.950000000000003" customHeight="1" x14ac:dyDescent="0.25">
      <c r="A6" s="1" t="s">
        <v>28</v>
      </c>
      <c r="B6" s="1" t="s">
        <v>29</v>
      </c>
      <c r="C6" s="1" t="s">
        <v>12</v>
      </c>
      <c r="D6" s="1">
        <v>15.99</v>
      </c>
      <c r="E6" s="1">
        <v>500</v>
      </c>
      <c r="F6" s="1" t="s">
        <v>30</v>
      </c>
      <c r="G6" s="1">
        <v>3.9</v>
      </c>
      <c r="H6" s="1">
        <v>1500</v>
      </c>
      <c r="I6" s="1">
        <v>10</v>
      </c>
      <c r="J6" s="1" t="s">
        <v>14</v>
      </c>
    </row>
    <row r="7" spans="1:10" ht="39.950000000000003" customHeight="1" x14ac:dyDescent="0.25">
      <c r="A7" s="1" t="s">
        <v>31</v>
      </c>
      <c r="B7" s="1" t="s">
        <v>32</v>
      </c>
      <c r="C7" s="1" t="s">
        <v>33</v>
      </c>
      <c r="D7" s="1">
        <v>12.99</v>
      </c>
      <c r="E7" s="1">
        <v>600</v>
      </c>
      <c r="F7" s="1" t="s">
        <v>34</v>
      </c>
      <c r="G7" s="1">
        <v>4.2</v>
      </c>
      <c r="H7" s="1">
        <v>800</v>
      </c>
      <c r="I7" s="1">
        <v>5</v>
      </c>
      <c r="J7" s="1" t="s">
        <v>14</v>
      </c>
    </row>
    <row r="8" spans="1:10" ht="39.950000000000003" customHeight="1" x14ac:dyDescent="0.25">
      <c r="A8" s="1" t="s">
        <v>35</v>
      </c>
      <c r="B8" s="1" t="s">
        <v>36</v>
      </c>
      <c r="C8" s="1" t="s">
        <v>37</v>
      </c>
      <c r="D8" s="1">
        <v>39.99</v>
      </c>
      <c r="E8" s="1">
        <v>300</v>
      </c>
      <c r="F8" s="1" t="s">
        <v>38</v>
      </c>
      <c r="G8" s="1">
        <v>4.5999999999999996</v>
      </c>
      <c r="H8" s="1">
        <v>400</v>
      </c>
      <c r="I8" s="1">
        <v>10</v>
      </c>
      <c r="J8" s="1" t="s">
        <v>14</v>
      </c>
    </row>
    <row r="9" spans="1:10" ht="39.950000000000003" customHeight="1" x14ac:dyDescent="0.25">
      <c r="A9" s="1" t="s">
        <v>39</v>
      </c>
      <c r="B9" s="1" t="s">
        <v>40</v>
      </c>
      <c r="C9" s="1" t="s">
        <v>41</v>
      </c>
      <c r="D9" s="1">
        <v>25.99</v>
      </c>
      <c r="E9" s="1">
        <v>250</v>
      </c>
      <c r="F9" s="1" t="s">
        <v>42</v>
      </c>
      <c r="G9" s="1">
        <v>4.4000000000000004</v>
      </c>
      <c r="H9" s="1">
        <v>450</v>
      </c>
      <c r="I9" s="1">
        <v>10</v>
      </c>
      <c r="J9" s="1" t="s">
        <v>23</v>
      </c>
    </row>
    <row r="10" spans="1:10" ht="39.950000000000003" customHeight="1" x14ac:dyDescent="0.25">
      <c r="A10" s="1" t="s">
        <v>43</v>
      </c>
      <c r="B10" s="1" t="s">
        <v>44</v>
      </c>
      <c r="C10" s="1" t="s">
        <v>12</v>
      </c>
      <c r="D10" s="1">
        <v>799.99</v>
      </c>
      <c r="E10" s="1">
        <v>60</v>
      </c>
      <c r="F10" s="1" t="s">
        <v>45</v>
      </c>
      <c r="G10" s="1">
        <v>4.7</v>
      </c>
      <c r="H10" s="1">
        <v>150</v>
      </c>
      <c r="I10" s="1">
        <v>5</v>
      </c>
      <c r="J10" s="1" t="s">
        <v>14</v>
      </c>
    </row>
    <row r="11" spans="1:10" ht="39.950000000000003" customHeight="1" x14ac:dyDescent="0.25">
      <c r="A11" s="1" t="s">
        <v>46</v>
      </c>
      <c r="B11" s="1" t="s">
        <v>47</v>
      </c>
      <c r="C11" s="1" t="s">
        <v>21</v>
      </c>
      <c r="D11" s="1">
        <v>109.99</v>
      </c>
      <c r="E11" s="1">
        <v>100</v>
      </c>
      <c r="F11" s="1" t="s">
        <v>48</v>
      </c>
      <c r="G11" s="1">
        <v>4</v>
      </c>
      <c r="H11" s="1">
        <v>180</v>
      </c>
      <c r="I11" s="1">
        <v>15</v>
      </c>
      <c r="J11" s="1" t="s">
        <v>14</v>
      </c>
    </row>
    <row r="12" spans="1:10" x14ac:dyDescent="0.25">
      <c r="A12" s="1"/>
      <c r="B12" s="1"/>
    </row>
    <row r="13" spans="1:10" x14ac:dyDescent="0.25">
      <c r="A13" s="1"/>
      <c r="B13" s="1"/>
    </row>
    <row r="14" spans="1:10" x14ac:dyDescent="0.25">
      <c r="A14" s="1"/>
      <c r="B14" s="1"/>
    </row>
    <row r="15" spans="1:10" x14ac:dyDescent="0.25">
      <c r="A15" s="1"/>
      <c r="B15" s="1"/>
    </row>
    <row r="16" spans="1:10" x14ac:dyDescent="0.25">
      <c r="A16" s="1"/>
      <c r="B16" s="1"/>
      <c r="C16" s="2"/>
      <c r="D16" s="2"/>
      <c r="E16" s="2"/>
      <c r="F16" s="2"/>
      <c r="G16" s="2"/>
      <c r="H16" s="2"/>
      <c r="I16" s="2"/>
      <c r="J16" s="2"/>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99B05-8261-4B82-B694-224EEF744A18}">
  <sheetPr>
    <tabColor rgb="FF00B0F0"/>
  </sheetPr>
  <dimension ref="A1:K21"/>
  <sheetViews>
    <sheetView workbookViewId="0">
      <selection activeCell="H15" sqref="H15"/>
    </sheetView>
  </sheetViews>
  <sheetFormatPr defaultRowHeight="15" x14ac:dyDescent="0.25"/>
  <cols>
    <col min="1" max="1" width="12" bestFit="1" customWidth="1"/>
    <col min="2" max="2" width="17.5" bestFit="1" customWidth="1"/>
    <col min="3" max="3" width="13.25" customWidth="1"/>
    <col min="4" max="4" width="12" bestFit="1" customWidth="1"/>
    <col min="5" max="5" width="11.375" bestFit="1" customWidth="1"/>
    <col min="6" max="6" width="13.375" customWidth="1"/>
    <col min="7" max="7" width="12" bestFit="1" customWidth="1"/>
    <col min="8" max="8" width="12.375" bestFit="1" customWidth="1"/>
    <col min="9" max="9" width="12.625" customWidth="1"/>
    <col min="10" max="11" width="14" customWidth="1"/>
  </cols>
  <sheetData>
    <row r="1" spans="1:11" x14ac:dyDescent="0.25">
      <c r="G1" t="str">
        <f>VLOOKUP(1,F4:G10,2,0)</f>
        <v>Electronics</v>
      </c>
      <c r="H1">
        <f>VLOOKUP(G1,Table3[#All],2,0)</f>
        <v>2100</v>
      </c>
    </row>
    <row r="3" spans="1:11" x14ac:dyDescent="0.25">
      <c r="A3" s="3" t="s">
        <v>49</v>
      </c>
      <c r="B3" t="s">
        <v>50</v>
      </c>
      <c r="D3" s="3" t="s">
        <v>49</v>
      </c>
      <c r="E3" t="s">
        <v>52</v>
      </c>
      <c r="G3" t="s">
        <v>53</v>
      </c>
      <c r="H3" t="s">
        <v>54</v>
      </c>
    </row>
    <row r="4" spans="1:11" x14ac:dyDescent="0.25">
      <c r="A4" s="4" t="s">
        <v>26</v>
      </c>
      <c r="B4">
        <v>80</v>
      </c>
      <c r="D4" s="4" t="s">
        <v>26</v>
      </c>
      <c r="E4">
        <v>220</v>
      </c>
      <c r="F4">
        <f>_xlfn.RANK.AVG(Table3[[#This Row],[SALES]],Table3[SALES])</f>
        <v>7</v>
      </c>
      <c r="G4" t="s">
        <v>26</v>
      </c>
      <c r="H4">
        <f>GETPIVOTDATA("Sales",$D$3,"Category","Appliances")</f>
        <v>220</v>
      </c>
    </row>
    <row r="5" spans="1:11" x14ac:dyDescent="0.25">
      <c r="A5" s="4" t="s">
        <v>37</v>
      </c>
      <c r="B5">
        <v>300</v>
      </c>
      <c r="D5" s="4" t="s">
        <v>37</v>
      </c>
      <c r="E5">
        <v>400</v>
      </c>
      <c r="F5">
        <f>_xlfn.RANK.AVG(Table3[[#This Row],[SALES]],Table3[SALES])</f>
        <v>5</v>
      </c>
      <c r="G5" t="s">
        <v>37</v>
      </c>
      <c r="H5">
        <f>GETPIVOTDATA("Sales",$D$3,"Category","Clothing")</f>
        <v>400</v>
      </c>
    </row>
    <row r="6" spans="1:11" x14ac:dyDescent="0.25">
      <c r="A6" s="4" t="s">
        <v>12</v>
      </c>
      <c r="B6">
        <v>680</v>
      </c>
      <c r="D6" s="4" t="s">
        <v>12</v>
      </c>
      <c r="E6">
        <v>2100</v>
      </c>
      <c r="F6">
        <f>_xlfn.RANK.AVG(Table3[[#This Row],[SALES]],Table3[SALES])</f>
        <v>1</v>
      </c>
      <c r="G6" t="s">
        <v>12</v>
      </c>
      <c r="H6">
        <f>GETPIVOTDATA("Sales",$D$3,"Category","Electronics")</f>
        <v>2100</v>
      </c>
    </row>
    <row r="7" spans="1:11" x14ac:dyDescent="0.25">
      <c r="A7" s="4" t="s">
        <v>21</v>
      </c>
      <c r="B7">
        <v>250</v>
      </c>
      <c r="D7" s="4" t="s">
        <v>21</v>
      </c>
      <c r="E7">
        <v>780</v>
      </c>
      <c r="F7">
        <f>_xlfn.RANK.AVG(Table3[[#This Row],[SALES]],Table3[SALES])</f>
        <v>3</v>
      </c>
      <c r="G7" t="s">
        <v>21</v>
      </c>
      <c r="H7">
        <f>GETPIVOTDATA("Sales",$D$3,"Category","Furniture")</f>
        <v>780</v>
      </c>
    </row>
    <row r="8" spans="1:11" x14ac:dyDescent="0.25">
      <c r="A8" s="4" t="s">
        <v>17</v>
      </c>
      <c r="B8">
        <v>200</v>
      </c>
      <c r="D8" s="4" t="s">
        <v>17</v>
      </c>
      <c r="E8">
        <v>300</v>
      </c>
      <c r="F8">
        <f>_xlfn.RANK.AVG(Table3[[#This Row],[SALES]],Table3[SALES])</f>
        <v>6</v>
      </c>
      <c r="G8" t="s">
        <v>17</v>
      </c>
      <c r="H8">
        <f>GETPIVOTDATA("Sales",$D$3,"Category","Home Goods")</f>
        <v>300</v>
      </c>
    </row>
    <row r="9" spans="1:11" x14ac:dyDescent="0.25">
      <c r="A9" s="4" t="s">
        <v>41</v>
      </c>
      <c r="B9">
        <v>250</v>
      </c>
      <c r="D9" s="4" t="s">
        <v>41</v>
      </c>
      <c r="E9">
        <v>450</v>
      </c>
      <c r="F9">
        <f>_xlfn.RANK.AVG(Table3[[#This Row],[SALES]],Table3[SALES])</f>
        <v>4</v>
      </c>
      <c r="G9" t="s">
        <v>41</v>
      </c>
      <c r="H9">
        <f>GETPIVOTDATA("Sales",$D$3,"Category","Kitchenware")</f>
        <v>450</v>
      </c>
    </row>
    <row r="10" spans="1:11" x14ac:dyDescent="0.25">
      <c r="A10" s="4" t="s">
        <v>33</v>
      </c>
      <c r="B10">
        <v>600</v>
      </c>
      <c r="D10" s="4" t="s">
        <v>33</v>
      </c>
      <c r="E10">
        <v>800</v>
      </c>
      <c r="F10">
        <f>_xlfn.RANK.AVG(Table3[[#This Row],[SALES]],Table3[SALES])</f>
        <v>2</v>
      </c>
      <c r="G10" t="s">
        <v>33</v>
      </c>
      <c r="H10">
        <f>GETPIVOTDATA("Sales",$D$3,"Category","Toys")</f>
        <v>800</v>
      </c>
    </row>
    <row r="12" spans="1:11" x14ac:dyDescent="0.25">
      <c r="A12" s="3" t="s">
        <v>49</v>
      </c>
      <c r="B12" t="s">
        <v>55</v>
      </c>
      <c r="D12" s="4" t="s">
        <v>53</v>
      </c>
      <c r="E12" t="s">
        <v>56</v>
      </c>
      <c r="J12" t="str">
        <f>VLOOKUP(1,I15:J21,2,0)</f>
        <v>Electronics</v>
      </c>
      <c r="K12">
        <f>VLOOKUP(J12,Table5[#All],2,0)</f>
        <v>13.100000000000001</v>
      </c>
    </row>
    <row r="13" spans="1:11" x14ac:dyDescent="0.25">
      <c r="A13" s="4" t="s">
        <v>26</v>
      </c>
      <c r="B13">
        <v>20</v>
      </c>
      <c r="D13" t="s">
        <v>26</v>
      </c>
      <c r="E13" s="5">
        <f>GETPIVOTDATA("Discount (%)",$A$12,"Category","Appliances")</f>
        <v>20</v>
      </c>
    </row>
    <row r="14" spans="1:11" x14ac:dyDescent="0.25">
      <c r="A14" s="4" t="s">
        <v>37</v>
      </c>
      <c r="B14">
        <v>10</v>
      </c>
      <c r="D14" t="s">
        <v>37</v>
      </c>
      <c r="E14" s="5">
        <f>GETPIVOTDATA("Discount (%)",$A$12,"Category","Clothing")</f>
        <v>10</v>
      </c>
      <c r="G14" s="3" t="s">
        <v>49</v>
      </c>
      <c r="H14" t="s">
        <v>51</v>
      </c>
      <c r="J14" t="s">
        <v>53</v>
      </c>
      <c r="K14" t="s">
        <v>57</v>
      </c>
    </row>
    <row r="15" spans="1:11" x14ac:dyDescent="0.25">
      <c r="A15" s="4" t="s">
        <v>12</v>
      </c>
      <c r="B15">
        <v>25</v>
      </c>
      <c r="D15" t="s">
        <v>12</v>
      </c>
      <c r="E15" s="5">
        <f>GETPIVOTDATA("Discount (%)",$A$12,"Category","Electronics")</f>
        <v>25</v>
      </c>
      <c r="G15" s="4" t="s">
        <v>26</v>
      </c>
      <c r="H15">
        <v>4</v>
      </c>
      <c r="I15">
        <f>_xlfn.RANK.AVG(Table5[[#This Row],[RATING]],Table5[RATING])</f>
        <v>7</v>
      </c>
      <c r="J15" s="4" t="s">
        <v>26</v>
      </c>
      <c r="K15">
        <f>GETPIVOTDATA("Rating",$G$14,"Category","Appliances")</f>
        <v>4</v>
      </c>
    </row>
    <row r="16" spans="1:11" x14ac:dyDescent="0.25">
      <c r="A16" s="4" t="s">
        <v>21</v>
      </c>
      <c r="B16">
        <v>30</v>
      </c>
      <c r="D16" t="s">
        <v>21</v>
      </c>
      <c r="E16" s="5">
        <f>GETPIVOTDATA("Discount (%)",$A$12,"Category","Furniture")</f>
        <v>30</v>
      </c>
      <c r="G16" s="4" t="s">
        <v>37</v>
      </c>
      <c r="H16">
        <v>4.5999999999999996</v>
      </c>
      <c r="I16">
        <f>_xlfn.RANK.AVG(Table5[[#This Row],[RATING]],Table5[RATING])</f>
        <v>3</v>
      </c>
      <c r="J16" s="4" t="s">
        <v>37</v>
      </c>
      <c r="K16">
        <f>GETPIVOTDATA("Rating",$G$14,"Category","Clothing")</f>
        <v>4.5999999999999996</v>
      </c>
    </row>
    <row r="17" spans="1:11" x14ac:dyDescent="0.25">
      <c r="A17" s="4" t="s">
        <v>17</v>
      </c>
      <c r="B17">
        <v>5</v>
      </c>
      <c r="D17" t="s">
        <v>17</v>
      </c>
      <c r="E17" s="5">
        <f>GETPIVOTDATA("Discount (%)",$A$12,"Category","Home Goods")</f>
        <v>5</v>
      </c>
      <c r="G17" s="4" t="s">
        <v>12</v>
      </c>
      <c r="H17">
        <v>13.100000000000001</v>
      </c>
      <c r="I17">
        <f>_xlfn.RANK.AVG(Table5[[#This Row],[RATING]],Table5[RATING])</f>
        <v>1</v>
      </c>
      <c r="J17" s="4" t="s">
        <v>12</v>
      </c>
      <c r="K17">
        <f>GETPIVOTDATA("Rating",$G$14,"Category","Electronics")</f>
        <v>13.100000000000001</v>
      </c>
    </row>
    <row r="18" spans="1:11" x14ac:dyDescent="0.25">
      <c r="A18" s="4" t="s">
        <v>41</v>
      </c>
      <c r="B18">
        <v>10</v>
      </c>
      <c r="D18" t="s">
        <v>41</v>
      </c>
      <c r="E18" s="5">
        <f>GETPIVOTDATA("Discount (%)",$A$12,"Category","Kitchenware")</f>
        <v>10</v>
      </c>
      <c r="G18" s="4" t="s">
        <v>21</v>
      </c>
      <c r="H18">
        <v>8.8000000000000007</v>
      </c>
      <c r="I18">
        <f>_xlfn.RANK.AVG(Table5[[#This Row],[RATING]],Table5[RATING])</f>
        <v>2</v>
      </c>
      <c r="J18" s="4" t="s">
        <v>21</v>
      </c>
      <c r="K18">
        <f>GETPIVOTDATA("Rating",$G$14,"Category","Furniture")</f>
        <v>8.8000000000000007</v>
      </c>
    </row>
    <row r="19" spans="1:11" x14ac:dyDescent="0.25">
      <c r="A19" s="4" t="s">
        <v>33</v>
      </c>
      <c r="B19">
        <v>5</v>
      </c>
      <c r="D19" t="s">
        <v>33</v>
      </c>
      <c r="E19" s="5">
        <f>GETPIVOTDATA("Discount (%)",$A$12,"Category","Toys")</f>
        <v>5</v>
      </c>
      <c r="G19" s="4" t="s">
        <v>17</v>
      </c>
      <c r="H19">
        <v>4.3</v>
      </c>
      <c r="I19">
        <f>_xlfn.RANK.AVG(Table5[[#This Row],[RATING]],Table5[RATING])</f>
        <v>5</v>
      </c>
      <c r="J19" s="4" t="s">
        <v>17</v>
      </c>
      <c r="K19">
        <f>GETPIVOTDATA("Rating",$G$14,"Category","Home Goods")</f>
        <v>4.3</v>
      </c>
    </row>
    <row r="20" spans="1:11" x14ac:dyDescent="0.25">
      <c r="G20" s="4" t="s">
        <v>41</v>
      </c>
      <c r="H20">
        <v>4.4000000000000004</v>
      </c>
      <c r="I20">
        <f>_xlfn.RANK.AVG(Table5[[#This Row],[RATING]],Table5[RATING])</f>
        <v>4</v>
      </c>
      <c r="J20" s="4" t="s">
        <v>41</v>
      </c>
      <c r="K20">
        <f>GETPIVOTDATA("Rating",$G$14,"Category","Kitchenware")</f>
        <v>4.4000000000000004</v>
      </c>
    </row>
    <row r="21" spans="1:11" x14ac:dyDescent="0.25">
      <c r="G21" s="4" t="s">
        <v>33</v>
      </c>
      <c r="H21">
        <v>4.2</v>
      </c>
      <c r="I21">
        <f>_xlfn.RANK.AVG(Table5[[#This Row],[RATING]],Table5[RATING])</f>
        <v>6</v>
      </c>
      <c r="J21" s="4" t="s">
        <v>33</v>
      </c>
      <c r="K21">
        <f>GETPIVOTDATA("Rating",$G$14,"Category","Toys")</f>
        <v>4.2</v>
      </c>
    </row>
  </sheetData>
  <pageMargins left="0.7" right="0.7" top="0.75" bottom="0.75" header="0.3" footer="0.3"/>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DE44F-F35C-4879-A1C8-2204A9DC7464}">
  <sheetPr>
    <tabColor theme="7" tint="-0.249977111117893"/>
  </sheetPr>
  <dimension ref="A1"/>
  <sheetViews>
    <sheetView tabSelected="1" topLeftCell="C4" zoomScale="70" zoomScaleNormal="70" workbookViewId="0">
      <selection activeCell="AA21" sqref="AA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REPORT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2024-12-03T10:52:04Z</dcterms:created>
  <dcterms:modified xsi:type="dcterms:W3CDTF">2024-12-04T11:28:03Z</dcterms:modified>
</cp:coreProperties>
</file>