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ml.chartshapes+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filterPrivacy="1" codeName="ThisWorkbook" hidePivotFieldList="1"/>
  <xr:revisionPtr revIDLastSave="0" documentId="13_ncr:1_{7D31308E-92AF-41CD-89BB-4F462FBDBE87}" xr6:coauthVersionLast="47" xr6:coauthVersionMax="47" xr10:uidLastSave="{00000000-0000-0000-0000-000000000000}"/>
  <bookViews>
    <workbookView xWindow="-110" yWindow="-110" windowWidth="19420" windowHeight="10300" xr2:uid="{00000000-000D-0000-FFFF-FFFF00000000}"/>
  </bookViews>
  <sheets>
    <sheet name="AR Dashboard" sheetId="15" r:id="rId1"/>
    <sheet name="Invoice Data" sheetId="1" r:id="rId2"/>
    <sheet name="Pivot Table" sheetId="11" r:id="rId3"/>
    <sheet name="Aging Slabs" sheetId="2" r:id="rId4"/>
  </sheets>
  <definedNames>
    <definedName name="_xlnm._FilterDatabase" localSheetId="1" hidden="1">'Invoice Data'!$A$1:$R$1</definedName>
    <definedName name="Slicer_Collector1">#N/A</definedName>
    <definedName name="Slicer_Customer">#N/A</definedName>
    <definedName name="Slicer_Month">#N/A</definedName>
    <definedName name="Slicer_Year">#N/A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1" l="1"/>
  <c r="F2" i="1"/>
  <c r="I2" i="1"/>
  <c r="J2" i="1" s="1"/>
  <c r="Q2" i="1"/>
  <c r="R2" i="1"/>
  <c r="E3" i="1"/>
  <c r="F3" i="1"/>
  <c r="I3" i="1"/>
  <c r="J3" i="1" s="1"/>
  <c r="M3" i="1" s="1"/>
  <c r="Q3" i="1"/>
  <c r="R3" i="1"/>
  <c r="E4" i="1"/>
  <c r="F4" i="1"/>
  <c r="I4" i="1"/>
  <c r="N4" i="1" s="1"/>
  <c r="Q4" i="1"/>
  <c r="R4" i="1"/>
  <c r="E5" i="1"/>
  <c r="F5" i="1"/>
  <c r="I5" i="1"/>
  <c r="J5" i="1" s="1"/>
  <c r="M5" i="1" s="1"/>
  <c r="Q5" i="1"/>
  <c r="R5" i="1"/>
  <c r="E6" i="1"/>
  <c r="F6" i="1"/>
  <c r="I6" i="1"/>
  <c r="Q6" i="1"/>
  <c r="R6" i="1"/>
  <c r="E7" i="1"/>
  <c r="F7" i="1"/>
  <c r="I7" i="1"/>
  <c r="Q7" i="1"/>
  <c r="R7" i="1"/>
  <c r="E8" i="1"/>
  <c r="F8" i="1"/>
  <c r="I8" i="1"/>
  <c r="N8" i="1" s="1"/>
  <c r="Q8" i="1"/>
  <c r="R8" i="1"/>
  <c r="E9" i="1"/>
  <c r="F9" i="1"/>
  <c r="I9" i="1"/>
  <c r="J9" i="1" s="1"/>
  <c r="M9" i="1" s="1"/>
  <c r="Q9" i="1"/>
  <c r="R9" i="1"/>
  <c r="E10" i="1"/>
  <c r="F10" i="1"/>
  <c r="I10" i="1"/>
  <c r="J10" i="1" s="1"/>
  <c r="Q10" i="1"/>
  <c r="R10" i="1"/>
  <c r="E11" i="1"/>
  <c r="F11" i="1"/>
  <c r="I11" i="1"/>
  <c r="J11" i="1" s="1"/>
  <c r="Q11" i="1"/>
  <c r="R11" i="1"/>
  <c r="E12" i="1"/>
  <c r="F12" i="1"/>
  <c r="I12" i="1"/>
  <c r="Q12" i="1"/>
  <c r="R12" i="1"/>
  <c r="E13" i="1"/>
  <c r="F13" i="1"/>
  <c r="I13" i="1"/>
  <c r="N13" i="1" s="1"/>
  <c r="Q13" i="1"/>
  <c r="R13" i="1"/>
  <c r="E14" i="1"/>
  <c r="F14" i="1"/>
  <c r="J14" i="1" s="1"/>
  <c r="K14" i="1" s="1"/>
  <c r="I14" i="1"/>
  <c r="Q14" i="1"/>
  <c r="R14" i="1"/>
  <c r="E15" i="1"/>
  <c r="F15" i="1"/>
  <c r="I15" i="1"/>
  <c r="Q15" i="1"/>
  <c r="R15" i="1"/>
  <c r="B21" i="11"/>
  <c r="C21" i="11"/>
  <c r="D21" i="11"/>
  <c r="E21" i="11"/>
  <c r="J12" i="1" l="1"/>
  <c r="K12" i="1" s="1"/>
  <c r="L12" i="1" s="1"/>
  <c r="J7" i="1"/>
  <c r="M7" i="1" s="1"/>
  <c r="J6" i="1"/>
  <c r="M6" i="1" s="1"/>
  <c r="J15" i="1"/>
  <c r="M15" i="1" s="1"/>
  <c r="J13" i="1"/>
  <c r="N3" i="1"/>
  <c r="M11" i="1"/>
  <c r="K11" i="1"/>
  <c r="L11" i="1" s="1"/>
  <c r="N9" i="1"/>
  <c r="N5" i="1"/>
  <c r="N11" i="1"/>
  <c r="N10" i="1"/>
  <c r="N2" i="1"/>
  <c r="J8" i="1"/>
  <c r="K8" i="1" s="1"/>
  <c r="L8" i="1" s="1"/>
  <c r="J4" i="1"/>
  <c r="K4" i="1" s="1"/>
  <c r="L4" i="1" s="1"/>
  <c r="K3" i="1"/>
  <c r="L3" i="1" s="1"/>
  <c r="K5" i="1"/>
  <c r="L5" i="1" s="1"/>
  <c r="K9" i="1"/>
  <c r="L9" i="1" s="1"/>
  <c r="M14" i="1"/>
  <c r="L14" i="1"/>
  <c r="N14" i="1"/>
  <c r="M10" i="1"/>
  <c r="K10" i="1"/>
  <c r="L10" i="1" s="1"/>
  <c r="K2" i="1"/>
  <c r="L2" i="1" s="1"/>
  <c r="M2" i="1"/>
  <c r="M12" i="1" l="1"/>
  <c r="K7" i="1"/>
  <c r="N7" i="1" s="1"/>
  <c r="N12" i="1"/>
  <c r="K6" i="1"/>
  <c r="N6" i="1" s="1"/>
  <c r="K15" i="1"/>
  <c r="N15" i="1" s="1"/>
  <c r="M13" i="1"/>
  <c r="K13" i="1"/>
  <c r="L13" i="1" s="1"/>
  <c r="M4" i="1"/>
  <c r="M8" i="1"/>
  <c r="L7" i="1" l="1"/>
  <c r="L15" i="1"/>
  <c r="L6" i="1"/>
  <c r="I16" i="1"/>
  <c r="I17" i="1"/>
  <c r="I18" i="1"/>
  <c r="I19" i="1"/>
  <c r="J19" i="1" s="1"/>
  <c r="K19" i="1" s="1"/>
  <c r="L19" i="1" s="1"/>
  <c r="I20" i="1"/>
  <c r="N20" i="1" s="1"/>
  <c r="I21" i="1"/>
  <c r="I22" i="1"/>
  <c r="I23" i="1"/>
  <c r="I24" i="1"/>
  <c r="I25" i="1"/>
  <c r="I26" i="1"/>
  <c r="I27" i="1"/>
  <c r="I28" i="1"/>
  <c r="I29" i="1"/>
  <c r="I30" i="1"/>
  <c r="I31" i="1"/>
  <c r="I32" i="1"/>
  <c r="I33" i="1"/>
  <c r="D64" i="11"/>
  <c r="D56" i="11"/>
  <c r="D65" i="11" l="1"/>
  <c r="D58" i="11"/>
  <c r="J20" i="1"/>
  <c r="M20" i="1" s="1"/>
  <c r="N19" i="1"/>
  <c r="M19" i="1"/>
  <c r="K20" i="1" l="1"/>
  <c r="L20" i="1" s="1"/>
  <c r="Q16" i="1"/>
  <c r="Q17" i="1"/>
  <c r="Q18" i="1"/>
  <c r="Q19" i="1"/>
  <c r="Q20" i="1"/>
  <c r="Q21" i="1"/>
  <c r="Q22" i="1"/>
  <c r="Q23" i="1"/>
  <c r="Q24" i="1"/>
  <c r="Q25" i="1"/>
  <c r="Q26" i="1"/>
  <c r="Q27" i="1"/>
  <c r="Q28" i="1"/>
  <c r="Q29" i="1"/>
  <c r="Q30" i="1"/>
  <c r="Q31" i="1"/>
  <c r="Q32" i="1"/>
  <c r="Q33" i="1"/>
  <c r="E33" i="1"/>
  <c r="F33" i="1"/>
  <c r="J33" i="1" s="1"/>
  <c r="R33" i="1"/>
  <c r="E32" i="1"/>
  <c r="F32" i="1"/>
  <c r="J32" i="1" s="1"/>
  <c r="R32" i="1"/>
  <c r="E31" i="1"/>
  <c r="F31" i="1"/>
  <c r="J31" i="1" s="1"/>
  <c r="R31" i="1"/>
  <c r="E30" i="1"/>
  <c r="F30" i="1"/>
  <c r="J30" i="1" s="1"/>
  <c r="R30" i="1"/>
  <c r="E29" i="1"/>
  <c r="F29" i="1"/>
  <c r="J29" i="1" s="1"/>
  <c r="R29" i="1"/>
  <c r="R28" i="1"/>
  <c r="E28" i="1"/>
  <c r="F28" i="1"/>
  <c r="J28" i="1" s="1"/>
  <c r="E16" i="1"/>
  <c r="E17" i="1"/>
  <c r="E18" i="1"/>
  <c r="E19" i="1"/>
  <c r="E20" i="1"/>
  <c r="E21" i="1"/>
  <c r="E22" i="1"/>
  <c r="E23" i="1"/>
  <c r="E24" i="1"/>
  <c r="E25" i="1"/>
  <c r="E26" i="1"/>
  <c r="E27" i="1"/>
  <c r="K31" i="1" l="1"/>
  <c r="M31" i="1"/>
  <c r="M32" i="1"/>
  <c r="K32" i="1"/>
  <c r="M30" i="1"/>
  <c r="K30" i="1"/>
  <c r="M28" i="1"/>
  <c r="K28" i="1"/>
  <c r="K29" i="1"/>
  <c r="M29" i="1"/>
  <c r="K33" i="1"/>
  <c r="M33" i="1"/>
  <c r="R27" i="1"/>
  <c r="F27" i="1"/>
  <c r="J27" i="1" s="1"/>
  <c r="K27" i="1" l="1"/>
  <c r="M27" i="1"/>
  <c r="N28" i="1"/>
  <c r="L28" i="1"/>
  <c r="L32" i="1"/>
  <c r="N32" i="1"/>
  <c r="N33" i="1"/>
  <c r="L33" i="1"/>
  <c r="N30" i="1"/>
  <c r="L30" i="1"/>
  <c r="L29" i="1"/>
  <c r="N29" i="1"/>
  <c r="L31" i="1"/>
  <c r="N31" i="1"/>
  <c r="R16" i="1"/>
  <c r="R17" i="1"/>
  <c r="R18" i="1"/>
  <c r="R19" i="1"/>
  <c r="R20" i="1"/>
  <c r="R21" i="1"/>
  <c r="R22" i="1"/>
  <c r="R23" i="1"/>
  <c r="R24" i="1"/>
  <c r="R25" i="1"/>
  <c r="R26" i="1"/>
  <c r="L27" i="1" l="1"/>
  <c r="N27" i="1"/>
  <c r="F26" i="1"/>
  <c r="J26" i="1" s="1"/>
  <c r="F25" i="1"/>
  <c r="J25" i="1" s="1"/>
  <c r="F24" i="1"/>
  <c r="J24" i="1" s="1"/>
  <c r="F23" i="1"/>
  <c r="J23" i="1" s="1"/>
  <c r="F22" i="1"/>
  <c r="J22" i="1" s="1"/>
  <c r="F21" i="1"/>
  <c r="J21" i="1" s="1"/>
  <c r="F20" i="1"/>
  <c r="F19" i="1"/>
  <c r="F18" i="1"/>
  <c r="J18" i="1" s="1"/>
  <c r="F17" i="1"/>
  <c r="J17" i="1" s="1"/>
  <c r="F16" i="1"/>
  <c r="J16" i="1" s="1"/>
  <c r="K17" i="1" l="1"/>
  <c r="M17" i="1"/>
  <c r="K21" i="1"/>
  <c r="M21" i="1"/>
  <c r="K25" i="1"/>
  <c r="M25" i="1"/>
  <c r="M18" i="1"/>
  <c r="K18" i="1"/>
  <c r="M22" i="1"/>
  <c r="K22" i="1"/>
  <c r="M26" i="1"/>
  <c r="K26" i="1"/>
  <c r="K23" i="1"/>
  <c r="M23" i="1"/>
  <c r="M16" i="1"/>
  <c r="K16" i="1"/>
  <c r="M24" i="1"/>
  <c r="K24" i="1"/>
  <c r="D41" i="11"/>
  <c r="D42" i="11" l="1"/>
  <c r="L23" i="1"/>
  <c r="N23" i="1"/>
  <c r="L21" i="1"/>
  <c r="N21" i="1"/>
  <c r="N24" i="1"/>
  <c r="L24" i="1"/>
  <c r="N22" i="1"/>
  <c r="L22" i="1"/>
  <c r="N17" i="1"/>
  <c r="L17" i="1"/>
  <c r="N25" i="1"/>
  <c r="L25" i="1"/>
  <c r="N16" i="1"/>
  <c r="L16" i="1"/>
  <c r="L26" i="1"/>
  <c r="N26" i="1"/>
  <c r="N18" i="1"/>
  <c r="L18" i="1"/>
</calcChain>
</file>

<file path=xl/sharedStrings.xml><?xml version="1.0" encoding="utf-8"?>
<sst xmlns="http://schemas.openxmlformats.org/spreadsheetml/2006/main" count="187" uniqueCount="90">
  <si>
    <t>Customer</t>
  </si>
  <si>
    <t>Invoice Number</t>
  </si>
  <si>
    <t>Invoice Date</t>
  </si>
  <si>
    <t>A</t>
  </si>
  <si>
    <t>B</t>
  </si>
  <si>
    <t>C</t>
  </si>
  <si>
    <t>D</t>
  </si>
  <si>
    <t>E</t>
  </si>
  <si>
    <t>F</t>
  </si>
  <si>
    <t>G</t>
  </si>
  <si>
    <t>H</t>
  </si>
  <si>
    <t xml:space="preserve">I </t>
  </si>
  <si>
    <t>J</t>
  </si>
  <si>
    <t>K</t>
  </si>
  <si>
    <t xml:space="preserve">Credit Terms </t>
  </si>
  <si>
    <t>Amount paid</t>
  </si>
  <si>
    <t>Due Date</t>
  </si>
  <si>
    <t>Overdue Days</t>
  </si>
  <si>
    <t>M</t>
  </si>
  <si>
    <t>N</t>
  </si>
  <si>
    <t>O</t>
  </si>
  <si>
    <t>P</t>
  </si>
  <si>
    <t>Q</t>
  </si>
  <si>
    <t>R</t>
  </si>
  <si>
    <t>S</t>
  </si>
  <si>
    <t>T</t>
  </si>
  <si>
    <t>U</t>
  </si>
  <si>
    <t>V</t>
  </si>
  <si>
    <t>W</t>
  </si>
  <si>
    <t>X</t>
  </si>
  <si>
    <t>Y</t>
  </si>
  <si>
    <t>Z</t>
  </si>
  <si>
    <t>Total Amount</t>
  </si>
  <si>
    <t>Overdue balance</t>
  </si>
  <si>
    <t>Aging bracket</t>
  </si>
  <si>
    <t>Row Labels</t>
  </si>
  <si>
    <t>Grand Total</t>
  </si>
  <si>
    <t>Sum of Overdue balance</t>
  </si>
  <si>
    <t>Dealer</t>
  </si>
  <si>
    <t>Retailer</t>
  </si>
  <si>
    <t>Manufacturer</t>
  </si>
  <si>
    <t>Collector</t>
  </si>
  <si>
    <t xml:space="preserve">Ella </t>
  </si>
  <si>
    <t xml:space="preserve">Racheal </t>
  </si>
  <si>
    <t>Ross</t>
  </si>
  <si>
    <t>Customer Type</t>
  </si>
  <si>
    <t>Outstanding balance</t>
  </si>
  <si>
    <t>Sum of Total Amount</t>
  </si>
  <si>
    <t>Month</t>
  </si>
  <si>
    <t>% Overdue</t>
  </si>
  <si>
    <t>Count of Invoice Number</t>
  </si>
  <si>
    <t>Invoice due/Paid</t>
  </si>
  <si>
    <t>Overdue Invoice</t>
  </si>
  <si>
    <t>Top 5 customers % overdue</t>
  </si>
  <si>
    <t>Others % overdue</t>
  </si>
  <si>
    <t>Credit Sale/Cash Sale</t>
  </si>
  <si>
    <t>Year</t>
  </si>
  <si>
    <t>June</t>
  </si>
  <si>
    <t>Start</t>
  </si>
  <si>
    <t>Initial</t>
  </si>
  <si>
    <t>Middle</t>
  </si>
  <si>
    <t>End</t>
  </si>
  <si>
    <t>Max</t>
  </si>
  <si>
    <t>Value</t>
  </si>
  <si>
    <t>Pointer</t>
  </si>
  <si>
    <t>Rating Chart</t>
  </si>
  <si>
    <t>Needle</t>
  </si>
  <si>
    <t>Top 5 customers by revenue</t>
  </si>
  <si>
    <t>Others % sales</t>
  </si>
  <si>
    <t>Total Invoice Amount</t>
  </si>
  <si>
    <t>Total Outstanding Amount</t>
  </si>
  <si>
    <t>Total Overdue Amount</t>
  </si>
  <si>
    <t>January</t>
  </si>
  <si>
    <t>February</t>
  </si>
  <si>
    <t>March</t>
  </si>
  <si>
    <t>April</t>
  </si>
  <si>
    <t>May</t>
  </si>
  <si>
    <t>July</t>
  </si>
  <si>
    <t>August</t>
  </si>
  <si>
    <t>September</t>
  </si>
  <si>
    <t>October</t>
  </si>
  <si>
    <t>November</t>
  </si>
  <si>
    <t>December</t>
  </si>
  <si>
    <t>Open Invoice</t>
  </si>
  <si>
    <t>Paid Invoice</t>
  </si>
  <si>
    <t>Above 90 days</t>
  </si>
  <si>
    <t>61 - 90 days</t>
  </si>
  <si>
    <t>31 - 60 days</t>
  </si>
  <si>
    <t>0 - 30 days</t>
  </si>
  <si>
    <t>Overdue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</si>
</sst>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4009]\ #,##0"/>
    <numFmt numFmtId="166" formatCode="[$₹-4009]\ #,##0;[$₹-4009]\ \-#,##0"/>
  </numFmts>
  <fonts count="6" x14ac:knownFonts="1">
    <font>
      <sz val="11"/>
      <color theme="1"/>
      <name val="Calibri"/>
      <family val="2"/>
      <scheme val="minor"/>
    </font>
    <font>
      <b/>
      <sz val="11"/>
      <color theme="1"/>
      <name val="Calibri"/>
      <family val="2"/>
      <scheme val="minor"/>
    </font>
    <font>
      <sz val="11"/>
      <color theme="1"/>
      <name val="Calibri"/>
      <family val="2"/>
      <scheme val="minor"/>
    </font>
    <font>
      <b/>
      <sz val="10"/>
      <name val="Arial"/>
      <family val="2"/>
    </font>
    <font>
      <b/>
      <sz val="11"/>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11">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9" fontId="2" fillId="0" borderId="0" applyFont="0" applyFill="0" applyBorder="0" applyAlignment="0" applyProtection="0"/>
    <xf numFmtId="43" fontId="2" fillId="0" borderId="0" applyFont="0" applyFill="0" applyBorder="0" applyAlignment="0" applyProtection="0"/>
  </cellStyleXfs>
  <cellXfs count="57">
    <xf numFmtId="0" fontId="0" fillId="0" borderId="0" xfId="0"/>
    <xf numFmtId="0" fontId="0" fillId="0" borderId="0" xfId="0" applyAlignment="1">
      <alignment horizontal="center"/>
    </xf>
    <xf numFmtId="0" fontId="0" fillId="0" borderId="1" xfId="0" applyBorder="1" applyAlignment="1">
      <alignment horizontal="right" wrapText="1"/>
    </xf>
    <xf numFmtId="0" fontId="0" fillId="0" borderId="1" xfId="0" applyBorder="1" applyAlignment="1">
      <alignment wrapText="1"/>
    </xf>
    <xf numFmtId="0" fontId="0" fillId="0" borderId="1" xfId="0" applyBorder="1" applyAlignment="1">
      <alignment vertical="center"/>
    </xf>
    <xf numFmtId="0" fontId="0" fillId="0" borderId="0" xfId="0" pivotButton="1"/>
    <xf numFmtId="0" fontId="0" fillId="0" borderId="0" xfId="0" applyAlignment="1">
      <alignment horizontal="left"/>
    </xf>
    <xf numFmtId="9" fontId="0" fillId="0" borderId="0" xfId="0" applyNumberFormat="1"/>
    <xf numFmtId="0" fontId="1" fillId="0" borderId="0" xfId="0" applyFont="1"/>
    <xf numFmtId="0" fontId="0" fillId="0" borderId="0" xfId="0" applyAlignment="1">
      <alignment horizontal="left" indent="1"/>
    </xf>
    <xf numFmtId="43" fontId="0" fillId="0" borderId="0" xfId="0" applyNumberFormat="1"/>
    <xf numFmtId="9" fontId="0" fillId="0" borderId="0" xfId="1" applyFont="1"/>
    <xf numFmtId="1" fontId="0" fillId="0" borderId="0" xfId="0" applyNumberFormat="1"/>
    <xf numFmtId="164" fontId="0" fillId="0" borderId="0" xfId="2" applyNumberFormat="1" applyFont="1" applyAlignment="1">
      <alignment horizontal="center"/>
    </xf>
    <xf numFmtId="0" fontId="0" fillId="0" borderId="0" xfId="0" applyNumberFormat="1"/>
    <xf numFmtId="165" fontId="0" fillId="0" borderId="0" xfId="0" applyNumberFormat="1"/>
    <xf numFmtId="166" fontId="0" fillId="0" borderId="0" xfId="0" applyNumberFormat="1"/>
    <xf numFmtId="0" fontId="1" fillId="2" borderId="0" xfId="0" applyFont="1" applyFill="1" applyAlignment="1">
      <alignment horizontal="left"/>
    </xf>
    <xf numFmtId="0" fontId="1" fillId="2" borderId="0" xfId="0" applyFont="1" applyFill="1"/>
    <xf numFmtId="0" fontId="0" fillId="0" borderId="0" xfId="0" applyFill="1" applyAlignment="1">
      <alignment horizontal="center"/>
    </xf>
    <xf numFmtId="14" fontId="0" fillId="0" borderId="0" xfId="0" applyNumberFormat="1" applyFill="1" applyAlignment="1">
      <alignment horizontal="center"/>
    </xf>
    <xf numFmtId="164" fontId="0" fillId="0" borderId="0" xfId="2" applyNumberFormat="1" applyFont="1" applyFill="1" applyAlignment="1">
      <alignment horizontal="center"/>
    </xf>
    <xf numFmtId="9" fontId="0" fillId="0" borderId="0" xfId="1" applyFont="1" applyFill="1" applyAlignment="1">
      <alignment horizontal="center"/>
    </xf>
    <xf numFmtId="0" fontId="0" fillId="0" borderId="2" xfId="0" applyBorder="1" applyAlignment="1">
      <alignment horizontal="center"/>
    </xf>
    <xf numFmtId="14" fontId="0" fillId="0" borderId="2" xfId="0" applyNumberFormat="1" applyBorder="1" applyAlignment="1">
      <alignment horizontal="center"/>
    </xf>
    <xf numFmtId="0" fontId="0" fillId="0" borderId="2" xfId="0" applyFill="1" applyBorder="1" applyAlignment="1">
      <alignment horizontal="center"/>
    </xf>
    <xf numFmtId="14" fontId="0" fillId="0" borderId="2" xfId="0" applyNumberFormat="1" applyFill="1" applyBorder="1" applyAlignment="1">
      <alignment horizontal="center"/>
    </xf>
    <xf numFmtId="164" fontId="0" fillId="0" borderId="2" xfId="2" applyNumberFormat="1" applyFont="1" applyBorder="1" applyAlignment="1">
      <alignment horizontal="center"/>
    </xf>
    <xf numFmtId="164" fontId="0" fillId="0" borderId="2" xfId="2" applyNumberFormat="1" applyFont="1" applyFill="1" applyBorder="1" applyAlignment="1">
      <alignment horizontal="center"/>
    </xf>
    <xf numFmtId="9" fontId="0" fillId="0" borderId="2" xfId="1" applyFont="1" applyFill="1" applyBorder="1" applyAlignment="1">
      <alignment horizontal="center"/>
    </xf>
    <xf numFmtId="0" fontId="0" fillId="0" borderId="2" xfId="0" applyBorder="1" applyAlignment="1">
      <alignment horizontal="center" wrapText="1"/>
    </xf>
    <xf numFmtId="164" fontId="0" fillId="0" borderId="2" xfId="2" applyNumberFormat="1" applyFont="1" applyFill="1" applyBorder="1" applyAlignment="1">
      <alignment horizontal="right"/>
    </xf>
    <xf numFmtId="164" fontId="0" fillId="0" borderId="2" xfId="2" applyNumberFormat="1" applyFont="1" applyBorder="1" applyAlignment="1">
      <alignment horizontal="right"/>
    </xf>
    <xf numFmtId="0" fontId="0" fillId="0" borderId="2" xfId="0" applyBorder="1" applyAlignment="1">
      <alignment horizontal="right"/>
    </xf>
    <xf numFmtId="3" fontId="0" fillId="0" borderId="2" xfId="0" applyNumberFormat="1" applyBorder="1" applyAlignment="1">
      <alignment horizontal="right"/>
    </xf>
    <xf numFmtId="0" fontId="0" fillId="0" borderId="3" xfId="0" applyBorder="1" applyAlignment="1">
      <alignment horizontal="center"/>
    </xf>
    <xf numFmtId="17" fontId="0" fillId="0" borderId="4" xfId="0" applyNumberFormat="1" applyFill="1" applyBorder="1" applyAlignment="1">
      <alignment horizontal="center"/>
    </xf>
    <xf numFmtId="0" fontId="0" fillId="0" borderId="4" xfId="0" applyFill="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14" fontId="0" fillId="0" borderId="9" xfId="0" applyNumberFormat="1" applyBorder="1" applyAlignment="1">
      <alignment horizontal="center"/>
    </xf>
    <xf numFmtId="0" fontId="0" fillId="0" borderId="9" xfId="0" applyFill="1" applyBorder="1" applyAlignment="1">
      <alignment horizontal="center"/>
    </xf>
    <xf numFmtId="14" fontId="0" fillId="0" borderId="9" xfId="0" applyNumberFormat="1" applyFill="1" applyBorder="1" applyAlignment="1">
      <alignment horizontal="center"/>
    </xf>
    <xf numFmtId="164" fontId="0" fillId="0" borderId="9" xfId="2" applyNumberFormat="1" applyFont="1" applyBorder="1" applyAlignment="1">
      <alignment horizontal="center"/>
    </xf>
    <xf numFmtId="0" fontId="0" fillId="0" borderId="9" xfId="0" applyBorder="1" applyAlignment="1">
      <alignment horizontal="right"/>
    </xf>
    <xf numFmtId="164" fontId="0" fillId="0" borderId="9" xfId="2" applyNumberFormat="1" applyFont="1" applyFill="1" applyBorder="1" applyAlignment="1">
      <alignment horizontal="center"/>
    </xf>
    <xf numFmtId="9" fontId="0" fillId="0" borderId="9" xfId="1" applyFont="1" applyFill="1" applyBorder="1" applyAlignment="1">
      <alignment horizontal="center"/>
    </xf>
    <xf numFmtId="0" fontId="0" fillId="0" borderId="10" xfId="0" applyFill="1" applyBorder="1" applyAlignment="1">
      <alignment horizontal="center"/>
    </xf>
    <xf numFmtId="0" fontId="3" fillId="0" borderId="6" xfId="0" applyFont="1" applyFill="1" applyBorder="1" applyAlignment="1">
      <alignment horizontal="center" vertical="center" wrapText="1"/>
    </xf>
    <xf numFmtId="0" fontId="3" fillId="0" borderId="6" xfId="0" applyFont="1" applyBorder="1" applyAlignment="1">
      <alignment horizontal="center" vertical="center"/>
    </xf>
    <xf numFmtId="0" fontId="3" fillId="0" borderId="6" xfId="0" applyFont="1" applyFill="1" applyBorder="1" applyAlignment="1">
      <alignment horizontal="center" vertical="center"/>
    </xf>
    <xf numFmtId="0" fontId="4" fillId="0" borderId="6" xfId="0" applyFont="1" applyFill="1" applyBorder="1" applyAlignment="1">
      <alignment horizontal="center" vertical="center"/>
    </xf>
    <xf numFmtId="0" fontId="4" fillId="0" borderId="6" xfId="0" applyFont="1" applyBorder="1" applyAlignment="1">
      <alignment horizontal="center" vertical="center"/>
    </xf>
    <xf numFmtId="0" fontId="4" fillId="0" borderId="7" xfId="0" applyFont="1" applyFill="1" applyBorder="1" applyAlignment="1">
      <alignment horizontal="center" vertical="center"/>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5" fillId="0" borderId="0" xfId="0" applyFont="1" applyAlignment="1">
      <alignment horizontal="center" vertical="center"/>
    </xf>
  </cellXfs>
  <cellStyles count="3">
    <cellStyle name="Comma" xfId="2" builtinId="3"/>
    <cellStyle name="Normal" xfId="0" builtinId="0"/>
    <cellStyle name="Percent" xfId="1" builtinId="5"/>
  </cellStyles>
  <dxfs count="85">
    <dxf>
      <numFmt numFmtId="164" formatCode="_(* #,##0_);_(* \(#,##0\);_(* &quot;-&quot;??_);_(@_)"/>
    </dxf>
    <dxf>
      <numFmt numFmtId="164" formatCode="_(* #,##0_);_(* \(#,##0\);_(* &quot;-&quot;??_);_(@_)"/>
    </dxf>
    <dxf>
      <numFmt numFmtId="166" formatCode="[$₹-4009]\ #,##0;[$₹-4009]\ \-#,##0"/>
    </dxf>
    <dxf>
      <numFmt numFmtId="164" formatCode="_(* #,##0_);_(* \(#,##0\);_(* &quot;-&quot;??_);_(@_)"/>
    </dxf>
    <dxf>
      <numFmt numFmtId="165" formatCode="[$₹-4009]\ #,##0"/>
    </dxf>
    <dxf>
      <numFmt numFmtId="164" formatCode="_(* #,##0_);_(* \(#,##0\);_(* &quot;-&quot;??_);_(@_)"/>
    </dxf>
    <dxf>
      <numFmt numFmtId="164" formatCode="_(* #,##0_);_(* \(#,##0\);_(* &quot;-&quot;??_);_(@_)"/>
    </dxf>
    <dxf>
      <numFmt numFmtId="164" formatCode="_(* #,##0_);_(* \(#,##0\);_(* &quot;-&quot;??_);_(@_)"/>
    </dxf>
    <dxf>
      <numFmt numFmtId="166" formatCode="[$₹-4009]\ #,##0;[$₹-4009]\ \-#,##0"/>
    </dxf>
    <dxf>
      <numFmt numFmtId="164" formatCode="_(* #,##0_);_(* \(#,##0\);_(* &quot;-&quot;??_);_(@_)"/>
    </dxf>
    <dxf>
      <numFmt numFmtId="164" formatCode="_(* #,##0_);_(* \(#,##0\);_(* &quot;-&quot;??_);_(@_)"/>
    </dxf>
    <dxf>
      <numFmt numFmtId="164" formatCode="_(* #,##0_);_(* \(#,##0\);_(* &quot;-&quot;??_);_(@_)"/>
    </dxf>
    <dxf>
      <numFmt numFmtId="164" formatCode="_(* #,##0_);_(* \(#,##0\);_(* &quot;-&quot;??_);_(@_)"/>
    </dxf>
    <dxf>
      <numFmt numFmtId="165" formatCode="[$₹-4009]\ #,##0"/>
    </dxf>
    <dxf>
      <numFmt numFmtId="13" formatCode="0%"/>
    </dxf>
    <dxf>
      <numFmt numFmtId="164" formatCode="_(* #,##0_);_(* \(#,##0\);_(* &quot;-&quot;??_);_(@_)"/>
    </dxf>
    <dxf>
      <numFmt numFmtId="164" formatCode="_(* #,##0_);_(* \(#,##0\);_(* &quot;-&quot;??_);_(@_)"/>
    </dxf>
    <dxf>
      <numFmt numFmtId="166" formatCode="[$₹-4009]\ #,##0;[$₹-4009]\ \-#,##0"/>
    </dxf>
    <dxf>
      <numFmt numFmtId="164" formatCode="_(* #,##0_);_(* \(#,##0\);_(* &quot;-&quot;??_);_(@_)"/>
    </dxf>
    <dxf>
      <numFmt numFmtId="165" formatCode="[$₹-4009]\ #,##0"/>
    </dxf>
    <dxf>
      <numFmt numFmtId="164" formatCode="_(* #,##0_);_(* \(#,##0\);_(* &quot;-&quot;??_);_(@_)"/>
    </dxf>
    <dxf>
      <numFmt numFmtId="164" formatCode="_(* #,##0_);_(* \(#,##0\);_(* &quot;-&quot;??_);_(@_)"/>
    </dxf>
    <dxf>
      <numFmt numFmtId="164" formatCode="_(* #,##0_);_(* \(#,##0\);_(* &quot;-&quot;??_);_(@_)"/>
    </dxf>
    <dxf>
      <numFmt numFmtId="166" formatCode="[$₹-4009]\ #,##0;[$₹-4009]\ \-#,##0"/>
    </dxf>
    <dxf>
      <numFmt numFmtId="164" formatCode="_(* #,##0_);_(* \(#,##0\);_(* &quot;-&quot;??_);_(@_)"/>
    </dxf>
    <dxf>
      <numFmt numFmtId="164" formatCode="_(* #,##0_);_(* \(#,##0\);_(* &quot;-&quot;??_);_(@_)"/>
    </dxf>
    <dxf>
      <numFmt numFmtId="164" formatCode="_(* #,##0_);_(* \(#,##0\);_(* &quot;-&quot;??_);_(@_)"/>
    </dxf>
    <dxf>
      <numFmt numFmtId="164" formatCode="_(* #,##0_);_(* \(#,##0\);_(* &quot;-&quot;??_);_(@_)"/>
    </dxf>
    <dxf>
      <numFmt numFmtId="165" formatCode="[$₹-4009]\ #,##0"/>
    </dxf>
    <dxf>
      <numFmt numFmtId="13" formatCode="0%"/>
    </dxf>
    <dxf>
      <numFmt numFmtId="164" formatCode="_(* #,##0_);_(* \(#,##0\);_(* &quot;-&quot;??_);_(@_)"/>
    </dxf>
    <dxf>
      <numFmt numFmtId="164" formatCode="_(* #,##0_);_(* \(#,##0\);_(* &quot;-&quot;??_);_(@_)"/>
    </dxf>
    <dxf>
      <numFmt numFmtId="166" formatCode="[$₹-4009]\ #,##0;[$₹-4009]\ \-#,##0"/>
    </dxf>
    <dxf>
      <numFmt numFmtId="164" formatCode="_(* #,##0_);_(* \(#,##0\);_(* &quot;-&quot;??_);_(@_)"/>
    </dxf>
    <dxf>
      <numFmt numFmtId="165" formatCode="[$₹-4009]\ #,##0"/>
    </dxf>
    <dxf>
      <numFmt numFmtId="164" formatCode="_(* #,##0_);_(* \(#,##0\);_(* &quot;-&quot;??_);_(@_)"/>
    </dxf>
    <dxf>
      <numFmt numFmtId="164" formatCode="_(* #,##0_);_(* \(#,##0\);_(* &quot;-&quot;??_);_(@_)"/>
    </dxf>
    <dxf>
      <numFmt numFmtId="164" formatCode="_(* #,##0_);_(* \(#,##0\);_(* &quot;-&quot;??_);_(@_)"/>
    </dxf>
    <dxf>
      <numFmt numFmtId="166" formatCode="[$₹-4009]\ #,##0;[$₹-4009]\ \-#,##0"/>
    </dxf>
    <dxf>
      <numFmt numFmtId="164" formatCode="_(* #,##0_);_(* \(#,##0\);_(* &quot;-&quot;??_);_(@_)"/>
    </dxf>
    <dxf>
      <numFmt numFmtId="164" formatCode="_(* #,##0_);_(* \(#,##0\);_(* &quot;-&quot;??_);_(@_)"/>
    </dxf>
    <dxf>
      <numFmt numFmtId="164" formatCode="_(* #,##0_);_(* \(#,##0\);_(* &quot;-&quot;??_);_(@_)"/>
    </dxf>
    <dxf>
      <numFmt numFmtId="164" formatCode="_(* #,##0_);_(* \(#,##0\);_(* &quot;-&quot;??_);_(@_)"/>
    </dxf>
    <dxf>
      <numFmt numFmtId="165" formatCode="[$₹-4009]\ #,##0"/>
    </dxf>
    <dxf>
      <numFmt numFmtId="13" formatCode="0%"/>
    </dxf>
    <dxf>
      <numFmt numFmtId="13" formatCode="0%"/>
    </dxf>
    <dxf>
      <numFmt numFmtId="165" formatCode="[$₹-4009]\ #,##0"/>
    </dxf>
    <dxf>
      <numFmt numFmtId="164" formatCode="_(* #,##0_);_(* \(#,##0\);_(* &quot;-&quot;??_);_(@_)"/>
    </dxf>
    <dxf>
      <numFmt numFmtId="164" formatCode="_(* #,##0_);_(* \(#,##0\);_(* &quot;-&quot;??_);_(@_)"/>
    </dxf>
    <dxf>
      <numFmt numFmtId="164" formatCode="_(* #,##0_);_(* \(#,##0\);_(* &quot;-&quot;??_);_(@_)"/>
    </dxf>
    <dxf>
      <numFmt numFmtId="164" formatCode="_(* #,##0_);_(* \(#,##0\);_(* &quot;-&quot;??_);_(@_)"/>
    </dxf>
    <dxf>
      <numFmt numFmtId="165" formatCode="[$₹-4009]\ #,##0"/>
    </dxf>
    <dxf>
      <numFmt numFmtId="165" formatCode="[$₹-4009]\ #,##0"/>
    </dxf>
    <dxf>
      <numFmt numFmtId="164" formatCode="_(* #,##0_);_(* \(#,##0\);_(* &quot;-&quot;??_);_(@_)"/>
    </dxf>
    <dxf>
      <numFmt numFmtId="165" formatCode="[$₹-4009]\ #,##0"/>
    </dxf>
    <dxf>
      <numFmt numFmtId="164" formatCode="_(* #,##0_);_(* \(#,##0\);_(* &quot;-&quot;??_);_(@_)"/>
    </dxf>
    <dxf>
      <numFmt numFmtId="166" formatCode="[$₹-4009]\ #,##0;[$₹-4009]\ \-#,##0"/>
    </dxf>
    <dxf>
      <numFmt numFmtId="164" formatCode="_(* #,##0_);_(* \(#,##0\);_(* &quot;-&quot;??_);_(@_)"/>
    </dxf>
    <dxf>
      <numFmt numFmtId="164" formatCode="_(* #,##0_);_(* \(#,##0\);_(* &quot;-&quot;??_);_(@_)"/>
    </dxf>
    <dxf>
      <numFmt numFmtId="164" formatCode="_(* #,##0_);_(* \(#,##0\);_(* &quot;-&quot;??_);_(@_)"/>
    </dxf>
    <dxf>
      <numFmt numFmtId="166" formatCode="[$₹-4009]\ #,##0;[$₹-4009]\ \-#,##0"/>
    </dxf>
    <dxf>
      <numFmt numFmtId="164" formatCode="_(* #,##0_);_(* \(#,##0\);_(* &quot;-&quot;??_);_(@_)"/>
    </dxf>
    <dxf>
      <numFmt numFmtId="164" formatCode="_(* #,##0_);_(* \(#,##0\);_(* &quot;-&quot;??_);_(@_)"/>
    </dxf>
    <dxf>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_(* \(#,##0\);_(* &quot;-&quot;??_);_(@_)"/>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_(* \(#,##0\);_(* &quot;-&quot;??_);_(@_)"/>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_(* \(#,##0\);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m/d/yyyy"/>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m/d/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A5A5A5"/>
      <color rgb="FFFC7500"/>
      <color rgb="FF4FC4F7"/>
      <color rgb="FFD8D8D8"/>
      <color rgb="FF6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AR Dashboard.xlsx]Pivot Table!Coloumn Graph</c:name>
    <c:fmtId val="1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 Invoice Amount</c:v>
                </c:pt>
              </c:strCache>
            </c:strRef>
          </c:tx>
          <c:spPr>
            <a:solidFill>
              <a:schemeClr val="accent1"/>
            </a:solidFill>
            <a:ln>
              <a:noFill/>
            </a:ln>
            <a:effectLst/>
          </c:spPr>
          <c:invertIfNegative val="0"/>
          <c:cat>
            <c:multiLvlStrRef>
              <c:f>'Pivot Table'!$A$4:$A$20</c:f>
              <c:multiLvlStrCache>
                <c:ptCount val="14"/>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lvl>
                <c:lvl>
                  <c:pt idx="0">
                    <c:v>2021</c:v>
                  </c:pt>
                  <c:pt idx="12">
                    <c:v>2022</c:v>
                  </c:pt>
                </c:lvl>
              </c:multiLvlStrCache>
            </c:multiLvlStrRef>
          </c:cat>
          <c:val>
            <c:numRef>
              <c:f>'Pivot Table'!$B$4:$B$20</c:f>
              <c:numCache>
                <c:formatCode>[$₹-4009]\ #,##0</c:formatCode>
                <c:ptCount val="14"/>
                <c:pt idx="0">
                  <c:v>902200</c:v>
                </c:pt>
                <c:pt idx="1">
                  <c:v>900000</c:v>
                </c:pt>
                <c:pt idx="2">
                  <c:v>250000</c:v>
                </c:pt>
                <c:pt idx="3">
                  <c:v>450000</c:v>
                </c:pt>
                <c:pt idx="4">
                  <c:v>590000</c:v>
                </c:pt>
                <c:pt idx="5">
                  <c:v>978341</c:v>
                </c:pt>
                <c:pt idx="6">
                  <c:v>1564266</c:v>
                </c:pt>
                <c:pt idx="7">
                  <c:v>991961</c:v>
                </c:pt>
                <c:pt idx="8">
                  <c:v>666938</c:v>
                </c:pt>
                <c:pt idx="9">
                  <c:v>1038713</c:v>
                </c:pt>
                <c:pt idx="10">
                  <c:v>698734</c:v>
                </c:pt>
                <c:pt idx="11">
                  <c:v>370000</c:v>
                </c:pt>
                <c:pt idx="12">
                  <c:v>244000</c:v>
                </c:pt>
                <c:pt idx="13">
                  <c:v>235000</c:v>
                </c:pt>
              </c:numCache>
            </c:numRef>
          </c:val>
          <c:extLst>
            <c:ext xmlns:c16="http://schemas.microsoft.com/office/drawing/2014/chart" uri="{C3380CC4-5D6E-409C-BE32-E72D297353CC}">
              <c16:uniqueId val="{00000000-45D3-40F8-8F39-FF7C7C0262FE}"/>
            </c:ext>
          </c:extLst>
        </c:ser>
        <c:ser>
          <c:idx val="1"/>
          <c:order val="1"/>
          <c:tx>
            <c:strRef>
              <c:f>'Pivot Table'!$C$3</c:f>
              <c:strCache>
                <c:ptCount val="1"/>
                <c:pt idx="0">
                  <c:v>Total Outstanding Amount</c:v>
                </c:pt>
              </c:strCache>
            </c:strRef>
          </c:tx>
          <c:spPr>
            <a:solidFill>
              <a:schemeClr val="accent2"/>
            </a:solidFill>
            <a:ln>
              <a:noFill/>
            </a:ln>
            <a:effectLst/>
          </c:spPr>
          <c:invertIfNegative val="0"/>
          <c:cat>
            <c:multiLvlStrRef>
              <c:f>'Pivot Table'!$A$4:$A$20</c:f>
              <c:multiLvlStrCache>
                <c:ptCount val="14"/>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lvl>
                <c:lvl>
                  <c:pt idx="0">
                    <c:v>2021</c:v>
                  </c:pt>
                  <c:pt idx="12">
                    <c:v>2022</c:v>
                  </c:pt>
                </c:lvl>
              </c:multiLvlStrCache>
            </c:multiLvlStrRef>
          </c:cat>
          <c:val>
            <c:numRef>
              <c:f>'Pivot Table'!$C$4:$C$20</c:f>
              <c:numCache>
                <c:formatCode>[$₹-4009]\ #,##0</c:formatCode>
                <c:ptCount val="14"/>
                <c:pt idx="0">
                  <c:v>0</c:v>
                </c:pt>
                <c:pt idx="1">
                  <c:v>20000</c:v>
                </c:pt>
                <c:pt idx="2">
                  <c:v>10000</c:v>
                </c:pt>
                <c:pt idx="3">
                  <c:v>0</c:v>
                </c:pt>
                <c:pt idx="4">
                  <c:v>105000</c:v>
                </c:pt>
                <c:pt idx="5">
                  <c:v>81</c:v>
                </c:pt>
                <c:pt idx="6">
                  <c:v>384266</c:v>
                </c:pt>
                <c:pt idx="7">
                  <c:v>0</c:v>
                </c:pt>
                <c:pt idx="8">
                  <c:v>197819</c:v>
                </c:pt>
                <c:pt idx="9">
                  <c:v>563475</c:v>
                </c:pt>
                <c:pt idx="10">
                  <c:v>668734</c:v>
                </c:pt>
                <c:pt idx="11">
                  <c:v>370000</c:v>
                </c:pt>
                <c:pt idx="12">
                  <c:v>144000</c:v>
                </c:pt>
                <c:pt idx="13">
                  <c:v>190000</c:v>
                </c:pt>
              </c:numCache>
            </c:numRef>
          </c:val>
          <c:extLst>
            <c:ext xmlns:c16="http://schemas.microsoft.com/office/drawing/2014/chart" uri="{C3380CC4-5D6E-409C-BE32-E72D297353CC}">
              <c16:uniqueId val="{00000001-45D3-40F8-8F39-FF7C7C0262FE}"/>
            </c:ext>
          </c:extLst>
        </c:ser>
        <c:ser>
          <c:idx val="2"/>
          <c:order val="2"/>
          <c:tx>
            <c:strRef>
              <c:f>'Pivot Table'!$D$3</c:f>
              <c:strCache>
                <c:ptCount val="1"/>
                <c:pt idx="0">
                  <c:v>Total Overdue Amount</c:v>
                </c:pt>
              </c:strCache>
            </c:strRef>
          </c:tx>
          <c:spPr>
            <a:solidFill>
              <a:schemeClr val="accent5">
                <a:lumMod val="50000"/>
              </a:schemeClr>
            </a:solidFill>
            <a:ln>
              <a:noFill/>
            </a:ln>
            <a:effectLst/>
          </c:spPr>
          <c:invertIfNegative val="0"/>
          <c:cat>
            <c:multiLvlStrRef>
              <c:f>'Pivot Table'!$A$4:$A$20</c:f>
              <c:multiLvlStrCache>
                <c:ptCount val="14"/>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lvl>
                <c:lvl>
                  <c:pt idx="0">
                    <c:v>2021</c:v>
                  </c:pt>
                  <c:pt idx="12">
                    <c:v>2022</c:v>
                  </c:pt>
                </c:lvl>
              </c:multiLvlStrCache>
            </c:multiLvlStrRef>
          </c:cat>
          <c:val>
            <c:numRef>
              <c:f>'Pivot Table'!$D$4:$D$20</c:f>
              <c:numCache>
                <c:formatCode>[$₹-4009]\ #,##0</c:formatCode>
                <c:ptCount val="14"/>
                <c:pt idx="0">
                  <c:v>0</c:v>
                </c:pt>
                <c:pt idx="1">
                  <c:v>20000</c:v>
                </c:pt>
                <c:pt idx="2">
                  <c:v>10000</c:v>
                </c:pt>
                <c:pt idx="3">
                  <c:v>0</c:v>
                </c:pt>
                <c:pt idx="4">
                  <c:v>105000</c:v>
                </c:pt>
                <c:pt idx="5">
                  <c:v>81</c:v>
                </c:pt>
                <c:pt idx="6">
                  <c:v>384266</c:v>
                </c:pt>
                <c:pt idx="7">
                  <c:v>0</c:v>
                </c:pt>
                <c:pt idx="8">
                  <c:v>197819</c:v>
                </c:pt>
                <c:pt idx="9">
                  <c:v>563475</c:v>
                </c:pt>
                <c:pt idx="10">
                  <c:v>668734</c:v>
                </c:pt>
                <c:pt idx="11">
                  <c:v>370000</c:v>
                </c:pt>
                <c:pt idx="12">
                  <c:v>144000</c:v>
                </c:pt>
                <c:pt idx="13">
                  <c:v>45000</c:v>
                </c:pt>
              </c:numCache>
            </c:numRef>
          </c:val>
          <c:extLst>
            <c:ext xmlns:c16="http://schemas.microsoft.com/office/drawing/2014/chart" uri="{C3380CC4-5D6E-409C-BE32-E72D297353CC}">
              <c16:uniqueId val="{00000002-45D3-40F8-8F39-FF7C7C0262FE}"/>
            </c:ext>
          </c:extLst>
        </c:ser>
        <c:ser>
          <c:idx val="3"/>
          <c:order val="3"/>
          <c:tx>
            <c:strRef>
              <c:f>'Pivot Table'!$E$3</c:f>
              <c:strCache>
                <c:ptCount val="1"/>
                <c:pt idx="0">
                  <c:v>Overdue %</c:v>
                </c:pt>
              </c:strCache>
            </c:strRef>
          </c:tx>
          <c:spPr>
            <a:solidFill>
              <a:schemeClr val="accent4"/>
            </a:solidFill>
            <a:ln>
              <a:noFill/>
            </a:ln>
            <a:effectLst/>
          </c:spPr>
          <c:invertIfNegative val="0"/>
          <c:cat>
            <c:multiLvlStrRef>
              <c:f>'Pivot Table'!$A$4:$A$20</c:f>
              <c:multiLvlStrCache>
                <c:ptCount val="14"/>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lvl>
                <c:lvl>
                  <c:pt idx="0">
                    <c:v>2021</c:v>
                  </c:pt>
                  <c:pt idx="12">
                    <c:v>2022</c:v>
                  </c:pt>
                </c:lvl>
              </c:multiLvlStrCache>
            </c:multiLvlStrRef>
          </c:cat>
          <c:val>
            <c:numRef>
              <c:f>'Pivot Table'!$E$4:$E$20</c:f>
              <c:numCache>
                <c:formatCode>0%</c:formatCode>
                <c:ptCount val="14"/>
                <c:pt idx="0">
                  <c:v>0</c:v>
                </c:pt>
                <c:pt idx="1">
                  <c:v>2.2222222222222223E-2</c:v>
                </c:pt>
                <c:pt idx="2">
                  <c:v>0.04</c:v>
                </c:pt>
                <c:pt idx="3">
                  <c:v>0</c:v>
                </c:pt>
                <c:pt idx="4">
                  <c:v>0.17796610169491525</c:v>
                </c:pt>
                <c:pt idx="5">
                  <c:v>8.2793218315495312E-5</c:v>
                </c:pt>
                <c:pt idx="6">
                  <c:v>0.24565259361259531</c:v>
                </c:pt>
                <c:pt idx="7">
                  <c:v>0</c:v>
                </c:pt>
                <c:pt idx="8">
                  <c:v>0.29660778063328225</c:v>
                </c:pt>
                <c:pt idx="9">
                  <c:v>0.54247419643347106</c:v>
                </c:pt>
                <c:pt idx="10">
                  <c:v>0.95706520650204507</c:v>
                </c:pt>
                <c:pt idx="11">
                  <c:v>1</c:v>
                </c:pt>
                <c:pt idx="12">
                  <c:v>0.5901639344262295</c:v>
                </c:pt>
                <c:pt idx="13">
                  <c:v>0.19148936170212766</c:v>
                </c:pt>
              </c:numCache>
            </c:numRef>
          </c:val>
          <c:extLst>
            <c:ext xmlns:c16="http://schemas.microsoft.com/office/drawing/2014/chart" uri="{C3380CC4-5D6E-409C-BE32-E72D297353CC}">
              <c16:uniqueId val="{00000003-45D3-40F8-8F39-FF7C7C0262FE}"/>
            </c:ext>
          </c:extLst>
        </c:ser>
        <c:dLbls>
          <c:showLegendKey val="0"/>
          <c:showVal val="0"/>
          <c:showCatName val="0"/>
          <c:showSerName val="0"/>
          <c:showPercent val="0"/>
          <c:showBubbleSize val="0"/>
        </c:dLbls>
        <c:gapWidth val="219"/>
        <c:overlap val="-27"/>
        <c:axId val="1426943712"/>
        <c:axId val="1426949952"/>
      </c:barChart>
      <c:catAx>
        <c:axId val="142694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26949952"/>
        <c:crosses val="autoZero"/>
        <c:auto val="1"/>
        <c:lblAlgn val="ctr"/>
        <c:lblOffset val="100"/>
        <c:noMultiLvlLbl val="0"/>
      </c:catAx>
      <c:valAx>
        <c:axId val="1426949952"/>
        <c:scaling>
          <c:orientation val="minMax"/>
        </c:scaling>
        <c:delete val="0"/>
        <c:axPos val="l"/>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26943712"/>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AR Dashboard.xlsx]Pivot Table!Coloumn Graph</c:name>
    <c:fmtId val="1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 Invoice Amount</c:v>
                </c:pt>
              </c:strCache>
            </c:strRef>
          </c:tx>
          <c:spPr>
            <a:solidFill>
              <a:schemeClr val="accent1"/>
            </a:solidFill>
            <a:ln>
              <a:noFill/>
            </a:ln>
            <a:effectLst/>
          </c:spPr>
          <c:invertIfNegative val="0"/>
          <c:cat>
            <c:multiLvlStrRef>
              <c:f>'Pivot Table'!$A$4:$A$20</c:f>
              <c:multiLvlStrCache>
                <c:ptCount val="14"/>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lvl>
                <c:lvl>
                  <c:pt idx="0">
                    <c:v>2021</c:v>
                  </c:pt>
                  <c:pt idx="12">
                    <c:v>2022</c:v>
                  </c:pt>
                </c:lvl>
              </c:multiLvlStrCache>
            </c:multiLvlStrRef>
          </c:cat>
          <c:val>
            <c:numRef>
              <c:f>'Pivot Table'!$B$4:$B$20</c:f>
              <c:numCache>
                <c:formatCode>[$₹-4009]\ #,##0</c:formatCode>
                <c:ptCount val="14"/>
                <c:pt idx="0">
                  <c:v>902200</c:v>
                </c:pt>
                <c:pt idx="1">
                  <c:v>900000</c:v>
                </c:pt>
                <c:pt idx="2">
                  <c:v>250000</c:v>
                </c:pt>
                <c:pt idx="3">
                  <c:v>450000</c:v>
                </c:pt>
                <c:pt idx="4">
                  <c:v>590000</c:v>
                </c:pt>
                <c:pt idx="5">
                  <c:v>978341</c:v>
                </c:pt>
                <c:pt idx="6">
                  <c:v>1564266</c:v>
                </c:pt>
                <c:pt idx="7">
                  <c:v>991961</c:v>
                </c:pt>
                <c:pt idx="8">
                  <c:v>666938</c:v>
                </c:pt>
                <c:pt idx="9">
                  <c:v>1038713</c:v>
                </c:pt>
                <c:pt idx="10">
                  <c:v>698734</c:v>
                </c:pt>
                <c:pt idx="11">
                  <c:v>370000</c:v>
                </c:pt>
                <c:pt idx="12">
                  <c:v>244000</c:v>
                </c:pt>
                <c:pt idx="13">
                  <c:v>235000</c:v>
                </c:pt>
              </c:numCache>
            </c:numRef>
          </c:val>
          <c:extLst>
            <c:ext xmlns:c16="http://schemas.microsoft.com/office/drawing/2014/chart" uri="{C3380CC4-5D6E-409C-BE32-E72D297353CC}">
              <c16:uniqueId val="{00000000-62F8-44C4-A64F-0EE3AF480810}"/>
            </c:ext>
          </c:extLst>
        </c:ser>
        <c:ser>
          <c:idx val="1"/>
          <c:order val="1"/>
          <c:tx>
            <c:strRef>
              <c:f>'Pivot Table'!$C$3</c:f>
              <c:strCache>
                <c:ptCount val="1"/>
                <c:pt idx="0">
                  <c:v>Total Outstanding Amount</c:v>
                </c:pt>
              </c:strCache>
            </c:strRef>
          </c:tx>
          <c:spPr>
            <a:solidFill>
              <a:schemeClr val="accent2"/>
            </a:solidFill>
            <a:ln>
              <a:noFill/>
            </a:ln>
            <a:effectLst/>
          </c:spPr>
          <c:invertIfNegative val="0"/>
          <c:cat>
            <c:multiLvlStrRef>
              <c:f>'Pivot Table'!$A$4:$A$20</c:f>
              <c:multiLvlStrCache>
                <c:ptCount val="14"/>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lvl>
                <c:lvl>
                  <c:pt idx="0">
                    <c:v>2021</c:v>
                  </c:pt>
                  <c:pt idx="12">
                    <c:v>2022</c:v>
                  </c:pt>
                </c:lvl>
              </c:multiLvlStrCache>
            </c:multiLvlStrRef>
          </c:cat>
          <c:val>
            <c:numRef>
              <c:f>'Pivot Table'!$C$4:$C$20</c:f>
              <c:numCache>
                <c:formatCode>[$₹-4009]\ #,##0</c:formatCode>
                <c:ptCount val="14"/>
                <c:pt idx="0">
                  <c:v>0</c:v>
                </c:pt>
                <c:pt idx="1">
                  <c:v>20000</c:v>
                </c:pt>
                <c:pt idx="2">
                  <c:v>10000</c:v>
                </c:pt>
                <c:pt idx="3">
                  <c:v>0</c:v>
                </c:pt>
                <c:pt idx="4">
                  <c:v>105000</c:v>
                </c:pt>
                <c:pt idx="5">
                  <c:v>81</c:v>
                </c:pt>
                <c:pt idx="6">
                  <c:v>384266</c:v>
                </c:pt>
                <c:pt idx="7">
                  <c:v>0</c:v>
                </c:pt>
                <c:pt idx="8">
                  <c:v>197819</c:v>
                </c:pt>
                <c:pt idx="9">
                  <c:v>563475</c:v>
                </c:pt>
                <c:pt idx="10">
                  <c:v>668734</c:v>
                </c:pt>
                <c:pt idx="11">
                  <c:v>370000</c:v>
                </c:pt>
                <c:pt idx="12">
                  <c:v>144000</c:v>
                </c:pt>
                <c:pt idx="13">
                  <c:v>190000</c:v>
                </c:pt>
              </c:numCache>
            </c:numRef>
          </c:val>
          <c:extLst>
            <c:ext xmlns:c16="http://schemas.microsoft.com/office/drawing/2014/chart" uri="{C3380CC4-5D6E-409C-BE32-E72D297353CC}">
              <c16:uniqueId val="{00000001-62F8-44C4-A64F-0EE3AF480810}"/>
            </c:ext>
          </c:extLst>
        </c:ser>
        <c:ser>
          <c:idx val="2"/>
          <c:order val="2"/>
          <c:tx>
            <c:strRef>
              <c:f>'Pivot Table'!$D$3</c:f>
              <c:strCache>
                <c:ptCount val="1"/>
                <c:pt idx="0">
                  <c:v>Total Overdue Amount</c:v>
                </c:pt>
              </c:strCache>
            </c:strRef>
          </c:tx>
          <c:spPr>
            <a:solidFill>
              <a:schemeClr val="accent3"/>
            </a:solidFill>
            <a:ln>
              <a:noFill/>
            </a:ln>
            <a:effectLst/>
          </c:spPr>
          <c:invertIfNegative val="0"/>
          <c:cat>
            <c:multiLvlStrRef>
              <c:f>'Pivot Table'!$A$4:$A$20</c:f>
              <c:multiLvlStrCache>
                <c:ptCount val="14"/>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lvl>
                <c:lvl>
                  <c:pt idx="0">
                    <c:v>2021</c:v>
                  </c:pt>
                  <c:pt idx="12">
                    <c:v>2022</c:v>
                  </c:pt>
                </c:lvl>
              </c:multiLvlStrCache>
            </c:multiLvlStrRef>
          </c:cat>
          <c:val>
            <c:numRef>
              <c:f>'Pivot Table'!$D$4:$D$20</c:f>
              <c:numCache>
                <c:formatCode>[$₹-4009]\ #,##0</c:formatCode>
                <c:ptCount val="14"/>
                <c:pt idx="0">
                  <c:v>0</c:v>
                </c:pt>
                <c:pt idx="1">
                  <c:v>20000</c:v>
                </c:pt>
                <c:pt idx="2">
                  <c:v>10000</c:v>
                </c:pt>
                <c:pt idx="3">
                  <c:v>0</c:v>
                </c:pt>
                <c:pt idx="4">
                  <c:v>105000</c:v>
                </c:pt>
                <c:pt idx="5">
                  <c:v>81</c:v>
                </c:pt>
                <c:pt idx="6">
                  <c:v>384266</c:v>
                </c:pt>
                <c:pt idx="7">
                  <c:v>0</c:v>
                </c:pt>
                <c:pt idx="8">
                  <c:v>197819</c:v>
                </c:pt>
                <c:pt idx="9">
                  <c:v>563475</c:v>
                </c:pt>
                <c:pt idx="10">
                  <c:v>668734</c:v>
                </c:pt>
                <c:pt idx="11">
                  <c:v>370000</c:v>
                </c:pt>
                <c:pt idx="12">
                  <c:v>144000</c:v>
                </c:pt>
                <c:pt idx="13">
                  <c:v>45000</c:v>
                </c:pt>
              </c:numCache>
            </c:numRef>
          </c:val>
          <c:extLst>
            <c:ext xmlns:c16="http://schemas.microsoft.com/office/drawing/2014/chart" uri="{C3380CC4-5D6E-409C-BE32-E72D297353CC}">
              <c16:uniqueId val="{00000002-62F8-44C4-A64F-0EE3AF480810}"/>
            </c:ext>
          </c:extLst>
        </c:ser>
        <c:ser>
          <c:idx val="3"/>
          <c:order val="3"/>
          <c:tx>
            <c:strRef>
              <c:f>'Pivot Table'!$E$3</c:f>
              <c:strCache>
                <c:ptCount val="1"/>
                <c:pt idx="0">
                  <c:v>Overdue %</c:v>
                </c:pt>
              </c:strCache>
            </c:strRef>
          </c:tx>
          <c:spPr>
            <a:solidFill>
              <a:schemeClr val="accent4"/>
            </a:solidFill>
            <a:ln>
              <a:noFill/>
            </a:ln>
            <a:effectLst/>
          </c:spPr>
          <c:invertIfNegative val="0"/>
          <c:cat>
            <c:multiLvlStrRef>
              <c:f>'Pivot Table'!$A$4:$A$20</c:f>
              <c:multiLvlStrCache>
                <c:ptCount val="14"/>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lvl>
                <c:lvl>
                  <c:pt idx="0">
                    <c:v>2021</c:v>
                  </c:pt>
                  <c:pt idx="12">
                    <c:v>2022</c:v>
                  </c:pt>
                </c:lvl>
              </c:multiLvlStrCache>
            </c:multiLvlStrRef>
          </c:cat>
          <c:val>
            <c:numRef>
              <c:f>'Pivot Table'!$E$4:$E$20</c:f>
              <c:numCache>
                <c:formatCode>0%</c:formatCode>
                <c:ptCount val="14"/>
                <c:pt idx="0">
                  <c:v>0</c:v>
                </c:pt>
                <c:pt idx="1">
                  <c:v>2.2222222222222223E-2</c:v>
                </c:pt>
                <c:pt idx="2">
                  <c:v>0.04</c:v>
                </c:pt>
                <c:pt idx="3">
                  <c:v>0</c:v>
                </c:pt>
                <c:pt idx="4">
                  <c:v>0.17796610169491525</c:v>
                </c:pt>
                <c:pt idx="5">
                  <c:v>8.2793218315495312E-5</c:v>
                </c:pt>
                <c:pt idx="6">
                  <c:v>0.24565259361259531</c:v>
                </c:pt>
                <c:pt idx="7">
                  <c:v>0</c:v>
                </c:pt>
                <c:pt idx="8">
                  <c:v>0.29660778063328225</c:v>
                </c:pt>
                <c:pt idx="9">
                  <c:v>0.54247419643347106</c:v>
                </c:pt>
                <c:pt idx="10">
                  <c:v>0.95706520650204507</c:v>
                </c:pt>
                <c:pt idx="11">
                  <c:v>1</c:v>
                </c:pt>
                <c:pt idx="12">
                  <c:v>0.5901639344262295</c:v>
                </c:pt>
                <c:pt idx="13">
                  <c:v>0.19148936170212766</c:v>
                </c:pt>
              </c:numCache>
            </c:numRef>
          </c:val>
          <c:extLst>
            <c:ext xmlns:c16="http://schemas.microsoft.com/office/drawing/2014/chart" uri="{C3380CC4-5D6E-409C-BE32-E72D297353CC}">
              <c16:uniqueId val="{00000003-62F8-44C4-A64F-0EE3AF480810}"/>
            </c:ext>
          </c:extLst>
        </c:ser>
        <c:dLbls>
          <c:showLegendKey val="0"/>
          <c:showVal val="0"/>
          <c:showCatName val="0"/>
          <c:showSerName val="0"/>
          <c:showPercent val="0"/>
          <c:showBubbleSize val="0"/>
        </c:dLbls>
        <c:gapWidth val="219"/>
        <c:overlap val="-27"/>
        <c:axId val="1426943712"/>
        <c:axId val="1426949952"/>
      </c:barChart>
      <c:catAx>
        <c:axId val="142694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949952"/>
        <c:crosses val="autoZero"/>
        <c:auto val="1"/>
        <c:lblAlgn val="ctr"/>
        <c:lblOffset val="100"/>
        <c:noMultiLvlLbl val="0"/>
      </c:catAx>
      <c:valAx>
        <c:axId val="1426949952"/>
        <c:scaling>
          <c:orientation val="minMax"/>
        </c:scaling>
        <c:delete val="0"/>
        <c:axPos val="l"/>
        <c:majorGridlines>
          <c:spPr>
            <a:ln w="9525" cap="flat" cmpd="sng" algn="ctr">
              <a:solidFill>
                <a:schemeClr val="tx1">
                  <a:lumMod val="15000"/>
                  <a:lumOff val="85000"/>
                </a:schemeClr>
              </a:solidFill>
              <a:round/>
            </a:ln>
            <a:effectLst/>
          </c:spPr>
        </c:majorGridlines>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943712"/>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AR Dashboard.xlsx]Pivot Table!Top 5 Overdue</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i="0" baseline="0">
                <a:effectLst/>
              </a:rPr>
              <a:t>Top 5 Customers By Overdue Receivable</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Table'!$B$40</c:f>
              <c:strCache>
                <c:ptCount val="1"/>
                <c:pt idx="0">
                  <c:v>Total</c:v>
                </c:pt>
              </c:strCache>
            </c:strRef>
          </c:tx>
          <c:spPr>
            <a:solidFill>
              <a:schemeClr val="accent1"/>
            </a:solidFill>
            <a:ln>
              <a:noFill/>
            </a:ln>
            <a:effectLst/>
          </c:spPr>
          <c:invertIfNegative val="0"/>
          <c:cat>
            <c:strRef>
              <c:f>'Pivot Table'!$A$41:$A$46</c:f>
              <c:strCache>
                <c:ptCount val="5"/>
                <c:pt idx="0">
                  <c:v>Z</c:v>
                </c:pt>
                <c:pt idx="1">
                  <c:v>X</c:v>
                </c:pt>
                <c:pt idx="2">
                  <c:v>R</c:v>
                </c:pt>
                <c:pt idx="3">
                  <c:v>B</c:v>
                </c:pt>
                <c:pt idx="4">
                  <c:v>A</c:v>
                </c:pt>
              </c:strCache>
            </c:strRef>
          </c:cat>
          <c:val>
            <c:numRef>
              <c:f>'Pivot Table'!$B$41:$B$46</c:f>
              <c:numCache>
                <c:formatCode>[$₹-4009]\ #,##0;[$₹-4009]\ \-#,##0</c:formatCode>
                <c:ptCount val="5"/>
                <c:pt idx="0">
                  <c:v>454541</c:v>
                </c:pt>
                <c:pt idx="1">
                  <c:v>438543</c:v>
                </c:pt>
                <c:pt idx="2">
                  <c:v>379841</c:v>
                </c:pt>
                <c:pt idx="3">
                  <c:v>250000</c:v>
                </c:pt>
                <c:pt idx="4">
                  <c:v>214193</c:v>
                </c:pt>
              </c:numCache>
            </c:numRef>
          </c:val>
          <c:extLst>
            <c:ext xmlns:c16="http://schemas.microsoft.com/office/drawing/2014/chart" uri="{C3380CC4-5D6E-409C-BE32-E72D297353CC}">
              <c16:uniqueId val="{00000000-E079-499C-94CE-7D642EBA4755}"/>
            </c:ext>
          </c:extLst>
        </c:ser>
        <c:dLbls>
          <c:showLegendKey val="0"/>
          <c:showVal val="0"/>
          <c:showCatName val="0"/>
          <c:showSerName val="0"/>
          <c:showPercent val="0"/>
          <c:showBubbleSize val="0"/>
        </c:dLbls>
        <c:gapWidth val="182"/>
        <c:axId val="1688097824"/>
        <c:axId val="1688104480"/>
      </c:barChart>
      <c:catAx>
        <c:axId val="1688097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104480"/>
        <c:crosses val="autoZero"/>
        <c:auto val="1"/>
        <c:lblAlgn val="ctr"/>
        <c:lblOffset val="100"/>
        <c:noMultiLvlLbl val="0"/>
      </c:catAx>
      <c:valAx>
        <c:axId val="1688104480"/>
        <c:scaling>
          <c:orientation val="minMax"/>
        </c:scaling>
        <c:delete val="0"/>
        <c:axPos val="b"/>
        <c:majorGridlines>
          <c:spPr>
            <a:ln w="9525" cap="flat" cmpd="sng" algn="ctr">
              <a:solidFill>
                <a:schemeClr val="tx1">
                  <a:lumMod val="15000"/>
                  <a:lumOff val="85000"/>
                </a:schemeClr>
              </a:solidFill>
              <a:round/>
            </a:ln>
            <a:effectLst/>
          </c:spPr>
        </c:majorGridlines>
        <c:numFmt formatCode="[$₹-4009]\ #,##0;[$₹-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09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AR Dashboard.xlsx]Pivot Table!Top 5 Sales</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940432593845846E-2"/>
          <c:y val="0.10614281753732822"/>
          <c:w val="0.85164807524059494"/>
          <c:h val="0.74445246427529888"/>
        </c:manualLayout>
      </c:layout>
      <c:barChart>
        <c:barDir val="bar"/>
        <c:grouping val="clustered"/>
        <c:varyColors val="0"/>
        <c:ser>
          <c:idx val="0"/>
          <c:order val="0"/>
          <c:tx>
            <c:strRef>
              <c:f>'Pivot Table'!$B$63</c:f>
              <c:strCache>
                <c:ptCount val="1"/>
                <c:pt idx="0">
                  <c:v>Total</c:v>
                </c:pt>
              </c:strCache>
            </c:strRef>
          </c:tx>
          <c:spPr>
            <a:solidFill>
              <a:schemeClr val="accent1"/>
            </a:solidFill>
            <a:ln>
              <a:noFill/>
            </a:ln>
            <a:effectLst/>
          </c:spPr>
          <c:invertIfNegative val="0"/>
          <c:cat>
            <c:strRef>
              <c:f>'Pivot Table'!$A$64:$A$69</c:f>
              <c:strCache>
                <c:ptCount val="5"/>
                <c:pt idx="0">
                  <c:v>D</c:v>
                </c:pt>
                <c:pt idx="1">
                  <c:v>R</c:v>
                </c:pt>
                <c:pt idx="2">
                  <c:v>A</c:v>
                </c:pt>
                <c:pt idx="3">
                  <c:v>Y</c:v>
                </c:pt>
                <c:pt idx="4">
                  <c:v>Q</c:v>
                </c:pt>
              </c:strCache>
            </c:strRef>
          </c:cat>
          <c:val>
            <c:numRef>
              <c:f>'Pivot Table'!$B$64:$B$69</c:f>
              <c:numCache>
                <c:formatCode>[$₹-4009]\ #,##0</c:formatCode>
                <c:ptCount val="5"/>
                <c:pt idx="0">
                  <c:v>980000</c:v>
                </c:pt>
                <c:pt idx="1">
                  <c:v>979841</c:v>
                </c:pt>
                <c:pt idx="2">
                  <c:v>744193</c:v>
                </c:pt>
                <c:pt idx="3">
                  <c:v>584514</c:v>
                </c:pt>
                <c:pt idx="4">
                  <c:v>584425</c:v>
                </c:pt>
              </c:numCache>
            </c:numRef>
          </c:val>
          <c:extLst>
            <c:ext xmlns:c16="http://schemas.microsoft.com/office/drawing/2014/chart" uri="{C3380CC4-5D6E-409C-BE32-E72D297353CC}">
              <c16:uniqueId val="{00000000-EBFD-4B23-9BF5-B9B29D4AF02D}"/>
            </c:ext>
          </c:extLst>
        </c:ser>
        <c:dLbls>
          <c:showLegendKey val="0"/>
          <c:showVal val="0"/>
          <c:showCatName val="0"/>
          <c:showSerName val="0"/>
          <c:showPercent val="0"/>
          <c:showBubbleSize val="0"/>
        </c:dLbls>
        <c:gapWidth val="182"/>
        <c:axId val="992856672"/>
        <c:axId val="992842112"/>
      </c:barChart>
      <c:catAx>
        <c:axId val="992856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842112"/>
        <c:crosses val="autoZero"/>
        <c:auto val="1"/>
        <c:lblAlgn val="ctr"/>
        <c:lblOffset val="100"/>
        <c:noMultiLvlLbl val="0"/>
      </c:catAx>
      <c:valAx>
        <c:axId val="992842112"/>
        <c:scaling>
          <c:orientation val="minMax"/>
        </c:scaling>
        <c:delete val="0"/>
        <c:axPos val="b"/>
        <c:majorGridlines>
          <c:spPr>
            <a:ln w="9525" cap="flat" cmpd="sng" algn="ctr">
              <a:solidFill>
                <a:schemeClr val="tx1">
                  <a:lumMod val="15000"/>
                  <a:lumOff val="85000"/>
                </a:schemeClr>
              </a:solidFill>
              <a:round/>
            </a:ln>
            <a:effectLst/>
          </c:spPr>
        </c:majorGridlines>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856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 </a:t>
            </a:r>
            <a:r>
              <a:rPr lang="en-US" sz="1800" b="1" i="0" baseline="0">
                <a:effectLst/>
              </a:rPr>
              <a:t>Top 5 customers by receivables</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890-4645-A74E-54008C19241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890-4645-A74E-54008C19241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Table'!$C$64:$C$65</c:f>
              <c:strCache>
                <c:ptCount val="2"/>
                <c:pt idx="0">
                  <c:v>Top 5 customers by revenue</c:v>
                </c:pt>
                <c:pt idx="1">
                  <c:v>Others % sales</c:v>
                </c:pt>
              </c:strCache>
            </c:strRef>
          </c:cat>
          <c:val>
            <c:numRef>
              <c:f>'Pivot Table'!$D$64:$D$65</c:f>
              <c:numCache>
                <c:formatCode>0%</c:formatCode>
                <c:ptCount val="2"/>
                <c:pt idx="0">
                  <c:v>0.39199524541775821</c:v>
                </c:pt>
                <c:pt idx="1">
                  <c:v>0.60800475458224179</c:v>
                </c:pt>
              </c:numCache>
            </c:numRef>
          </c:val>
          <c:extLst>
            <c:ext xmlns:c16="http://schemas.microsoft.com/office/drawing/2014/chart" uri="{C3380CC4-5D6E-409C-BE32-E72D297353CC}">
              <c16:uniqueId val="{00000000-28C1-4861-8E4B-A870E7EAAC3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i="0" baseline="0">
                <a:effectLst/>
              </a:rPr>
              <a:t>Top 5 Customers By Overdue Receivable</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US"/>
              <a:t> </a:t>
            </a:r>
          </a:p>
        </c:rich>
      </c:tx>
      <c:layout>
        <c:manualLayout>
          <c:xMode val="edge"/>
          <c:yMode val="edge"/>
          <c:x val="0.38645504267701791"/>
          <c:y val="0"/>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932-48B5-B7B8-E44EDC0A2AF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932-48B5-B7B8-E44EDC0A2AFD}"/>
              </c:ext>
            </c:extLst>
          </c:dPt>
          <c:cat>
            <c:strRef>
              <c:f>'Pivot Table'!$C$41:$C$42</c:f>
              <c:strCache>
                <c:ptCount val="2"/>
                <c:pt idx="0">
                  <c:v>Top 5 customers % overdue</c:v>
                </c:pt>
                <c:pt idx="1">
                  <c:v>Others % overdue</c:v>
                </c:pt>
              </c:strCache>
            </c:strRef>
          </c:cat>
          <c:val>
            <c:numRef>
              <c:f>'Pivot Table'!$D$41:$D$42</c:f>
              <c:numCache>
                <c:formatCode>0%</c:formatCode>
                <c:ptCount val="2"/>
                <c:pt idx="0">
                  <c:v>0.654682432750742</c:v>
                </c:pt>
                <c:pt idx="1">
                  <c:v>0.345317567249258</c:v>
                </c:pt>
              </c:numCache>
            </c:numRef>
          </c:val>
          <c:extLst>
            <c:ext xmlns:c16="http://schemas.microsoft.com/office/drawing/2014/chart" uri="{C3380CC4-5D6E-409C-BE32-E72D297353CC}">
              <c16:uniqueId val="{00000000-9580-4A39-A4D4-8E7D260D291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AR Dashboard.xlsx]Pivot Table!Collector</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i="0" baseline="0">
                <a:effectLst/>
              </a:rPr>
              <a:t>Overdue Balance by Collector</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Table'!$B$49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3DC-4677-86F0-8093D6A6648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3DC-4677-86F0-8093D6A6648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3DC-4677-86F0-8093D6A6648C}"/>
              </c:ext>
            </c:extLst>
          </c:dPt>
          <c:cat>
            <c:strRef>
              <c:f>'Pivot Table'!$A$50:$A$53</c:f>
              <c:strCache>
                <c:ptCount val="3"/>
                <c:pt idx="0">
                  <c:v>Ella </c:v>
                </c:pt>
                <c:pt idx="1">
                  <c:v>Racheal </c:v>
                </c:pt>
                <c:pt idx="2">
                  <c:v>Ross</c:v>
                </c:pt>
              </c:strCache>
            </c:strRef>
          </c:cat>
          <c:val>
            <c:numRef>
              <c:f>'Pivot Table'!$B$50:$B$53</c:f>
              <c:numCache>
                <c:formatCode>[$₹-4009]\ #,##0</c:formatCode>
                <c:ptCount val="3"/>
                <c:pt idx="0">
                  <c:v>644555</c:v>
                </c:pt>
                <c:pt idx="1">
                  <c:v>652311</c:v>
                </c:pt>
                <c:pt idx="2">
                  <c:v>1211509</c:v>
                </c:pt>
              </c:numCache>
            </c:numRef>
          </c:val>
          <c:extLst>
            <c:ext xmlns:c16="http://schemas.microsoft.com/office/drawing/2014/chart" uri="{C3380CC4-5D6E-409C-BE32-E72D297353CC}">
              <c16:uniqueId val="{00000000-101B-44D3-9436-B061E4930335}"/>
            </c:ext>
          </c:extLst>
        </c:ser>
        <c:dLbls>
          <c:showLegendKey val="0"/>
          <c:showVal val="0"/>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AR Dashboard.xlsx]Pivot Table!Invoice Count</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Invoice</a:t>
            </a:r>
            <a:r>
              <a:rPr lang="en-US" b="1" baseline="0"/>
              <a:t> Status Tracker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Table'!$B$24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3F-4EEB-A7DA-2F2A8A5EB7F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3F-4EEB-A7DA-2F2A8A5EB7F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B3F-4EEB-A7DA-2F2A8A5EB7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Table'!$A$25:$A$28</c:f>
              <c:strCache>
                <c:ptCount val="3"/>
                <c:pt idx="0">
                  <c:v>Overdue Invoice</c:v>
                </c:pt>
                <c:pt idx="1">
                  <c:v>Open Invoice</c:v>
                </c:pt>
                <c:pt idx="2">
                  <c:v>Paid Invoice</c:v>
                </c:pt>
              </c:strCache>
            </c:strRef>
          </c:cat>
          <c:val>
            <c:numRef>
              <c:f>'Pivot Table'!$B$25:$B$28</c:f>
              <c:numCache>
                <c:formatCode>General</c:formatCode>
                <c:ptCount val="3"/>
                <c:pt idx="0">
                  <c:v>20</c:v>
                </c:pt>
                <c:pt idx="1">
                  <c:v>1</c:v>
                </c:pt>
                <c:pt idx="2">
                  <c:v>11</c:v>
                </c:pt>
              </c:numCache>
            </c:numRef>
          </c:val>
          <c:extLst>
            <c:ext xmlns:c16="http://schemas.microsoft.com/office/drawing/2014/chart" uri="{C3380CC4-5D6E-409C-BE32-E72D297353CC}">
              <c16:uniqueId val="{00000000-2D57-45D0-A158-5A32ED4EA799}"/>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AR Dashboard.xlsx]Pivot Table!Aging buckets</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Table'!$B$31</c:f>
              <c:strCache>
                <c:ptCount val="1"/>
                <c:pt idx="0">
                  <c:v>Total</c:v>
                </c:pt>
              </c:strCache>
            </c:strRef>
          </c:tx>
          <c:spPr>
            <a:solidFill>
              <a:schemeClr val="accent1"/>
            </a:solidFill>
            <a:ln>
              <a:noFill/>
            </a:ln>
            <a:effectLst/>
          </c:spPr>
          <c:invertIfNegative val="0"/>
          <c:cat>
            <c:strRef>
              <c:f>'Pivot Table'!$A$32:$A$36</c:f>
              <c:strCache>
                <c:ptCount val="4"/>
                <c:pt idx="0">
                  <c:v>Above 90 days</c:v>
                </c:pt>
                <c:pt idx="1">
                  <c:v>61 - 90 days</c:v>
                </c:pt>
                <c:pt idx="2">
                  <c:v>31 - 60 days</c:v>
                </c:pt>
                <c:pt idx="3">
                  <c:v>0 - 30 days</c:v>
                </c:pt>
              </c:strCache>
            </c:strRef>
          </c:cat>
          <c:val>
            <c:numRef>
              <c:f>'Pivot Table'!$B$32:$B$36</c:f>
              <c:numCache>
                <c:formatCode>[$₹-4009]\ #,##0;[$₹-4009]\ \-#,##0</c:formatCode>
                <c:ptCount val="4"/>
                <c:pt idx="0">
                  <c:v>1270291</c:v>
                </c:pt>
                <c:pt idx="1">
                  <c:v>679084</c:v>
                </c:pt>
                <c:pt idx="2">
                  <c:v>250000</c:v>
                </c:pt>
                <c:pt idx="3">
                  <c:v>309000</c:v>
                </c:pt>
              </c:numCache>
            </c:numRef>
          </c:val>
          <c:extLst>
            <c:ext xmlns:c16="http://schemas.microsoft.com/office/drawing/2014/chart" uri="{C3380CC4-5D6E-409C-BE32-E72D297353CC}">
              <c16:uniqueId val="{00000000-B66B-47A4-9072-38D18CF38DB1}"/>
            </c:ext>
          </c:extLst>
        </c:ser>
        <c:dLbls>
          <c:showLegendKey val="0"/>
          <c:showVal val="0"/>
          <c:showCatName val="0"/>
          <c:showSerName val="0"/>
          <c:showPercent val="0"/>
          <c:showBubbleSize val="0"/>
        </c:dLbls>
        <c:gapWidth val="182"/>
        <c:axId val="1794350592"/>
        <c:axId val="1794358080"/>
      </c:barChart>
      <c:catAx>
        <c:axId val="1794350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358080"/>
        <c:crosses val="autoZero"/>
        <c:auto val="1"/>
        <c:lblAlgn val="ctr"/>
        <c:lblOffset val="100"/>
        <c:noMultiLvlLbl val="0"/>
      </c:catAx>
      <c:valAx>
        <c:axId val="1794358080"/>
        <c:scaling>
          <c:orientation val="minMax"/>
        </c:scaling>
        <c:delete val="0"/>
        <c:axPos val="b"/>
        <c:majorGridlines>
          <c:spPr>
            <a:ln w="9525" cap="flat" cmpd="sng" algn="ctr">
              <a:solidFill>
                <a:schemeClr val="tx1">
                  <a:lumMod val="15000"/>
                  <a:lumOff val="85000"/>
                </a:schemeClr>
              </a:solidFill>
              <a:round/>
            </a:ln>
            <a:effectLst/>
          </c:spPr>
        </c:majorGridlines>
        <c:numFmt formatCode="[$₹-4009]\ #,##0;[$₹-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350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3"/>
          <c:order val="3"/>
          <c:tx>
            <c:v>Pie</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6F8-49FB-B3FB-7524BD07A72C}"/>
              </c:ext>
            </c:extLst>
          </c:dPt>
          <c:dPt>
            <c:idx val="1"/>
            <c:bubble3D val="0"/>
            <c:spPr>
              <a:solidFill>
                <a:srgbClr val="00B050"/>
              </a:solidFill>
              <a:ln w="19050">
                <a:noFill/>
              </a:ln>
              <a:effectLst/>
            </c:spPr>
            <c:extLst>
              <c:ext xmlns:c16="http://schemas.microsoft.com/office/drawing/2014/chart" uri="{C3380CC4-5D6E-409C-BE32-E72D297353CC}">
                <c16:uniqueId val="{00000007-0ECD-4BC6-8058-A97E0CC68B50}"/>
              </c:ext>
            </c:extLst>
          </c:dPt>
          <c:dPt>
            <c:idx val="2"/>
            <c:bubble3D val="0"/>
            <c:spPr>
              <a:solidFill>
                <a:srgbClr val="FFFF00"/>
              </a:solidFill>
              <a:ln w="19050">
                <a:noFill/>
              </a:ln>
              <a:effectLst/>
            </c:spPr>
            <c:extLst>
              <c:ext xmlns:c16="http://schemas.microsoft.com/office/drawing/2014/chart" uri="{C3380CC4-5D6E-409C-BE32-E72D297353CC}">
                <c16:uniqueId val="{00000008-0ECD-4BC6-8058-A97E0CC68B50}"/>
              </c:ext>
            </c:extLst>
          </c:dPt>
          <c:dPt>
            <c:idx val="3"/>
            <c:bubble3D val="0"/>
            <c:spPr>
              <a:solidFill>
                <a:srgbClr val="FF0000"/>
              </a:solidFill>
              <a:ln w="19050">
                <a:noFill/>
              </a:ln>
              <a:effectLst/>
            </c:spPr>
            <c:extLst>
              <c:ext xmlns:c16="http://schemas.microsoft.com/office/drawing/2014/chart" uri="{C3380CC4-5D6E-409C-BE32-E72D297353CC}">
                <c16:uniqueId val="{00000009-0ECD-4BC6-8058-A97E0CC68B50}"/>
              </c:ext>
            </c:extLst>
          </c:dPt>
          <c:dPt>
            <c:idx val="4"/>
            <c:bubble3D val="0"/>
            <c:spPr>
              <a:noFill/>
              <a:ln w="19050">
                <a:noFill/>
              </a:ln>
              <a:effectLst/>
            </c:spPr>
            <c:extLst>
              <c:ext xmlns:c16="http://schemas.microsoft.com/office/drawing/2014/chart" uri="{C3380CC4-5D6E-409C-BE32-E72D297353CC}">
                <c16:uniqueId val="{00000006-0ECD-4BC6-8058-A97E0CC68B50}"/>
              </c:ext>
            </c:extLst>
          </c:dPt>
          <c:val>
            <c:numRef>
              <c:f>'Pivot Table'!$B$56:$B$60</c:f>
              <c:numCache>
                <c:formatCode>0%</c:formatCode>
                <c:ptCount val="5"/>
                <c:pt idx="0">
                  <c:v>0</c:v>
                </c:pt>
                <c:pt idx="1">
                  <c:v>0.45</c:v>
                </c:pt>
                <c:pt idx="2">
                  <c:v>0.25</c:v>
                </c:pt>
                <c:pt idx="3">
                  <c:v>0.3</c:v>
                </c:pt>
                <c:pt idx="4">
                  <c:v>1</c:v>
                </c:pt>
              </c:numCache>
            </c:numRef>
          </c:val>
          <c:extLst>
            <c:ext xmlns:c16="http://schemas.microsoft.com/office/drawing/2014/chart" uri="{C3380CC4-5D6E-409C-BE32-E72D297353CC}">
              <c16:uniqueId val="{00000004-0ECD-4BC6-8058-A97E0CC68B50}"/>
            </c:ext>
          </c:extLst>
        </c:ser>
        <c:dLbls>
          <c:showLegendKey val="0"/>
          <c:showVal val="0"/>
          <c:showCatName val="0"/>
          <c:showSerName val="0"/>
          <c:showPercent val="0"/>
          <c:showBubbleSize val="0"/>
          <c:showLeaderLines val="1"/>
        </c:dLbls>
        <c:firstSliceAng val="270"/>
        <c:holeSize val="50"/>
        <c:extLst>
          <c:ext xmlns:c15="http://schemas.microsoft.com/office/drawing/2012/chart" uri="{02D57815-91ED-43cb-92C2-25804820EDAC}">
            <c15:filteredPieSeries>
              <c15: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11-E6F8-49FB-B3FB-7524BD07A72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3-E6F8-49FB-B3FB-7524BD07A72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5-E6F8-49FB-B3FB-7524BD07A72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7-E6F8-49FB-B3FB-7524BD07A72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9-E6F8-49FB-B3FB-7524BD07A72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B-E6F8-49FB-B3FB-7524BD07A72C}"/>
                    </c:ext>
                  </c:extLst>
                </c:dPt>
                <c:cat>
                  <c:strRef>
                    <c:extLst>
                      <c:ext uri="{02D57815-91ED-43cb-92C2-25804820EDAC}">
                        <c15:formulaRef>
                          <c15:sqref>'Pivot Table'!$A$55:$A$60</c15:sqref>
                        </c15:formulaRef>
                      </c:ext>
                    </c:extLst>
                    <c:strCache>
                      <c:ptCount val="6"/>
                      <c:pt idx="0">
                        <c:v>Rating Chart</c:v>
                      </c:pt>
                      <c:pt idx="1">
                        <c:v>Start</c:v>
                      </c:pt>
                      <c:pt idx="2">
                        <c:v>Initial</c:v>
                      </c:pt>
                      <c:pt idx="3">
                        <c:v>Middle</c:v>
                      </c:pt>
                      <c:pt idx="4">
                        <c:v>End</c:v>
                      </c:pt>
                      <c:pt idx="5">
                        <c:v>Max</c:v>
                      </c:pt>
                    </c:strCache>
                  </c:strRef>
                </c:cat>
                <c:val>
                  <c:numRef>
                    <c:extLst>
                      <c:ext uri="{02D57815-91ED-43cb-92C2-25804820EDAC}">
                        <c15:formulaRef>
                          <c15:sqref>'Pivot Table'!$B$55:$B$60</c15:sqref>
                        </c15:formulaRef>
                      </c:ext>
                    </c:extLst>
                    <c:numCache>
                      <c:formatCode>0%</c:formatCode>
                      <c:ptCount val="6"/>
                      <c:pt idx="1">
                        <c:v>0</c:v>
                      </c:pt>
                      <c:pt idx="2">
                        <c:v>0.45</c:v>
                      </c:pt>
                      <c:pt idx="3">
                        <c:v>0.25</c:v>
                      </c:pt>
                      <c:pt idx="4">
                        <c:v>0.3</c:v>
                      </c:pt>
                      <c:pt idx="5">
                        <c:v>1</c:v>
                      </c:pt>
                    </c:numCache>
                  </c:numRef>
                </c:val>
                <c:extLst>
                  <c:ext xmlns:c16="http://schemas.microsoft.com/office/drawing/2014/chart" uri="{C3380CC4-5D6E-409C-BE32-E72D297353CC}">
                    <c16:uniqueId val="{00000000-0ECD-4BC6-8058-A97E0CC68B50}"/>
                  </c:ext>
                </c:extLst>
              </c15:ser>
            </c15:filteredPieSeries>
            <c15:filteredPieSeries>
              <c15:ser>
                <c:idx val="1"/>
                <c:order val="1"/>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1D-E6F8-49FB-B3FB-7524BD07A72C}"/>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1F-E6F8-49FB-B3FB-7524BD07A72C}"/>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21-E6F8-49FB-B3FB-7524BD07A72C}"/>
                    </c:ext>
                  </c:extLst>
                </c:dPt>
                <c:dPt>
                  <c:idx val="3"/>
                  <c:bubble3D val="0"/>
                  <c:spPr>
                    <a:solidFill>
                      <a:schemeClr val="accent4"/>
                    </a:solidFill>
                    <a:ln w="19050">
                      <a:solidFill>
                        <a:schemeClr val="lt1"/>
                      </a:solidFill>
                    </a:ln>
                    <a:effectLst/>
                  </c:spPr>
                  <c:extLst xmlns:c15="http://schemas.microsoft.com/office/drawing/2012/chart">
                    <c:ext xmlns:c16="http://schemas.microsoft.com/office/drawing/2014/chart" uri="{C3380CC4-5D6E-409C-BE32-E72D297353CC}">
                      <c16:uniqueId val="{00000023-E6F8-49FB-B3FB-7524BD07A72C}"/>
                    </c:ext>
                  </c:extLst>
                </c:dPt>
                <c:dPt>
                  <c:idx val="4"/>
                  <c:bubble3D val="0"/>
                  <c:spPr>
                    <a:solidFill>
                      <a:schemeClr val="accent5"/>
                    </a:solidFill>
                    <a:ln w="19050">
                      <a:solidFill>
                        <a:schemeClr val="lt1"/>
                      </a:solidFill>
                    </a:ln>
                    <a:effectLst/>
                  </c:spPr>
                  <c:extLst xmlns:c15="http://schemas.microsoft.com/office/drawing/2012/chart">
                    <c:ext xmlns:c16="http://schemas.microsoft.com/office/drawing/2014/chart" uri="{C3380CC4-5D6E-409C-BE32-E72D297353CC}">
                      <c16:uniqueId val="{00000025-E6F8-49FB-B3FB-7524BD07A72C}"/>
                    </c:ext>
                  </c:extLst>
                </c:dPt>
                <c:dPt>
                  <c:idx val="5"/>
                  <c:bubble3D val="0"/>
                  <c:spPr>
                    <a:solidFill>
                      <a:schemeClr val="accent6"/>
                    </a:solidFill>
                    <a:ln w="19050">
                      <a:solidFill>
                        <a:schemeClr val="lt1"/>
                      </a:solidFill>
                    </a:ln>
                    <a:effectLst/>
                  </c:spPr>
                  <c:extLst xmlns:c15="http://schemas.microsoft.com/office/drawing/2012/chart">
                    <c:ext xmlns:c16="http://schemas.microsoft.com/office/drawing/2014/chart" uri="{C3380CC4-5D6E-409C-BE32-E72D297353CC}">
                      <c16:uniqueId val="{00000027-E6F8-49FB-B3FB-7524BD07A72C}"/>
                    </c:ext>
                  </c:extLst>
                </c:dPt>
                <c:cat>
                  <c:strRef>
                    <c:extLst xmlns:c15="http://schemas.microsoft.com/office/drawing/2012/chart">
                      <c:ext xmlns:c15="http://schemas.microsoft.com/office/drawing/2012/chart" uri="{02D57815-91ED-43cb-92C2-25804820EDAC}">
                        <c15:formulaRef>
                          <c15:sqref>'Pivot Table'!$A$55:$A$60</c15:sqref>
                        </c15:formulaRef>
                      </c:ext>
                    </c:extLst>
                    <c:strCache>
                      <c:ptCount val="6"/>
                      <c:pt idx="0">
                        <c:v>Rating Chart</c:v>
                      </c:pt>
                      <c:pt idx="1">
                        <c:v>Start</c:v>
                      </c:pt>
                      <c:pt idx="2">
                        <c:v>Initial</c:v>
                      </c:pt>
                      <c:pt idx="3">
                        <c:v>Middle</c:v>
                      </c:pt>
                      <c:pt idx="4">
                        <c:v>End</c:v>
                      </c:pt>
                      <c:pt idx="5">
                        <c:v>Max</c:v>
                      </c:pt>
                    </c:strCache>
                  </c:strRef>
                </c:cat>
                <c:val>
                  <c:numRef>
                    <c:extLst xmlns:c15="http://schemas.microsoft.com/office/drawing/2012/chart">
                      <c:ext xmlns:c15="http://schemas.microsoft.com/office/drawing/2012/chart" uri="{02D57815-91ED-43cb-92C2-25804820EDAC}">
                        <c15:formulaRef>
                          <c15:sqref>'Pivot Table'!$C$55:$C$60</c15:sqref>
                        </c15:formulaRef>
                      </c:ext>
                    </c:extLst>
                    <c:numCache>
                      <c:formatCode>General</c:formatCode>
                      <c:ptCount val="6"/>
                      <c:pt idx="0">
                        <c:v>0</c:v>
                      </c:pt>
                      <c:pt idx="1">
                        <c:v>0</c:v>
                      </c:pt>
                      <c:pt idx="2">
                        <c:v>0</c:v>
                      </c:pt>
                      <c:pt idx="3">
                        <c:v>0</c:v>
                      </c:pt>
                    </c:numCache>
                  </c:numRef>
                </c:val>
                <c:extLst xmlns:c15="http://schemas.microsoft.com/office/drawing/2012/chart">
                  <c:ext xmlns:c16="http://schemas.microsoft.com/office/drawing/2014/chart" uri="{C3380CC4-5D6E-409C-BE32-E72D297353CC}">
                    <c16:uniqueId val="{00000001-0ECD-4BC6-8058-A97E0CC68B50}"/>
                  </c:ext>
                </c:extLst>
              </c15:ser>
            </c15:filteredPieSeries>
            <c15:filteredPieSeries>
              <c15:ser>
                <c:idx val="2"/>
                <c:order val="2"/>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29-E6F8-49FB-B3FB-7524BD07A72C}"/>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2B-E6F8-49FB-B3FB-7524BD07A72C}"/>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2D-E6F8-49FB-B3FB-7524BD07A72C}"/>
                    </c:ext>
                  </c:extLst>
                </c:dPt>
                <c:dPt>
                  <c:idx val="3"/>
                  <c:bubble3D val="0"/>
                  <c:spPr>
                    <a:solidFill>
                      <a:schemeClr val="accent4"/>
                    </a:solidFill>
                    <a:ln w="19050">
                      <a:solidFill>
                        <a:schemeClr val="lt1"/>
                      </a:solidFill>
                    </a:ln>
                    <a:effectLst/>
                  </c:spPr>
                  <c:extLst xmlns:c15="http://schemas.microsoft.com/office/drawing/2012/chart">
                    <c:ext xmlns:c16="http://schemas.microsoft.com/office/drawing/2014/chart" uri="{C3380CC4-5D6E-409C-BE32-E72D297353CC}">
                      <c16:uniqueId val="{0000002F-E6F8-49FB-B3FB-7524BD07A72C}"/>
                    </c:ext>
                  </c:extLst>
                </c:dPt>
                <c:dPt>
                  <c:idx val="4"/>
                  <c:bubble3D val="0"/>
                  <c:spPr>
                    <a:solidFill>
                      <a:schemeClr val="accent5"/>
                    </a:solidFill>
                    <a:ln w="19050">
                      <a:solidFill>
                        <a:schemeClr val="lt1"/>
                      </a:solidFill>
                    </a:ln>
                    <a:effectLst/>
                  </c:spPr>
                  <c:extLst xmlns:c15="http://schemas.microsoft.com/office/drawing/2012/chart">
                    <c:ext xmlns:c16="http://schemas.microsoft.com/office/drawing/2014/chart" uri="{C3380CC4-5D6E-409C-BE32-E72D297353CC}">
                      <c16:uniqueId val="{00000031-E6F8-49FB-B3FB-7524BD07A72C}"/>
                    </c:ext>
                  </c:extLst>
                </c:dPt>
                <c:dPt>
                  <c:idx val="5"/>
                  <c:bubble3D val="0"/>
                  <c:spPr>
                    <a:solidFill>
                      <a:schemeClr val="accent6"/>
                    </a:solidFill>
                    <a:ln w="19050">
                      <a:solidFill>
                        <a:schemeClr val="lt1"/>
                      </a:solidFill>
                    </a:ln>
                    <a:effectLst/>
                  </c:spPr>
                  <c:extLst xmlns:c15="http://schemas.microsoft.com/office/drawing/2012/chart">
                    <c:ext xmlns:c16="http://schemas.microsoft.com/office/drawing/2014/chart" uri="{C3380CC4-5D6E-409C-BE32-E72D297353CC}">
                      <c16:uniqueId val="{00000033-E6F8-49FB-B3FB-7524BD07A72C}"/>
                    </c:ext>
                  </c:extLst>
                </c:dPt>
                <c:cat>
                  <c:strRef>
                    <c:extLst xmlns:c15="http://schemas.microsoft.com/office/drawing/2012/chart">
                      <c:ext xmlns:c15="http://schemas.microsoft.com/office/drawing/2012/chart" uri="{02D57815-91ED-43cb-92C2-25804820EDAC}">
                        <c15:formulaRef>
                          <c15:sqref>'Pivot Table'!$A$55:$A$60</c15:sqref>
                        </c15:formulaRef>
                      </c:ext>
                    </c:extLst>
                    <c:strCache>
                      <c:ptCount val="6"/>
                      <c:pt idx="0">
                        <c:v>Rating Chart</c:v>
                      </c:pt>
                      <c:pt idx="1">
                        <c:v>Start</c:v>
                      </c:pt>
                      <c:pt idx="2">
                        <c:v>Initial</c:v>
                      </c:pt>
                      <c:pt idx="3">
                        <c:v>Middle</c:v>
                      </c:pt>
                      <c:pt idx="4">
                        <c:v>End</c:v>
                      </c:pt>
                      <c:pt idx="5">
                        <c:v>Max</c:v>
                      </c:pt>
                    </c:strCache>
                  </c:strRef>
                </c:cat>
                <c:val>
                  <c:numRef>
                    <c:extLst xmlns:c15="http://schemas.microsoft.com/office/drawing/2012/chart">
                      <c:ext xmlns:c15="http://schemas.microsoft.com/office/drawing/2012/chart" uri="{02D57815-91ED-43cb-92C2-25804820EDAC}">
                        <c15:formulaRef>
                          <c15:sqref>'Pivot Table'!$D$55:$D$60</c15:sqref>
                        </c15:formulaRef>
                      </c:ext>
                    </c:extLst>
                    <c:numCache>
                      <c:formatCode>0%</c:formatCode>
                      <c:ptCount val="6"/>
                      <c:pt idx="1">
                        <c:v>0.25388017776647792</c:v>
                      </c:pt>
                      <c:pt idx="2">
                        <c:v>0.02</c:v>
                      </c:pt>
                      <c:pt idx="3" formatCode="0">
                        <c:v>1.9661198222335223</c:v>
                      </c:pt>
                    </c:numCache>
                  </c:numRef>
                </c:val>
                <c:extLst xmlns:c15="http://schemas.microsoft.com/office/drawing/2012/chart">
                  <c:ext xmlns:c16="http://schemas.microsoft.com/office/drawing/2014/chart" uri="{C3380CC4-5D6E-409C-BE32-E72D297353CC}">
                    <c16:uniqueId val="{00000002-0ECD-4BC6-8058-A97E0CC68B50}"/>
                  </c:ext>
                </c:extLst>
              </c15:ser>
            </c15:filteredPieSeries>
          </c:ext>
        </c:extLst>
      </c:doughnutChart>
      <c:pieChart>
        <c:varyColors val="1"/>
        <c:ser>
          <c:idx val="4"/>
          <c:order val="4"/>
          <c:tx>
            <c:v>Needle</c:v>
          </c:tx>
          <c:dPt>
            <c:idx val="0"/>
            <c:bubble3D val="0"/>
            <c:spPr>
              <a:noFill/>
              <a:ln w="19050">
                <a:noFill/>
              </a:ln>
              <a:effectLst/>
            </c:spPr>
            <c:extLst>
              <c:ext xmlns:c16="http://schemas.microsoft.com/office/drawing/2014/chart" uri="{C3380CC4-5D6E-409C-BE32-E72D297353CC}">
                <c16:uniqueId val="{0000000B-0ECD-4BC6-8058-A97E0CC68B50}"/>
              </c:ext>
            </c:extLst>
          </c:dPt>
          <c:dPt>
            <c:idx val="1"/>
            <c:bubble3D val="0"/>
            <c:spPr>
              <a:solidFill>
                <a:schemeClr val="tx1">
                  <a:lumMod val="95000"/>
                  <a:lumOff val="5000"/>
                </a:schemeClr>
              </a:solidFill>
              <a:ln w="19050">
                <a:solidFill>
                  <a:schemeClr val="lt1"/>
                </a:solidFill>
              </a:ln>
              <a:effectLst/>
            </c:spPr>
            <c:extLst>
              <c:ext xmlns:c16="http://schemas.microsoft.com/office/drawing/2014/chart" uri="{C3380CC4-5D6E-409C-BE32-E72D297353CC}">
                <c16:uniqueId val="{0000000C-0ECD-4BC6-8058-A97E0CC68B50}"/>
              </c:ext>
            </c:extLst>
          </c:dPt>
          <c:dPt>
            <c:idx val="2"/>
            <c:bubble3D val="0"/>
            <c:spPr>
              <a:noFill/>
              <a:ln w="19050">
                <a:noFill/>
              </a:ln>
              <a:effectLst/>
            </c:spPr>
            <c:extLst>
              <c:ext xmlns:c16="http://schemas.microsoft.com/office/drawing/2014/chart" uri="{C3380CC4-5D6E-409C-BE32-E72D297353CC}">
                <c16:uniqueId val="{0000000A-0ECD-4BC6-8058-A97E0CC68B50}"/>
              </c:ext>
            </c:extLst>
          </c:dPt>
          <c:val>
            <c:numRef>
              <c:f>'Pivot Table'!$D$56:$D$58</c:f>
              <c:numCache>
                <c:formatCode>0%</c:formatCode>
                <c:ptCount val="3"/>
                <c:pt idx="0">
                  <c:v>0.25388017776647792</c:v>
                </c:pt>
                <c:pt idx="1">
                  <c:v>0.02</c:v>
                </c:pt>
                <c:pt idx="2" formatCode="0">
                  <c:v>1.9661198222335223</c:v>
                </c:pt>
              </c:numCache>
            </c:numRef>
          </c:val>
          <c:extLst>
            <c:ext xmlns:c16="http://schemas.microsoft.com/office/drawing/2014/chart" uri="{C3380CC4-5D6E-409C-BE32-E72D297353CC}">
              <c16:uniqueId val="{00000005-0ECD-4BC6-8058-A97E0CC68B50}"/>
            </c:ext>
          </c:extLst>
        </c:ser>
        <c:dLbls>
          <c:showLegendKey val="0"/>
          <c:showVal val="0"/>
          <c:showCatName val="0"/>
          <c:showSerName val="0"/>
          <c:showPercent val="0"/>
          <c:showBubbleSize val="0"/>
          <c:showLeaderLines val="1"/>
        </c:dLbls>
        <c:firstSliceAng val="27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AR Dashboard.xlsx]Pivot Table!Top 5 Overdue</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600" b="1" i="0" baseline="0">
                <a:solidFill>
                  <a:schemeClr val="tx1"/>
                </a:solidFill>
                <a:effectLst/>
              </a:rPr>
              <a:t>Top 5 Customers By Overdue Receivable</a:t>
            </a:r>
            <a:endParaRPr lang="en-US" sz="1600" b="1">
              <a:solidFill>
                <a:schemeClr val="tx1"/>
              </a:solidFill>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sz="1600" b="0">
              <a:solidFill>
                <a:schemeClr val="tx1"/>
              </a:solidFill>
            </a:endParaRPr>
          </a:p>
        </c:rich>
      </c:tx>
      <c:layout>
        <c:manualLayout>
          <c:xMode val="edge"/>
          <c:yMode val="edge"/>
          <c:x val="2.3753825936797344E-2"/>
          <c:y val="0"/>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394905692625025E-2"/>
          <c:y val="0.13130800329368938"/>
          <c:w val="0.94482729323999792"/>
          <c:h val="0.76735739212445031"/>
        </c:manualLayout>
      </c:layout>
      <c:barChart>
        <c:barDir val="bar"/>
        <c:grouping val="clustered"/>
        <c:varyColors val="0"/>
        <c:ser>
          <c:idx val="0"/>
          <c:order val="0"/>
          <c:tx>
            <c:strRef>
              <c:f>'Pivot Table'!$B$40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Table'!$A$41:$A$46</c:f>
              <c:strCache>
                <c:ptCount val="5"/>
                <c:pt idx="0">
                  <c:v>Z</c:v>
                </c:pt>
                <c:pt idx="1">
                  <c:v>X</c:v>
                </c:pt>
                <c:pt idx="2">
                  <c:v>R</c:v>
                </c:pt>
                <c:pt idx="3">
                  <c:v>B</c:v>
                </c:pt>
                <c:pt idx="4">
                  <c:v>A</c:v>
                </c:pt>
              </c:strCache>
            </c:strRef>
          </c:cat>
          <c:val>
            <c:numRef>
              <c:f>'Pivot Table'!$B$41:$B$46</c:f>
              <c:numCache>
                <c:formatCode>[$₹-4009]\ #,##0;[$₹-4009]\ \-#,##0</c:formatCode>
                <c:ptCount val="5"/>
                <c:pt idx="0">
                  <c:v>454541</c:v>
                </c:pt>
                <c:pt idx="1">
                  <c:v>438543</c:v>
                </c:pt>
                <c:pt idx="2">
                  <c:v>379841</c:v>
                </c:pt>
                <c:pt idx="3">
                  <c:v>250000</c:v>
                </c:pt>
                <c:pt idx="4">
                  <c:v>214193</c:v>
                </c:pt>
              </c:numCache>
            </c:numRef>
          </c:val>
          <c:extLst>
            <c:ext xmlns:c16="http://schemas.microsoft.com/office/drawing/2014/chart" uri="{C3380CC4-5D6E-409C-BE32-E72D297353CC}">
              <c16:uniqueId val="{00000000-7E78-4619-B234-3F2B3B19E212}"/>
            </c:ext>
          </c:extLst>
        </c:ser>
        <c:dLbls>
          <c:dLblPos val="inEnd"/>
          <c:showLegendKey val="0"/>
          <c:showVal val="1"/>
          <c:showCatName val="0"/>
          <c:showSerName val="0"/>
          <c:showPercent val="0"/>
          <c:showBubbleSize val="0"/>
        </c:dLbls>
        <c:gapWidth val="182"/>
        <c:axId val="1688097824"/>
        <c:axId val="1688104480"/>
      </c:barChart>
      <c:catAx>
        <c:axId val="1688097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688104480"/>
        <c:crosses val="autoZero"/>
        <c:auto val="1"/>
        <c:lblAlgn val="ctr"/>
        <c:lblOffset val="100"/>
        <c:noMultiLvlLbl val="0"/>
      </c:catAx>
      <c:valAx>
        <c:axId val="1688104480"/>
        <c:scaling>
          <c:orientation val="minMax"/>
        </c:scaling>
        <c:delete val="1"/>
        <c:axPos val="b"/>
        <c:numFmt formatCode="[$₹-4009]\ #,##0;[$₹-4009]\ \-#,##0" sourceLinked="1"/>
        <c:majorTickMark val="none"/>
        <c:minorTickMark val="none"/>
        <c:tickLblPos val="nextTo"/>
        <c:crossAx val="168809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3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AR Dashboard.xlsx]Pivot Table!Top 5 Sales</c:name>
    <c:fmtId val="16"/>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Top</a:t>
            </a:r>
            <a:r>
              <a:rPr lang="en-US" sz="1600" b="1" baseline="0"/>
              <a:t> 5 Customers By Sales</a:t>
            </a:r>
            <a:r>
              <a:rPr lang="en-US" sz="1600" b="1"/>
              <a:t>l</a:t>
            </a:r>
          </a:p>
        </c:rich>
      </c:tx>
      <c:layout>
        <c:manualLayout>
          <c:xMode val="edge"/>
          <c:yMode val="edge"/>
          <c:x val="3.9438819100422795E-2"/>
          <c:y val="0"/>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067147856517932E-2"/>
          <c:y val="0.11700284650755419"/>
          <c:w val="0.94193282675235013"/>
          <c:h val="0.78918817604554414"/>
        </c:manualLayout>
      </c:layout>
      <c:barChart>
        <c:barDir val="bar"/>
        <c:grouping val="clustered"/>
        <c:varyColors val="0"/>
        <c:ser>
          <c:idx val="0"/>
          <c:order val="0"/>
          <c:tx>
            <c:strRef>
              <c:f>'Pivot Table'!$B$63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Table'!$A$64:$A$69</c:f>
              <c:strCache>
                <c:ptCount val="5"/>
                <c:pt idx="0">
                  <c:v>D</c:v>
                </c:pt>
                <c:pt idx="1">
                  <c:v>R</c:v>
                </c:pt>
                <c:pt idx="2">
                  <c:v>A</c:v>
                </c:pt>
                <c:pt idx="3">
                  <c:v>Y</c:v>
                </c:pt>
                <c:pt idx="4">
                  <c:v>Q</c:v>
                </c:pt>
              </c:strCache>
            </c:strRef>
          </c:cat>
          <c:val>
            <c:numRef>
              <c:f>'Pivot Table'!$B$64:$B$69</c:f>
              <c:numCache>
                <c:formatCode>[$₹-4009]\ #,##0</c:formatCode>
                <c:ptCount val="5"/>
                <c:pt idx="0">
                  <c:v>980000</c:v>
                </c:pt>
                <c:pt idx="1">
                  <c:v>979841</c:v>
                </c:pt>
                <c:pt idx="2">
                  <c:v>744193</c:v>
                </c:pt>
                <c:pt idx="3">
                  <c:v>584514</c:v>
                </c:pt>
                <c:pt idx="4">
                  <c:v>584425</c:v>
                </c:pt>
              </c:numCache>
            </c:numRef>
          </c:val>
          <c:extLst>
            <c:ext xmlns:c16="http://schemas.microsoft.com/office/drawing/2014/chart" uri="{C3380CC4-5D6E-409C-BE32-E72D297353CC}">
              <c16:uniqueId val="{00000000-72F4-42DB-9436-A8FF165B8115}"/>
            </c:ext>
          </c:extLst>
        </c:ser>
        <c:dLbls>
          <c:dLblPos val="inEnd"/>
          <c:showLegendKey val="0"/>
          <c:showVal val="1"/>
          <c:showCatName val="0"/>
          <c:showSerName val="0"/>
          <c:showPercent val="0"/>
          <c:showBubbleSize val="0"/>
        </c:dLbls>
        <c:gapWidth val="182"/>
        <c:axId val="992856672"/>
        <c:axId val="992842112"/>
      </c:barChart>
      <c:catAx>
        <c:axId val="992856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992842112"/>
        <c:crosses val="autoZero"/>
        <c:auto val="1"/>
        <c:lblAlgn val="ctr"/>
        <c:lblOffset val="100"/>
        <c:noMultiLvlLbl val="0"/>
      </c:catAx>
      <c:valAx>
        <c:axId val="992842112"/>
        <c:scaling>
          <c:orientation val="minMax"/>
        </c:scaling>
        <c:delete val="1"/>
        <c:axPos val="b"/>
        <c:numFmt formatCode="[$₹-4009]\ #,##0" sourceLinked="1"/>
        <c:majorTickMark val="none"/>
        <c:minorTickMark val="none"/>
        <c:tickLblPos val="nextTo"/>
        <c:crossAx val="992856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3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0" baseline="0">
                <a:solidFill>
                  <a:schemeClr val="bg1"/>
                </a:solidFill>
                <a:latin typeface="+mn-lt"/>
                <a:ea typeface="+mn-ea"/>
                <a:cs typeface="+mn-cs"/>
              </a:defRPr>
            </a:pPr>
            <a:r>
              <a:rPr lang="en-US" sz="1600" b="1">
                <a:solidFill>
                  <a:schemeClr val="bg1"/>
                </a:solidFill>
              </a:rPr>
              <a:t> </a:t>
            </a:r>
            <a:r>
              <a:rPr lang="en-US" sz="1600" b="1" i="0" baseline="0">
                <a:solidFill>
                  <a:schemeClr val="bg1"/>
                </a:solidFill>
                <a:effectLst/>
              </a:rPr>
              <a:t>Top 5 customers by receivables</a:t>
            </a:r>
            <a:endParaRPr lang="en-US" sz="1600" b="1">
              <a:solidFill>
                <a:schemeClr val="bg1"/>
              </a:solidFill>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600" b="1">
                <a:solidFill>
                  <a:schemeClr val="bg1"/>
                </a:solidFill>
              </a:defRPr>
            </a:pPr>
            <a:endParaRPr lang="en-US" sz="1600" b="1">
              <a:solidFill>
                <a:schemeClr val="bg1"/>
              </a:solidFill>
            </a:endParaRPr>
          </a:p>
        </c:rich>
      </c:tx>
      <c:layout>
        <c:manualLayout>
          <c:xMode val="edge"/>
          <c:yMode val="edge"/>
          <c:x val="1.3323006841334142E-3"/>
          <c:y val="2.9968416239356104E-4"/>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0.37802406094877961"/>
          <c:y val="9.0785659538351993E-2"/>
          <c:w val="0.45411339339002849"/>
          <c:h val="0.85730712546232923"/>
        </c:manualLayout>
      </c:layout>
      <c:pieChart>
        <c:varyColors val="1"/>
        <c:ser>
          <c:idx val="0"/>
          <c:order val="0"/>
          <c:dPt>
            <c:idx val="0"/>
            <c:bubble3D val="0"/>
            <c:spPr>
              <a:solidFill>
                <a:schemeClr val="accent1"/>
              </a:solidFill>
              <a:ln w="19050">
                <a:noFill/>
              </a:ln>
              <a:effectLst/>
            </c:spPr>
            <c:extLst>
              <c:ext xmlns:c16="http://schemas.microsoft.com/office/drawing/2014/chart" uri="{C3380CC4-5D6E-409C-BE32-E72D297353CC}">
                <c16:uniqueId val="{00000001-430F-493D-B081-0B21B149F759}"/>
              </c:ext>
            </c:extLst>
          </c:dPt>
          <c:dPt>
            <c:idx val="1"/>
            <c:bubble3D val="0"/>
            <c:spPr>
              <a:solidFill>
                <a:schemeClr val="accent1">
                  <a:lumMod val="60000"/>
                  <a:lumOff val="40000"/>
                </a:schemeClr>
              </a:solidFill>
              <a:ln w="19050">
                <a:noFill/>
              </a:ln>
              <a:effectLst/>
            </c:spPr>
            <c:extLst>
              <c:ext xmlns:c16="http://schemas.microsoft.com/office/drawing/2014/chart" uri="{C3380CC4-5D6E-409C-BE32-E72D297353CC}">
                <c16:uniqueId val="{00000003-430F-493D-B081-0B21B149F759}"/>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Table'!$C$64:$C$65</c:f>
              <c:strCache>
                <c:ptCount val="2"/>
                <c:pt idx="0">
                  <c:v>Top 5 customers by revenue</c:v>
                </c:pt>
                <c:pt idx="1">
                  <c:v>Others % sales</c:v>
                </c:pt>
              </c:strCache>
            </c:strRef>
          </c:cat>
          <c:val>
            <c:numRef>
              <c:f>'Pivot Table'!$D$64:$D$65</c:f>
              <c:numCache>
                <c:formatCode>0%</c:formatCode>
                <c:ptCount val="2"/>
                <c:pt idx="0">
                  <c:v>0.39199524541775821</c:v>
                </c:pt>
                <c:pt idx="1">
                  <c:v>0.60800475458224179</c:v>
                </c:pt>
              </c:numCache>
            </c:numRef>
          </c:val>
          <c:extLst>
            <c:ext xmlns:c16="http://schemas.microsoft.com/office/drawing/2014/chart" uri="{C3380CC4-5D6E-409C-BE32-E72D297353CC}">
              <c16:uniqueId val="{00000004-430F-493D-B081-0B21B149F759}"/>
            </c:ext>
          </c:extLst>
        </c:ser>
        <c:dLbls>
          <c:showLegendKey val="0"/>
          <c:showVal val="0"/>
          <c:showCatName val="0"/>
          <c:showSerName val="0"/>
          <c:showPercent val="0"/>
          <c:showBubbleSize val="0"/>
          <c:showLeaderLines val="1"/>
        </c:dLbls>
        <c:firstSliceAng val="0"/>
      </c:pieChart>
      <c:spPr>
        <a:noFill/>
        <a:ln>
          <a:noFill/>
        </a:ln>
        <a:effectLst/>
      </c:spPr>
    </c:plotArea>
    <c:legend>
      <c:legendPos val="l"/>
      <c:layout>
        <c:manualLayout>
          <c:xMode val="edge"/>
          <c:yMode val="edge"/>
          <c:x val="2.7612279245806466E-3"/>
          <c:y val="0.21289285800541366"/>
          <c:w val="0.38795795889162138"/>
          <c:h val="0.15926222488096056"/>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dk2">
            <a:tint val="93000"/>
            <a:satMod val="150000"/>
            <a:shade val="98000"/>
            <a:lumMod val="102000"/>
          </a:schemeClr>
        </a:gs>
        <a:gs pos="50000">
          <a:schemeClr val="dk2">
            <a:tint val="98000"/>
            <a:satMod val="130000"/>
            <a:shade val="90000"/>
            <a:lumMod val="103000"/>
          </a:schemeClr>
        </a:gs>
        <a:gs pos="57850">
          <a:srgbClr val="45556E"/>
        </a:gs>
        <a:gs pos="100000">
          <a:schemeClr val="dk2">
            <a:shade val="63000"/>
            <a:satMod val="120000"/>
          </a:schemeClr>
        </a:gs>
      </a:gsLst>
      <a:lin ang="5400000" scaled="0"/>
    </a:gra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0" baseline="0">
                <a:solidFill>
                  <a:schemeClr val="bg1"/>
                </a:solidFill>
                <a:latin typeface="+mn-lt"/>
                <a:ea typeface="+mn-ea"/>
                <a:cs typeface="+mn-cs"/>
              </a:defRPr>
            </a:pPr>
            <a:r>
              <a:rPr lang="en-US" sz="1600" b="1" i="0" baseline="0">
                <a:solidFill>
                  <a:schemeClr val="bg1"/>
                </a:solidFill>
                <a:effectLst/>
              </a:rPr>
              <a:t>  Top 5 Customers By Overdue Receivable</a:t>
            </a:r>
            <a:endParaRPr lang="en-US" sz="1600" b="1">
              <a:solidFill>
                <a:schemeClr val="bg1"/>
              </a:solidFill>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600" b="1">
                <a:solidFill>
                  <a:schemeClr val="bg1"/>
                </a:solidFill>
              </a:defRPr>
            </a:pPr>
            <a:r>
              <a:rPr lang="en-US" sz="1600" b="1">
                <a:solidFill>
                  <a:schemeClr val="bg1"/>
                </a:solidFill>
              </a:rPr>
              <a:t> </a:t>
            </a:r>
          </a:p>
        </c:rich>
      </c:tx>
      <c:layout>
        <c:manualLayout>
          <c:xMode val="edge"/>
          <c:yMode val="edge"/>
          <c:x val="3.3664628738828486E-3"/>
          <c:y val="0"/>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0.44173934591437231"/>
          <c:y val="0.12737008135183947"/>
          <c:w val="0.4706153799286078"/>
          <c:h val="0.82269866794002677"/>
        </c:manualLayout>
      </c:layout>
      <c:pieChart>
        <c:varyColors val="1"/>
        <c:ser>
          <c:idx val="0"/>
          <c:order val="0"/>
          <c:dPt>
            <c:idx val="0"/>
            <c:bubble3D val="0"/>
            <c:spPr>
              <a:solidFill>
                <a:schemeClr val="accent1"/>
              </a:solidFill>
              <a:ln w="19050">
                <a:noFill/>
              </a:ln>
              <a:effectLst/>
            </c:spPr>
            <c:extLst>
              <c:ext xmlns:c16="http://schemas.microsoft.com/office/drawing/2014/chart" uri="{C3380CC4-5D6E-409C-BE32-E72D297353CC}">
                <c16:uniqueId val="{00000001-EF69-45FF-B834-F2A0AE9107EC}"/>
              </c:ext>
            </c:extLst>
          </c:dPt>
          <c:dPt>
            <c:idx val="1"/>
            <c:bubble3D val="0"/>
            <c:spPr>
              <a:solidFill>
                <a:schemeClr val="accent1">
                  <a:lumMod val="60000"/>
                  <a:lumOff val="40000"/>
                </a:schemeClr>
              </a:solidFill>
              <a:ln w="19050">
                <a:noFill/>
              </a:ln>
              <a:effectLst/>
            </c:spPr>
            <c:extLst>
              <c:ext xmlns:c16="http://schemas.microsoft.com/office/drawing/2014/chart" uri="{C3380CC4-5D6E-409C-BE32-E72D297353CC}">
                <c16:uniqueId val="{00000003-EF69-45FF-B834-F2A0AE9107EC}"/>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Table'!$C$41:$C$42</c:f>
              <c:strCache>
                <c:ptCount val="2"/>
                <c:pt idx="0">
                  <c:v>Top 5 customers % overdue</c:v>
                </c:pt>
                <c:pt idx="1">
                  <c:v>Others % overdue</c:v>
                </c:pt>
              </c:strCache>
            </c:strRef>
          </c:cat>
          <c:val>
            <c:numRef>
              <c:f>'Pivot Table'!$D$41:$D$42</c:f>
              <c:numCache>
                <c:formatCode>0%</c:formatCode>
                <c:ptCount val="2"/>
                <c:pt idx="0">
                  <c:v>0.654682432750742</c:v>
                </c:pt>
                <c:pt idx="1">
                  <c:v>0.345317567249258</c:v>
                </c:pt>
              </c:numCache>
            </c:numRef>
          </c:val>
          <c:extLst>
            <c:ext xmlns:c16="http://schemas.microsoft.com/office/drawing/2014/chart" uri="{C3380CC4-5D6E-409C-BE32-E72D297353CC}">
              <c16:uniqueId val="{00000004-EF69-45FF-B834-F2A0AE9107EC}"/>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l"/>
      <c:layout>
        <c:manualLayout>
          <c:xMode val="edge"/>
          <c:yMode val="edge"/>
          <c:x val="2.7579191912304249E-2"/>
          <c:y val="0.22887105323498494"/>
          <c:w val="0.37271475449850283"/>
          <c:h val="0.14544553069714394"/>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dk2">
            <a:tint val="93000"/>
            <a:satMod val="150000"/>
            <a:shade val="98000"/>
            <a:lumMod val="102000"/>
          </a:schemeClr>
        </a:gs>
        <a:gs pos="50000">
          <a:schemeClr val="dk2">
            <a:tint val="98000"/>
            <a:satMod val="130000"/>
            <a:shade val="90000"/>
            <a:lumMod val="103000"/>
          </a:schemeClr>
        </a:gs>
        <a:gs pos="57850">
          <a:srgbClr val="45556E"/>
        </a:gs>
        <a:gs pos="100000">
          <a:schemeClr val="dk2">
            <a:shade val="63000"/>
            <a:satMod val="120000"/>
          </a:schemeClr>
        </a:gs>
      </a:gsLst>
      <a:lin ang="5400000" scaled="0"/>
    </a:gra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AR Dashboard.xlsx]Pivot Table!Collector</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0" baseline="0">
                <a:solidFill>
                  <a:schemeClr val="bg1"/>
                </a:solidFill>
                <a:latin typeface="+mn-lt"/>
                <a:ea typeface="+mn-ea"/>
                <a:cs typeface="+mn-cs"/>
              </a:defRPr>
            </a:pPr>
            <a:r>
              <a:rPr lang="en-US" sz="1600" b="1" i="0" baseline="0">
                <a:solidFill>
                  <a:schemeClr val="bg1"/>
                </a:solidFill>
                <a:effectLst/>
              </a:rPr>
              <a:t>Overdue Balance by Collector</a:t>
            </a:r>
            <a:endParaRPr lang="en-US" sz="1600" b="1">
              <a:solidFill>
                <a:schemeClr val="bg1"/>
              </a:solidFill>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600" b="1">
                <a:solidFill>
                  <a:schemeClr val="bg1"/>
                </a:solidFill>
              </a:defRPr>
            </a:pPr>
            <a:endParaRPr lang="en-US" sz="1600" b="1">
              <a:solidFill>
                <a:schemeClr val="bg1"/>
              </a:solidFill>
            </a:endParaRPr>
          </a:p>
        </c:rich>
      </c:tx>
      <c:layout>
        <c:manualLayout>
          <c:xMode val="edge"/>
          <c:yMode val="edge"/>
          <c:x val="2.4591879053559289E-2"/>
          <c:y val="3.9025636957479215E-3"/>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w="19050">
            <a:noFill/>
          </a:ln>
          <a:effectLst/>
        </c:spPr>
      </c:pivotFmt>
      <c:pivotFmt>
        <c:idx val="7"/>
        <c:spPr>
          <a:solidFill>
            <a:schemeClr val="accent1">
              <a:lumMod val="60000"/>
              <a:lumOff val="40000"/>
            </a:schemeClr>
          </a:solidFill>
          <a:ln w="19050">
            <a:noFill/>
          </a:ln>
          <a:effectLst/>
        </c:spPr>
      </c:pivotFmt>
      <c:pivotFmt>
        <c:idx val="8"/>
        <c:spPr>
          <a:solidFill>
            <a:schemeClr val="accent1">
              <a:lumMod val="40000"/>
              <a:lumOff val="60000"/>
            </a:schemeClr>
          </a:solidFill>
          <a:ln w="19050">
            <a:noFill/>
          </a:ln>
          <a:effectLst/>
        </c:spPr>
      </c:pivotFmt>
    </c:pivotFmts>
    <c:plotArea>
      <c:layout>
        <c:manualLayout>
          <c:layoutTarget val="inner"/>
          <c:xMode val="edge"/>
          <c:yMode val="edge"/>
          <c:x val="0.34604877079453733"/>
          <c:y val="0.11286560320412116"/>
          <c:w val="0.53855870190714772"/>
          <c:h val="0.86160611058870695"/>
        </c:manualLayout>
      </c:layout>
      <c:pieChart>
        <c:varyColors val="1"/>
        <c:ser>
          <c:idx val="0"/>
          <c:order val="0"/>
          <c:tx>
            <c:strRef>
              <c:f>'Pivot Table'!$B$49</c:f>
              <c:strCache>
                <c:ptCount val="1"/>
                <c:pt idx="0">
                  <c:v>Total</c:v>
                </c:pt>
              </c:strCache>
            </c:strRef>
          </c:tx>
          <c:spPr>
            <a:solidFill>
              <a:schemeClr val="accent1">
                <a:lumMod val="75000"/>
              </a:schemeClr>
            </a:solidFill>
          </c:spPr>
          <c:dPt>
            <c:idx val="0"/>
            <c:bubble3D val="0"/>
            <c:spPr>
              <a:solidFill>
                <a:schemeClr val="accent1">
                  <a:lumMod val="75000"/>
                </a:schemeClr>
              </a:solidFill>
              <a:ln w="19050">
                <a:noFill/>
              </a:ln>
              <a:effectLst/>
            </c:spPr>
            <c:extLst>
              <c:ext xmlns:c16="http://schemas.microsoft.com/office/drawing/2014/chart" uri="{C3380CC4-5D6E-409C-BE32-E72D297353CC}">
                <c16:uniqueId val="{00000001-A776-4687-B9AE-F104C15EEDC2}"/>
              </c:ext>
            </c:extLst>
          </c:dPt>
          <c:dPt>
            <c:idx val="1"/>
            <c:bubble3D val="0"/>
            <c:spPr>
              <a:solidFill>
                <a:schemeClr val="accent1">
                  <a:lumMod val="60000"/>
                  <a:lumOff val="40000"/>
                </a:schemeClr>
              </a:solidFill>
              <a:ln w="19050">
                <a:noFill/>
              </a:ln>
              <a:effectLst/>
            </c:spPr>
            <c:extLst>
              <c:ext xmlns:c16="http://schemas.microsoft.com/office/drawing/2014/chart" uri="{C3380CC4-5D6E-409C-BE32-E72D297353CC}">
                <c16:uniqueId val="{00000003-A776-4687-B9AE-F104C15EEDC2}"/>
              </c:ext>
            </c:extLst>
          </c:dPt>
          <c:dPt>
            <c:idx val="2"/>
            <c:bubble3D val="0"/>
            <c:spPr>
              <a:solidFill>
                <a:schemeClr val="accent1">
                  <a:lumMod val="40000"/>
                  <a:lumOff val="60000"/>
                </a:schemeClr>
              </a:solidFill>
              <a:ln w="19050">
                <a:noFill/>
              </a:ln>
              <a:effectLst/>
            </c:spPr>
            <c:extLst>
              <c:ext xmlns:c16="http://schemas.microsoft.com/office/drawing/2014/chart" uri="{C3380CC4-5D6E-409C-BE32-E72D297353CC}">
                <c16:uniqueId val="{00000005-A776-4687-B9AE-F104C15EEDC2}"/>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Table'!$A$50:$A$53</c:f>
              <c:strCache>
                <c:ptCount val="3"/>
                <c:pt idx="0">
                  <c:v>Ella </c:v>
                </c:pt>
                <c:pt idx="1">
                  <c:v>Racheal </c:v>
                </c:pt>
                <c:pt idx="2">
                  <c:v>Ross</c:v>
                </c:pt>
              </c:strCache>
            </c:strRef>
          </c:cat>
          <c:val>
            <c:numRef>
              <c:f>'Pivot Table'!$B$50:$B$53</c:f>
              <c:numCache>
                <c:formatCode>[$₹-4009]\ #,##0</c:formatCode>
                <c:ptCount val="3"/>
                <c:pt idx="0">
                  <c:v>644555</c:v>
                </c:pt>
                <c:pt idx="1">
                  <c:v>652311</c:v>
                </c:pt>
                <c:pt idx="2">
                  <c:v>1211509</c:v>
                </c:pt>
              </c:numCache>
            </c:numRef>
          </c:val>
          <c:extLst>
            <c:ext xmlns:c16="http://schemas.microsoft.com/office/drawing/2014/chart" uri="{C3380CC4-5D6E-409C-BE32-E72D297353CC}">
              <c16:uniqueId val="{00000006-A776-4687-B9AE-F104C15EEDC2}"/>
            </c:ext>
          </c:extLst>
        </c:ser>
        <c:dLbls>
          <c:showLegendKey val="0"/>
          <c:showVal val="0"/>
          <c:showCatName val="0"/>
          <c:showSerName val="0"/>
          <c:showPercent val="0"/>
          <c:showBubbleSize val="0"/>
          <c:showLeaderLines val="1"/>
        </c:dLbls>
        <c:firstSliceAng val="238"/>
      </c:pieChart>
      <c:spPr>
        <a:noFill/>
        <a:ln>
          <a:noFill/>
        </a:ln>
        <a:effectLst/>
      </c:spPr>
    </c:plotArea>
    <c:legend>
      <c:legendPos val="l"/>
      <c:layout>
        <c:manualLayout>
          <c:xMode val="edge"/>
          <c:yMode val="edge"/>
          <c:x val="5.5714766716349323E-3"/>
          <c:y val="0.24179569927675798"/>
          <c:w val="0.20685420390837264"/>
          <c:h val="0.1863716242444796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dk2">
            <a:tint val="93000"/>
            <a:satMod val="150000"/>
            <a:shade val="98000"/>
            <a:lumMod val="102000"/>
          </a:schemeClr>
        </a:gs>
        <a:gs pos="50000">
          <a:schemeClr val="dk2">
            <a:tint val="98000"/>
            <a:satMod val="130000"/>
            <a:shade val="90000"/>
            <a:lumMod val="103000"/>
          </a:schemeClr>
        </a:gs>
        <a:gs pos="57850">
          <a:srgbClr val="45556E"/>
        </a:gs>
        <a:gs pos="100000">
          <a:schemeClr val="dk2">
            <a:shade val="63000"/>
            <a:satMod val="120000"/>
          </a:schemeClr>
        </a:gs>
      </a:gsLst>
      <a:lin ang="5400000" scaled="0"/>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AR Dashboard.xlsx]Pivot Table!Invoice Count</c:name>
    <c:fmtId val="9"/>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solidFill>
                  <a:schemeClr val="bg1"/>
                </a:solidFill>
              </a:rPr>
              <a:t>Invoice Status Tracker</a:t>
            </a:r>
          </a:p>
        </c:rich>
      </c:tx>
      <c:layout>
        <c:manualLayout>
          <c:xMode val="edge"/>
          <c:yMode val="edge"/>
          <c:x val="1.5037515187837939E-2"/>
          <c:y val="0"/>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solidFill>
            <a:schemeClr val="accent1">
              <a:lumMod val="50000"/>
            </a:schemeClr>
          </a:solidFill>
          <a:ln>
            <a:noFill/>
          </a:ln>
          <a:effectLst>
            <a:outerShdw blurRad="57150" dist="19050" dir="5400000" algn="ctr" rotWithShape="0">
              <a:srgbClr val="000000">
                <a:alpha val="63000"/>
              </a:srgbClr>
            </a:outerShdw>
          </a:effectLst>
        </c:spPr>
      </c:pivotFmt>
      <c:pivotFmt>
        <c:idx val="8"/>
        <c:spPr>
          <a:solidFill>
            <a:schemeClr val="accent1">
              <a:lumMod val="60000"/>
              <a:lumOff val="40000"/>
            </a:schemeClr>
          </a:soli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7576865663107913"/>
          <c:y val="0.10598471108188363"/>
          <c:w val="0.49479381538518369"/>
          <c:h val="0.79039512238476473"/>
        </c:manualLayout>
      </c:layout>
      <c:pieChart>
        <c:varyColors val="1"/>
        <c:ser>
          <c:idx val="0"/>
          <c:order val="0"/>
          <c:tx>
            <c:strRef>
              <c:f>'Pivot Table'!$B$24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AC4-4C7F-81DD-AD8310642E1E}"/>
              </c:ext>
            </c:extLst>
          </c:dPt>
          <c:dPt>
            <c:idx val="1"/>
            <c:bubble3D val="0"/>
            <c:spPr>
              <a:solidFill>
                <a:schemeClr val="accent1">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AC4-4C7F-81DD-AD8310642E1E}"/>
              </c:ext>
            </c:extLst>
          </c:dPt>
          <c:dPt>
            <c:idx val="2"/>
            <c:bubble3D val="0"/>
            <c:spPr>
              <a:solidFill>
                <a:schemeClr val="accent1">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AC4-4C7F-81DD-AD8310642E1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Table'!$A$25:$A$28</c:f>
              <c:strCache>
                <c:ptCount val="3"/>
                <c:pt idx="0">
                  <c:v>Overdue Invoice</c:v>
                </c:pt>
                <c:pt idx="1">
                  <c:v>Open Invoice</c:v>
                </c:pt>
                <c:pt idx="2">
                  <c:v>Paid Invoice</c:v>
                </c:pt>
              </c:strCache>
            </c:strRef>
          </c:cat>
          <c:val>
            <c:numRef>
              <c:f>'Pivot Table'!$B$25:$B$28</c:f>
              <c:numCache>
                <c:formatCode>General</c:formatCode>
                <c:ptCount val="3"/>
                <c:pt idx="0">
                  <c:v>20</c:v>
                </c:pt>
                <c:pt idx="1">
                  <c:v>1</c:v>
                </c:pt>
                <c:pt idx="2">
                  <c:v>11</c:v>
                </c:pt>
              </c:numCache>
            </c:numRef>
          </c:val>
          <c:extLst>
            <c:ext xmlns:c16="http://schemas.microsoft.com/office/drawing/2014/chart" uri="{C3380CC4-5D6E-409C-BE32-E72D297353CC}">
              <c16:uniqueId val="{00000006-4AC4-4C7F-81DD-AD8310642E1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5226644627242423"/>
          <c:y val="5.0548194714694447E-2"/>
          <c:w val="0.21548272602528185"/>
          <c:h val="0.234963191870051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dk2">
            <a:tint val="93000"/>
            <a:satMod val="150000"/>
            <a:shade val="98000"/>
            <a:lumMod val="102000"/>
          </a:schemeClr>
        </a:gs>
        <a:gs pos="50000">
          <a:schemeClr val="dk2">
            <a:tint val="98000"/>
            <a:satMod val="130000"/>
            <a:shade val="90000"/>
            <a:lumMod val="103000"/>
          </a:schemeClr>
        </a:gs>
        <a:gs pos="57850">
          <a:srgbClr val="45556E"/>
        </a:gs>
        <a:gs pos="100000">
          <a:schemeClr val="dk2">
            <a:shade val="63000"/>
            <a:satMod val="120000"/>
          </a:schemeClr>
        </a:gs>
      </a:gsLst>
      <a:lin ang="5400000" scaled="0"/>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AR Dashboard.xlsx]Pivot Table!Aging buckets</c:name>
    <c:fmtId val="1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chemeClr val="bg1"/>
                </a:solidFill>
                <a:latin typeface="+mn-lt"/>
                <a:ea typeface="+mn-ea"/>
                <a:cs typeface="+mn-cs"/>
              </a:defRPr>
            </a:pPr>
            <a:r>
              <a:rPr lang="en-US" sz="1400" b="1" i="0" baseline="0">
                <a:solidFill>
                  <a:schemeClr val="bg1"/>
                </a:solidFill>
                <a:effectLst/>
              </a:rPr>
              <a:t>Aging Buckets by Overdue Amount</a:t>
            </a:r>
            <a:endParaRPr lang="en-US" sz="1400" b="1">
              <a:solidFill>
                <a:schemeClr val="bg1"/>
              </a:solidFill>
              <a:effectLst/>
            </a:endParaRPr>
          </a:p>
          <a:p>
            <a:pPr marL="0" marR="0" lvl="0" indent="0" algn="ctr" defTabSz="914400" rtl="0" eaLnBrk="1" fontAlgn="auto" latinLnBrk="0" hangingPunct="1">
              <a:lnSpc>
                <a:spcPct val="100000"/>
              </a:lnSpc>
              <a:spcBef>
                <a:spcPts val="0"/>
              </a:spcBef>
              <a:spcAft>
                <a:spcPts val="0"/>
              </a:spcAft>
              <a:buClrTx/>
              <a:buSzTx/>
              <a:buFontTx/>
              <a:buNone/>
              <a:tabLst/>
              <a:defRPr b="1">
                <a:solidFill>
                  <a:schemeClr val="bg1"/>
                </a:solidFill>
              </a:defRPr>
            </a:pPr>
            <a:endParaRPr lang="en-US" sz="1400" b="1">
              <a:solidFill>
                <a:schemeClr val="bg1"/>
              </a:solidFill>
            </a:endParaRPr>
          </a:p>
        </c:rich>
      </c:tx>
      <c:layout>
        <c:manualLayout>
          <c:xMode val="edge"/>
          <c:yMode val="edge"/>
          <c:x val="2.616644877830003E-2"/>
          <c:y val="0"/>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49199367875242"/>
          <c:y val="0.1114359799375414"/>
          <c:w val="0.80750800632124764"/>
          <c:h val="0.84915150941610695"/>
        </c:manualLayout>
      </c:layout>
      <c:barChart>
        <c:barDir val="bar"/>
        <c:grouping val="clustered"/>
        <c:varyColors val="0"/>
        <c:ser>
          <c:idx val="0"/>
          <c:order val="0"/>
          <c:tx>
            <c:strRef>
              <c:f>'Pivot Table'!$B$31</c:f>
              <c:strCache>
                <c:ptCount val="1"/>
                <c:pt idx="0">
                  <c:v>Total</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Table'!$A$32:$A$36</c:f>
              <c:strCache>
                <c:ptCount val="4"/>
                <c:pt idx="0">
                  <c:v>Above 90 days</c:v>
                </c:pt>
                <c:pt idx="1">
                  <c:v>61 - 90 days</c:v>
                </c:pt>
                <c:pt idx="2">
                  <c:v>31 - 60 days</c:v>
                </c:pt>
                <c:pt idx="3">
                  <c:v>0 - 30 days</c:v>
                </c:pt>
              </c:strCache>
            </c:strRef>
          </c:cat>
          <c:val>
            <c:numRef>
              <c:f>'Pivot Table'!$B$32:$B$36</c:f>
              <c:numCache>
                <c:formatCode>[$₹-4009]\ #,##0;[$₹-4009]\ \-#,##0</c:formatCode>
                <c:ptCount val="4"/>
                <c:pt idx="0">
                  <c:v>1270291</c:v>
                </c:pt>
                <c:pt idx="1">
                  <c:v>679084</c:v>
                </c:pt>
                <c:pt idx="2">
                  <c:v>250000</c:v>
                </c:pt>
                <c:pt idx="3">
                  <c:v>309000</c:v>
                </c:pt>
              </c:numCache>
            </c:numRef>
          </c:val>
          <c:extLst>
            <c:ext xmlns:c16="http://schemas.microsoft.com/office/drawing/2014/chart" uri="{C3380CC4-5D6E-409C-BE32-E72D297353CC}">
              <c16:uniqueId val="{00000000-0C82-4D69-94C2-C73AE9E99B7B}"/>
            </c:ext>
          </c:extLst>
        </c:ser>
        <c:dLbls>
          <c:showLegendKey val="0"/>
          <c:showVal val="0"/>
          <c:showCatName val="0"/>
          <c:showSerName val="0"/>
          <c:showPercent val="0"/>
          <c:showBubbleSize val="0"/>
        </c:dLbls>
        <c:gapWidth val="182"/>
        <c:axId val="1794350592"/>
        <c:axId val="1794358080"/>
      </c:barChart>
      <c:catAx>
        <c:axId val="1794350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794358080"/>
        <c:crosses val="autoZero"/>
        <c:auto val="1"/>
        <c:lblAlgn val="ctr"/>
        <c:lblOffset val="100"/>
        <c:noMultiLvlLbl val="0"/>
      </c:catAx>
      <c:valAx>
        <c:axId val="1794358080"/>
        <c:scaling>
          <c:orientation val="minMax"/>
        </c:scaling>
        <c:delete val="1"/>
        <c:axPos val="b"/>
        <c:numFmt formatCode="[$₹-4009]\ #,##0;[$₹-4009]\ \-#,##0" sourceLinked="1"/>
        <c:majorTickMark val="none"/>
        <c:minorTickMark val="none"/>
        <c:tickLblPos val="nextTo"/>
        <c:crossAx val="1794350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dk2">
            <a:tint val="93000"/>
            <a:satMod val="150000"/>
            <a:shade val="98000"/>
            <a:lumMod val="102000"/>
          </a:schemeClr>
        </a:gs>
        <a:gs pos="50000">
          <a:schemeClr val="dk2">
            <a:tint val="98000"/>
            <a:satMod val="130000"/>
            <a:shade val="90000"/>
            <a:lumMod val="103000"/>
          </a:schemeClr>
        </a:gs>
        <a:gs pos="57850">
          <a:srgbClr val="45556E"/>
        </a:gs>
        <a:gs pos="100000">
          <a:schemeClr val="dk2">
            <a:shade val="63000"/>
            <a:satMod val="120000"/>
          </a:schemeClr>
        </a:gs>
      </a:gsLst>
      <a:lin ang="5400000" scaled="0"/>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bg1"/>
                </a:solidFill>
              </a:rPr>
              <a:t>Overdue</a:t>
            </a:r>
            <a:r>
              <a:rPr lang="en-US" sz="1800" b="1" baseline="0">
                <a:solidFill>
                  <a:schemeClr val="bg1"/>
                </a:solidFill>
              </a:rPr>
              <a:t> %</a:t>
            </a:r>
            <a:endParaRPr lang="en-US" sz="1800" b="1">
              <a:solidFill>
                <a:schemeClr val="bg1"/>
              </a:solidFill>
            </a:endParaRPr>
          </a:p>
        </c:rich>
      </c:tx>
      <c:overlay val="0"/>
      <c:spPr>
        <a:noFill/>
        <a:ln>
          <a:noFill/>
        </a:ln>
        <a:effectLst/>
      </c:spPr>
    </c:title>
    <c:autoTitleDeleted val="0"/>
    <c:plotArea>
      <c:layout>
        <c:manualLayout>
          <c:layoutTarget val="inner"/>
          <c:xMode val="edge"/>
          <c:yMode val="edge"/>
          <c:x val="0.20031837902807376"/>
          <c:y val="0.13723573080157556"/>
          <c:w val="0.57166461545776204"/>
          <c:h val="0.86276426919842442"/>
        </c:manualLayout>
      </c:layout>
      <c:doughnutChart>
        <c:varyColors val="1"/>
        <c:ser>
          <c:idx val="3"/>
          <c:order val="3"/>
          <c:tx>
            <c:v>Pie</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FA1-4B35-9792-5ECAC138972B}"/>
              </c:ext>
            </c:extLst>
          </c:dPt>
          <c:dPt>
            <c:idx val="1"/>
            <c:bubble3D val="0"/>
            <c:spPr>
              <a:solidFill>
                <a:srgbClr val="00B050"/>
              </a:solidFill>
              <a:ln w="19050">
                <a:noFill/>
              </a:ln>
              <a:effectLst/>
            </c:spPr>
            <c:extLst>
              <c:ext xmlns:c16="http://schemas.microsoft.com/office/drawing/2014/chart" uri="{C3380CC4-5D6E-409C-BE32-E72D297353CC}">
                <c16:uniqueId val="{00000003-8FA1-4B35-9792-5ECAC138972B}"/>
              </c:ext>
            </c:extLst>
          </c:dPt>
          <c:dPt>
            <c:idx val="2"/>
            <c:bubble3D val="0"/>
            <c:spPr>
              <a:solidFill>
                <a:srgbClr val="FFFF00"/>
              </a:solidFill>
              <a:ln w="19050">
                <a:noFill/>
              </a:ln>
              <a:effectLst/>
            </c:spPr>
            <c:extLst>
              <c:ext xmlns:c16="http://schemas.microsoft.com/office/drawing/2014/chart" uri="{C3380CC4-5D6E-409C-BE32-E72D297353CC}">
                <c16:uniqueId val="{00000005-8FA1-4B35-9792-5ECAC138972B}"/>
              </c:ext>
            </c:extLst>
          </c:dPt>
          <c:dPt>
            <c:idx val="3"/>
            <c:bubble3D val="0"/>
            <c:spPr>
              <a:solidFill>
                <a:srgbClr val="FF0000"/>
              </a:solidFill>
              <a:ln w="19050">
                <a:noFill/>
              </a:ln>
              <a:effectLst/>
            </c:spPr>
            <c:extLst>
              <c:ext xmlns:c16="http://schemas.microsoft.com/office/drawing/2014/chart" uri="{C3380CC4-5D6E-409C-BE32-E72D297353CC}">
                <c16:uniqueId val="{00000007-8FA1-4B35-9792-5ECAC138972B}"/>
              </c:ext>
            </c:extLst>
          </c:dPt>
          <c:dPt>
            <c:idx val="4"/>
            <c:bubble3D val="0"/>
            <c:spPr>
              <a:noFill/>
              <a:ln w="19050">
                <a:noFill/>
              </a:ln>
              <a:effectLst/>
            </c:spPr>
            <c:extLst>
              <c:ext xmlns:c16="http://schemas.microsoft.com/office/drawing/2014/chart" uri="{C3380CC4-5D6E-409C-BE32-E72D297353CC}">
                <c16:uniqueId val="{00000009-8FA1-4B35-9792-5ECAC138972B}"/>
              </c:ext>
            </c:extLst>
          </c:dPt>
          <c:val>
            <c:numRef>
              <c:f>'Pivot Table'!$B$56:$B$60</c:f>
              <c:numCache>
                <c:formatCode>0%</c:formatCode>
                <c:ptCount val="5"/>
                <c:pt idx="0">
                  <c:v>0</c:v>
                </c:pt>
                <c:pt idx="1">
                  <c:v>0.45</c:v>
                </c:pt>
                <c:pt idx="2">
                  <c:v>0.25</c:v>
                </c:pt>
                <c:pt idx="3">
                  <c:v>0.3</c:v>
                </c:pt>
                <c:pt idx="4">
                  <c:v>1</c:v>
                </c:pt>
              </c:numCache>
            </c:numRef>
          </c:val>
          <c:extLst>
            <c:ext xmlns:c16="http://schemas.microsoft.com/office/drawing/2014/chart" uri="{C3380CC4-5D6E-409C-BE32-E72D297353CC}">
              <c16:uniqueId val="{0000000A-8FA1-4B35-9792-5ECAC138972B}"/>
            </c:ext>
          </c:extLst>
        </c:ser>
        <c:dLbls>
          <c:showLegendKey val="0"/>
          <c:showVal val="0"/>
          <c:showCatName val="0"/>
          <c:showSerName val="0"/>
          <c:showPercent val="0"/>
          <c:showBubbleSize val="0"/>
          <c:showLeaderLines val="1"/>
        </c:dLbls>
        <c:firstSliceAng val="270"/>
        <c:holeSize val="50"/>
        <c:extLst>
          <c:ext xmlns:c15="http://schemas.microsoft.com/office/drawing/2012/chart" uri="{02D57815-91ED-43cb-92C2-25804820EDAC}">
            <c15:filteredPieSeries>
              <c15: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13-8FA1-4B35-9792-5ECAC138972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5-8FA1-4B35-9792-5ECAC138972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7-8FA1-4B35-9792-5ECAC138972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9-8FA1-4B35-9792-5ECAC138972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B-8FA1-4B35-9792-5ECAC138972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D-8FA1-4B35-9792-5ECAC138972B}"/>
                    </c:ext>
                  </c:extLst>
                </c:dPt>
                <c:cat>
                  <c:strRef>
                    <c:extLst>
                      <c:ext uri="{02D57815-91ED-43cb-92C2-25804820EDAC}">
                        <c15:formulaRef>
                          <c15:sqref>'Pivot Table'!$A$55:$A$60</c15:sqref>
                        </c15:formulaRef>
                      </c:ext>
                    </c:extLst>
                    <c:strCache>
                      <c:ptCount val="6"/>
                      <c:pt idx="0">
                        <c:v>Rating Chart</c:v>
                      </c:pt>
                      <c:pt idx="1">
                        <c:v>Start</c:v>
                      </c:pt>
                      <c:pt idx="2">
                        <c:v>Initial</c:v>
                      </c:pt>
                      <c:pt idx="3">
                        <c:v>Middle</c:v>
                      </c:pt>
                      <c:pt idx="4">
                        <c:v>End</c:v>
                      </c:pt>
                      <c:pt idx="5">
                        <c:v>Max</c:v>
                      </c:pt>
                    </c:strCache>
                  </c:strRef>
                </c:cat>
                <c:val>
                  <c:numRef>
                    <c:extLst>
                      <c:ext uri="{02D57815-91ED-43cb-92C2-25804820EDAC}">
                        <c15:formulaRef>
                          <c15:sqref>'Pivot Table'!$B$55:$B$60</c15:sqref>
                        </c15:formulaRef>
                      </c:ext>
                    </c:extLst>
                    <c:numCache>
                      <c:formatCode>0%</c:formatCode>
                      <c:ptCount val="6"/>
                      <c:pt idx="1">
                        <c:v>0</c:v>
                      </c:pt>
                      <c:pt idx="2">
                        <c:v>0.45</c:v>
                      </c:pt>
                      <c:pt idx="3">
                        <c:v>0.25</c:v>
                      </c:pt>
                      <c:pt idx="4">
                        <c:v>0.3</c:v>
                      </c:pt>
                      <c:pt idx="5">
                        <c:v>1</c:v>
                      </c:pt>
                    </c:numCache>
                  </c:numRef>
                </c:val>
                <c:extLst>
                  <c:ext xmlns:c16="http://schemas.microsoft.com/office/drawing/2014/chart" uri="{C3380CC4-5D6E-409C-BE32-E72D297353CC}">
                    <c16:uniqueId val="{0000001E-8FA1-4B35-9792-5ECAC138972B}"/>
                  </c:ext>
                </c:extLst>
              </c15:ser>
            </c15:filteredPieSeries>
            <c15:filteredPieSeries>
              <c15:ser>
                <c:idx val="1"/>
                <c:order val="1"/>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20-8FA1-4B35-9792-5ECAC138972B}"/>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22-8FA1-4B35-9792-5ECAC138972B}"/>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24-8FA1-4B35-9792-5ECAC138972B}"/>
                    </c:ext>
                  </c:extLst>
                </c:dPt>
                <c:dPt>
                  <c:idx val="3"/>
                  <c:bubble3D val="0"/>
                  <c:spPr>
                    <a:solidFill>
                      <a:schemeClr val="accent4"/>
                    </a:solidFill>
                    <a:ln w="19050">
                      <a:solidFill>
                        <a:schemeClr val="lt1"/>
                      </a:solidFill>
                    </a:ln>
                    <a:effectLst/>
                  </c:spPr>
                  <c:extLst xmlns:c15="http://schemas.microsoft.com/office/drawing/2012/chart">
                    <c:ext xmlns:c16="http://schemas.microsoft.com/office/drawing/2014/chart" uri="{C3380CC4-5D6E-409C-BE32-E72D297353CC}">
                      <c16:uniqueId val="{00000026-8FA1-4B35-9792-5ECAC138972B}"/>
                    </c:ext>
                  </c:extLst>
                </c:dPt>
                <c:dPt>
                  <c:idx val="4"/>
                  <c:bubble3D val="0"/>
                  <c:spPr>
                    <a:solidFill>
                      <a:schemeClr val="accent5"/>
                    </a:solidFill>
                    <a:ln w="19050">
                      <a:solidFill>
                        <a:schemeClr val="lt1"/>
                      </a:solidFill>
                    </a:ln>
                    <a:effectLst/>
                  </c:spPr>
                  <c:extLst xmlns:c15="http://schemas.microsoft.com/office/drawing/2012/chart">
                    <c:ext xmlns:c16="http://schemas.microsoft.com/office/drawing/2014/chart" uri="{C3380CC4-5D6E-409C-BE32-E72D297353CC}">
                      <c16:uniqueId val="{00000028-8FA1-4B35-9792-5ECAC138972B}"/>
                    </c:ext>
                  </c:extLst>
                </c:dPt>
                <c:dPt>
                  <c:idx val="5"/>
                  <c:bubble3D val="0"/>
                  <c:spPr>
                    <a:solidFill>
                      <a:schemeClr val="accent6"/>
                    </a:solidFill>
                    <a:ln w="19050">
                      <a:solidFill>
                        <a:schemeClr val="lt1"/>
                      </a:solidFill>
                    </a:ln>
                    <a:effectLst/>
                  </c:spPr>
                  <c:extLst xmlns:c15="http://schemas.microsoft.com/office/drawing/2012/chart">
                    <c:ext xmlns:c16="http://schemas.microsoft.com/office/drawing/2014/chart" uri="{C3380CC4-5D6E-409C-BE32-E72D297353CC}">
                      <c16:uniqueId val="{0000002A-8FA1-4B35-9792-5ECAC138972B}"/>
                    </c:ext>
                  </c:extLst>
                </c:dPt>
                <c:cat>
                  <c:strRef>
                    <c:extLst xmlns:c15="http://schemas.microsoft.com/office/drawing/2012/chart">
                      <c:ext xmlns:c15="http://schemas.microsoft.com/office/drawing/2012/chart" uri="{02D57815-91ED-43cb-92C2-25804820EDAC}">
                        <c15:formulaRef>
                          <c15:sqref>'Pivot Table'!$A$55:$A$60</c15:sqref>
                        </c15:formulaRef>
                      </c:ext>
                    </c:extLst>
                    <c:strCache>
                      <c:ptCount val="6"/>
                      <c:pt idx="0">
                        <c:v>Rating Chart</c:v>
                      </c:pt>
                      <c:pt idx="1">
                        <c:v>Start</c:v>
                      </c:pt>
                      <c:pt idx="2">
                        <c:v>Initial</c:v>
                      </c:pt>
                      <c:pt idx="3">
                        <c:v>Middle</c:v>
                      </c:pt>
                      <c:pt idx="4">
                        <c:v>End</c:v>
                      </c:pt>
                      <c:pt idx="5">
                        <c:v>Max</c:v>
                      </c:pt>
                    </c:strCache>
                  </c:strRef>
                </c:cat>
                <c:val>
                  <c:numRef>
                    <c:extLst xmlns:c15="http://schemas.microsoft.com/office/drawing/2012/chart">
                      <c:ext xmlns:c15="http://schemas.microsoft.com/office/drawing/2012/chart" uri="{02D57815-91ED-43cb-92C2-25804820EDAC}">
                        <c15:formulaRef>
                          <c15:sqref>'Pivot Table'!$C$55:$C$60</c15:sqref>
                        </c15:formulaRef>
                      </c:ext>
                    </c:extLst>
                    <c:numCache>
                      <c:formatCode>General</c:formatCode>
                      <c:ptCount val="6"/>
                      <c:pt idx="0">
                        <c:v>0</c:v>
                      </c:pt>
                      <c:pt idx="1">
                        <c:v>0</c:v>
                      </c:pt>
                      <c:pt idx="2">
                        <c:v>0</c:v>
                      </c:pt>
                      <c:pt idx="3">
                        <c:v>0</c:v>
                      </c:pt>
                    </c:numCache>
                  </c:numRef>
                </c:val>
                <c:extLst xmlns:c15="http://schemas.microsoft.com/office/drawing/2012/chart">
                  <c:ext xmlns:c16="http://schemas.microsoft.com/office/drawing/2014/chart" uri="{C3380CC4-5D6E-409C-BE32-E72D297353CC}">
                    <c16:uniqueId val="{0000002B-8FA1-4B35-9792-5ECAC138972B}"/>
                  </c:ext>
                </c:extLst>
              </c15:ser>
            </c15:filteredPieSeries>
            <c15:filteredPieSeries>
              <c15:ser>
                <c:idx val="2"/>
                <c:order val="2"/>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2D-8FA1-4B35-9792-5ECAC138972B}"/>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2F-8FA1-4B35-9792-5ECAC138972B}"/>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31-8FA1-4B35-9792-5ECAC138972B}"/>
                    </c:ext>
                  </c:extLst>
                </c:dPt>
                <c:dPt>
                  <c:idx val="3"/>
                  <c:bubble3D val="0"/>
                  <c:spPr>
                    <a:solidFill>
                      <a:schemeClr val="accent4"/>
                    </a:solidFill>
                    <a:ln w="19050">
                      <a:solidFill>
                        <a:schemeClr val="lt1"/>
                      </a:solidFill>
                    </a:ln>
                    <a:effectLst/>
                  </c:spPr>
                  <c:extLst xmlns:c15="http://schemas.microsoft.com/office/drawing/2012/chart">
                    <c:ext xmlns:c16="http://schemas.microsoft.com/office/drawing/2014/chart" uri="{C3380CC4-5D6E-409C-BE32-E72D297353CC}">
                      <c16:uniqueId val="{00000033-8FA1-4B35-9792-5ECAC138972B}"/>
                    </c:ext>
                  </c:extLst>
                </c:dPt>
                <c:dPt>
                  <c:idx val="4"/>
                  <c:bubble3D val="0"/>
                  <c:spPr>
                    <a:solidFill>
                      <a:schemeClr val="accent5"/>
                    </a:solidFill>
                    <a:ln w="19050">
                      <a:solidFill>
                        <a:schemeClr val="lt1"/>
                      </a:solidFill>
                    </a:ln>
                    <a:effectLst/>
                  </c:spPr>
                  <c:extLst xmlns:c15="http://schemas.microsoft.com/office/drawing/2012/chart">
                    <c:ext xmlns:c16="http://schemas.microsoft.com/office/drawing/2014/chart" uri="{C3380CC4-5D6E-409C-BE32-E72D297353CC}">
                      <c16:uniqueId val="{00000035-8FA1-4B35-9792-5ECAC138972B}"/>
                    </c:ext>
                  </c:extLst>
                </c:dPt>
                <c:dPt>
                  <c:idx val="5"/>
                  <c:bubble3D val="0"/>
                  <c:spPr>
                    <a:solidFill>
                      <a:schemeClr val="accent6"/>
                    </a:solidFill>
                    <a:ln w="19050">
                      <a:solidFill>
                        <a:schemeClr val="lt1"/>
                      </a:solidFill>
                    </a:ln>
                    <a:effectLst/>
                  </c:spPr>
                  <c:extLst xmlns:c15="http://schemas.microsoft.com/office/drawing/2012/chart">
                    <c:ext xmlns:c16="http://schemas.microsoft.com/office/drawing/2014/chart" uri="{C3380CC4-5D6E-409C-BE32-E72D297353CC}">
                      <c16:uniqueId val="{00000037-8FA1-4B35-9792-5ECAC138972B}"/>
                    </c:ext>
                  </c:extLst>
                </c:dPt>
                <c:cat>
                  <c:strRef>
                    <c:extLst xmlns:c15="http://schemas.microsoft.com/office/drawing/2012/chart">
                      <c:ext xmlns:c15="http://schemas.microsoft.com/office/drawing/2012/chart" uri="{02D57815-91ED-43cb-92C2-25804820EDAC}">
                        <c15:formulaRef>
                          <c15:sqref>'Pivot Table'!$A$55:$A$60</c15:sqref>
                        </c15:formulaRef>
                      </c:ext>
                    </c:extLst>
                    <c:strCache>
                      <c:ptCount val="6"/>
                      <c:pt idx="0">
                        <c:v>Rating Chart</c:v>
                      </c:pt>
                      <c:pt idx="1">
                        <c:v>Start</c:v>
                      </c:pt>
                      <c:pt idx="2">
                        <c:v>Initial</c:v>
                      </c:pt>
                      <c:pt idx="3">
                        <c:v>Middle</c:v>
                      </c:pt>
                      <c:pt idx="4">
                        <c:v>End</c:v>
                      </c:pt>
                      <c:pt idx="5">
                        <c:v>Max</c:v>
                      </c:pt>
                    </c:strCache>
                  </c:strRef>
                </c:cat>
                <c:val>
                  <c:numRef>
                    <c:extLst xmlns:c15="http://schemas.microsoft.com/office/drawing/2012/chart">
                      <c:ext xmlns:c15="http://schemas.microsoft.com/office/drawing/2012/chart" uri="{02D57815-91ED-43cb-92C2-25804820EDAC}">
                        <c15:formulaRef>
                          <c15:sqref>'Pivot Table'!$D$55:$D$60</c15:sqref>
                        </c15:formulaRef>
                      </c:ext>
                    </c:extLst>
                    <c:numCache>
                      <c:formatCode>0%</c:formatCode>
                      <c:ptCount val="6"/>
                      <c:pt idx="1">
                        <c:v>0.25388017776647792</c:v>
                      </c:pt>
                      <c:pt idx="2">
                        <c:v>0.02</c:v>
                      </c:pt>
                      <c:pt idx="3" formatCode="0">
                        <c:v>1.9661198222335223</c:v>
                      </c:pt>
                    </c:numCache>
                  </c:numRef>
                </c:val>
                <c:extLst xmlns:c15="http://schemas.microsoft.com/office/drawing/2012/chart">
                  <c:ext xmlns:c16="http://schemas.microsoft.com/office/drawing/2014/chart" uri="{C3380CC4-5D6E-409C-BE32-E72D297353CC}">
                    <c16:uniqueId val="{00000038-8FA1-4B35-9792-5ECAC138972B}"/>
                  </c:ext>
                </c:extLst>
              </c15:ser>
            </c15:filteredPieSeries>
          </c:ext>
        </c:extLst>
      </c:doughnutChart>
      <c:pieChart>
        <c:varyColors val="1"/>
        <c:ser>
          <c:idx val="4"/>
          <c:order val="4"/>
          <c:tx>
            <c:v>Needle</c:v>
          </c:tx>
          <c:dPt>
            <c:idx val="0"/>
            <c:bubble3D val="0"/>
            <c:spPr>
              <a:noFill/>
              <a:ln w="19050">
                <a:noFill/>
              </a:ln>
              <a:effectLst/>
            </c:spPr>
            <c:extLst>
              <c:ext xmlns:c16="http://schemas.microsoft.com/office/drawing/2014/chart" uri="{C3380CC4-5D6E-409C-BE32-E72D297353CC}">
                <c16:uniqueId val="{0000000C-8FA1-4B35-9792-5ECAC138972B}"/>
              </c:ext>
            </c:extLst>
          </c:dPt>
          <c:dPt>
            <c:idx val="1"/>
            <c:bubble3D val="0"/>
            <c:spPr>
              <a:solidFill>
                <a:schemeClr val="tx1">
                  <a:lumMod val="95000"/>
                  <a:lumOff val="5000"/>
                </a:schemeClr>
              </a:solidFill>
              <a:ln w="19050">
                <a:solidFill>
                  <a:schemeClr val="lt1"/>
                </a:solidFill>
              </a:ln>
              <a:effectLst/>
            </c:spPr>
            <c:extLst>
              <c:ext xmlns:c16="http://schemas.microsoft.com/office/drawing/2014/chart" uri="{C3380CC4-5D6E-409C-BE32-E72D297353CC}">
                <c16:uniqueId val="{0000000E-8FA1-4B35-9792-5ECAC138972B}"/>
              </c:ext>
            </c:extLst>
          </c:dPt>
          <c:dPt>
            <c:idx val="2"/>
            <c:bubble3D val="0"/>
            <c:spPr>
              <a:noFill/>
              <a:ln w="19050">
                <a:noFill/>
              </a:ln>
              <a:effectLst/>
            </c:spPr>
            <c:extLst>
              <c:ext xmlns:c16="http://schemas.microsoft.com/office/drawing/2014/chart" uri="{C3380CC4-5D6E-409C-BE32-E72D297353CC}">
                <c16:uniqueId val="{00000010-8FA1-4B35-9792-5ECAC138972B}"/>
              </c:ext>
            </c:extLst>
          </c:dPt>
          <c:val>
            <c:numRef>
              <c:f>'Pivot Table'!$D$56:$D$58</c:f>
              <c:numCache>
                <c:formatCode>0%</c:formatCode>
                <c:ptCount val="3"/>
                <c:pt idx="0">
                  <c:v>0.25388017776647792</c:v>
                </c:pt>
                <c:pt idx="1">
                  <c:v>0.02</c:v>
                </c:pt>
                <c:pt idx="2" formatCode="0">
                  <c:v>1.9661198222335223</c:v>
                </c:pt>
              </c:numCache>
            </c:numRef>
          </c:val>
          <c:extLst>
            <c:ext xmlns:c16="http://schemas.microsoft.com/office/drawing/2014/chart" uri="{C3380CC4-5D6E-409C-BE32-E72D297353CC}">
              <c16:uniqueId val="{00000011-8FA1-4B35-9792-5ECAC138972B}"/>
            </c:ext>
          </c:extLst>
        </c:ser>
        <c:dLbls>
          <c:showLegendKey val="0"/>
          <c:showVal val="0"/>
          <c:showCatName val="0"/>
          <c:showSerName val="0"/>
          <c:showPercent val="0"/>
          <c:showBubbleSize val="0"/>
          <c:showLeaderLines val="0"/>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41</xdr:col>
      <xdr:colOff>310744</xdr:colOff>
      <xdr:row>64</xdr:row>
      <xdr:rowOff>110065</xdr:rowOff>
    </xdr:to>
    <xdr:grpSp>
      <xdr:nvGrpSpPr>
        <xdr:cNvPr id="14" name="Group 13">
          <a:extLst>
            <a:ext uri="{FF2B5EF4-FFF2-40B4-BE49-F238E27FC236}">
              <a16:creationId xmlns:a16="http://schemas.microsoft.com/office/drawing/2014/main" id="{069E8DD7-EE5D-4D6D-AC87-706125299879}"/>
            </a:ext>
          </a:extLst>
        </xdr:cNvPr>
        <xdr:cNvGrpSpPr/>
      </xdr:nvGrpSpPr>
      <xdr:grpSpPr>
        <a:xfrm>
          <a:off x="0" y="0"/>
          <a:ext cx="25237872" cy="12215597"/>
          <a:chOff x="0" y="0"/>
          <a:chExt cx="17780840" cy="11721494"/>
        </a:xfrm>
      </xdr:grpSpPr>
      <xdr:sp macro="" textlink="">
        <xdr:nvSpPr>
          <xdr:cNvPr id="2" name="Rectangle 1">
            <a:extLst>
              <a:ext uri="{FF2B5EF4-FFF2-40B4-BE49-F238E27FC236}">
                <a16:creationId xmlns:a16="http://schemas.microsoft.com/office/drawing/2014/main" id="{00000000-0008-0000-0200-000002000000}"/>
              </a:ext>
            </a:extLst>
          </xdr:cNvPr>
          <xdr:cNvSpPr/>
        </xdr:nvSpPr>
        <xdr:spPr>
          <a:xfrm>
            <a:off x="0" y="0"/>
            <a:ext cx="17780840" cy="11721494"/>
          </a:xfrm>
          <a:prstGeom prst="rect">
            <a:avLst/>
          </a:prstGeom>
          <a:gradFill>
            <a:gsLst>
              <a:gs pos="68000">
                <a:srgbClr val="405169"/>
              </a:gs>
              <a:gs pos="0">
                <a:schemeClr val="dk2">
                  <a:tint val="93000"/>
                  <a:satMod val="150000"/>
                  <a:shade val="98000"/>
                  <a:lumMod val="102000"/>
                </a:schemeClr>
              </a:gs>
              <a:gs pos="10673">
                <a:srgbClr val="586981"/>
              </a:gs>
              <a:gs pos="22469">
                <a:srgbClr val="53647C"/>
              </a:gs>
              <a:gs pos="39350">
                <a:srgbClr val="4C5D76"/>
              </a:gs>
              <a:gs pos="57308">
                <a:srgbClr val="45566E"/>
              </a:gs>
              <a:gs pos="50000">
                <a:schemeClr val="dk2">
                  <a:tint val="98000"/>
                  <a:satMod val="130000"/>
                  <a:shade val="90000"/>
                  <a:lumMod val="103000"/>
                </a:schemeClr>
              </a:gs>
              <a:gs pos="100000">
                <a:schemeClr val="dk2">
                  <a:shade val="63000"/>
                  <a:satMod val="120000"/>
                </a:schemeClr>
              </a:gs>
            </a:gsLst>
          </a:gradFill>
          <a:ln>
            <a:noFill/>
          </a:ln>
        </xdr:spPr>
        <xdr:style>
          <a:lnRef idx="1">
            <a:schemeClr val="accent5"/>
          </a:lnRef>
          <a:fillRef idx="1003">
            <a:schemeClr val="dk2"/>
          </a:fillRef>
          <a:effectRef idx="1">
            <a:schemeClr val="accent5"/>
          </a:effectRef>
          <a:fontRef idx="minor">
            <a:schemeClr val="dk1"/>
          </a:fontRef>
        </xdr:style>
        <xdr:txBody>
          <a:bodyPr vertOverflow="clip" horzOverflow="clip" rtlCol="0" anchor="t"/>
          <a:lstStyle/>
          <a:p>
            <a:pPr algn="l"/>
            <a:endParaRPr lang="en-US" sz="1100"/>
          </a:p>
        </xdr:txBody>
      </xdr:sp>
      <xdr:sp macro="" textlink="">
        <xdr:nvSpPr>
          <xdr:cNvPr id="3" name="Rectangle 2">
            <a:extLst>
              <a:ext uri="{FF2B5EF4-FFF2-40B4-BE49-F238E27FC236}">
                <a16:creationId xmlns:a16="http://schemas.microsoft.com/office/drawing/2014/main" id="{00000000-0008-0000-0200-000003000000}"/>
              </a:ext>
            </a:extLst>
          </xdr:cNvPr>
          <xdr:cNvSpPr/>
        </xdr:nvSpPr>
        <xdr:spPr>
          <a:xfrm>
            <a:off x="107876" y="233273"/>
            <a:ext cx="17519214" cy="524227"/>
          </a:xfrm>
          <a:prstGeom prst="rect">
            <a:avLst/>
          </a:prstGeom>
          <a:gradFill>
            <a:gsLst>
              <a:gs pos="0">
                <a:schemeClr val="dk2">
                  <a:tint val="93000"/>
                  <a:satMod val="150000"/>
                  <a:shade val="98000"/>
                  <a:lumMod val="102000"/>
                </a:schemeClr>
              </a:gs>
              <a:gs pos="50000">
                <a:schemeClr val="dk2">
                  <a:tint val="98000"/>
                  <a:satMod val="130000"/>
                  <a:shade val="90000"/>
                  <a:lumMod val="103000"/>
                </a:schemeClr>
              </a:gs>
              <a:gs pos="100000">
                <a:schemeClr val="dk2">
                  <a:shade val="63000"/>
                  <a:satMod val="120000"/>
                </a:schemeClr>
              </a:gs>
            </a:gsLst>
            <a:lin ang="5400000" scaled="0"/>
          </a:gra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b"/>
          <a:lstStyle/>
          <a:p>
            <a:pPr algn="ctr"/>
            <a:r>
              <a:rPr lang="en-US" sz="3600" b="1"/>
              <a:t>AR Dashboard</a:t>
            </a:r>
          </a:p>
        </xdr:txBody>
      </xdr:sp>
      <xdr:grpSp>
        <xdr:nvGrpSpPr>
          <xdr:cNvPr id="4" name="Group 3">
            <a:extLst>
              <a:ext uri="{FF2B5EF4-FFF2-40B4-BE49-F238E27FC236}">
                <a16:creationId xmlns:a16="http://schemas.microsoft.com/office/drawing/2014/main" id="{00000000-0008-0000-0200-000004000000}"/>
              </a:ext>
            </a:extLst>
          </xdr:cNvPr>
          <xdr:cNvGrpSpPr/>
        </xdr:nvGrpSpPr>
        <xdr:grpSpPr>
          <a:xfrm>
            <a:off x="220421" y="879699"/>
            <a:ext cx="10090034" cy="1071661"/>
            <a:chOff x="220423" y="894235"/>
            <a:chExt cx="10097951" cy="1093463"/>
          </a:xfrm>
        </xdr:grpSpPr>
        <xdr:sp macro="" textlink="">
          <xdr:nvSpPr>
            <xdr:cNvPr id="5" name="Rectangle 4">
              <a:extLst>
                <a:ext uri="{FF2B5EF4-FFF2-40B4-BE49-F238E27FC236}">
                  <a16:creationId xmlns:a16="http://schemas.microsoft.com/office/drawing/2014/main" id="{00000000-0008-0000-0200-000005000000}"/>
                </a:ext>
              </a:extLst>
            </xdr:cNvPr>
            <xdr:cNvSpPr/>
          </xdr:nvSpPr>
          <xdr:spPr>
            <a:xfrm>
              <a:off x="222370" y="896334"/>
              <a:ext cx="2501315" cy="535130"/>
            </a:xfrm>
            <a:prstGeom prst="rect">
              <a:avLst/>
            </a:prstGeom>
            <a:gradFill>
              <a:gsLst>
                <a:gs pos="68000">
                  <a:srgbClr val="405169"/>
                </a:gs>
                <a:gs pos="0">
                  <a:schemeClr val="dk2">
                    <a:tint val="93000"/>
                    <a:satMod val="150000"/>
                    <a:shade val="98000"/>
                    <a:lumMod val="102000"/>
                  </a:schemeClr>
                </a:gs>
                <a:gs pos="10673">
                  <a:srgbClr val="586981"/>
                </a:gs>
                <a:gs pos="22469">
                  <a:srgbClr val="53647C"/>
                </a:gs>
                <a:gs pos="39350">
                  <a:srgbClr val="4C5D76"/>
                </a:gs>
                <a:gs pos="57308">
                  <a:srgbClr val="45566E"/>
                </a:gs>
                <a:gs pos="50000">
                  <a:schemeClr val="dk2">
                    <a:tint val="98000"/>
                    <a:satMod val="130000"/>
                    <a:shade val="90000"/>
                    <a:lumMod val="103000"/>
                  </a:schemeClr>
                </a:gs>
                <a:gs pos="100000">
                  <a:schemeClr val="dk2">
                    <a:shade val="63000"/>
                    <a:satMod val="120000"/>
                  </a:schemeClr>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bg1"/>
                  </a:solidFill>
                </a:rPr>
                <a:t>Total</a:t>
              </a:r>
              <a:r>
                <a:rPr lang="en-US" sz="2000" b="1" baseline="0">
                  <a:solidFill>
                    <a:schemeClr val="bg1"/>
                  </a:solidFill>
                </a:rPr>
                <a:t> Sales</a:t>
              </a:r>
              <a:endParaRPr lang="en-US" sz="2000" b="1">
                <a:solidFill>
                  <a:schemeClr val="bg1"/>
                </a:solidFill>
              </a:endParaRPr>
            </a:p>
          </xdr:txBody>
        </xdr:sp>
        <xdr:sp macro="" textlink="">
          <xdr:nvSpPr>
            <xdr:cNvPr id="6" name="Rectangle 5">
              <a:extLst>
                <a:ext uri="{FF2B5EF4-FFF2-40B4-BE49-F238E27FC236}">
                  <a16:creationId xmlns:a16="http://schemas.microsoft.com/office/drawing/2014/main" id="{00000000-0008-0000-0200-000006000000}"/>
                </a:ext>
              </a:extLst>
            </xdr:cNvPr>
            <xdr:cNvSpPr/>
          </xdr:nvSpPr>
          <xdr:spPr>
            <a:xfrm>
              <a:off x="2768540" y="898531"/>
              <a:ext cx="2501316" cy="535130"/>
            </a:xfrm>
            <a:prstGeom prst="rect">
              <a:avLst/>
            </a:prstGeom>
            <a:gradFill>
              <a:gsLst>
                <a:gs pos="68000">
                  <a:srgbClr val="405169"/>
                </a:gs>
                <a:gs pos="0">
                  <a:schemeClr val="dk2">
                    <a:tint val="93000"/>
                    <a:satMod val="150000"/>
                    <a:shade val="98000"/>
                    <a:lumMod val="102000"/>
                  </a:schemeClr>
                </a:gs>
                <a:gs pos="10673">
                  <a:srgbClr val="586981"/>
                </a:gs>
                <a:gs pos="22469">
                  <a:srgbClr val="53647C"/>
                </a:gs>
                <a:gs pos="39350">
                  <a:srgbClr val="4C5D76"/>
                </a:gs>
                <a:gs pos="57308">
                  <a:srgbClr val="45566E"/>
                </a:gs>
                <a:gs pos="50000">
                  <a:schemeClr val="dk2">
                    <a:tint val="98000"/>
                    <a:satMod val="130000"/>
                    <a:shade val="90000"/>
                    <a:lumMod val="103000"/>
                  </a:schemeClr>
                </a:gs>
                <a:gs pos="100000">
                  <a:schemeClr val="dk2">
                    <a:shade val="63000"/>
                    <a:satMod val="120000"/>
                  </a:schemeClr>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bg1"/>
                  </a:solidFill>
                </a:rPr>
                <a:t>Accounts Receivable</a:t>
              </a:r>
            </a:p>
          </xdr:txBody>
        </xdr:sp>
        <xdr:sp macro="" textlink="">
          <xdr:nvSpPr>
            <xdr:cNvPr id="7" name="Rectangle 6">
              <a:extLst>
                <a:ext uri="{FF2B5EF4-FFF2-40B4-BE49-F238E27FC236}">
                  <a16:creationId xmlns:a16="http://schemas.microsoft.com/office/drawing/2014/main" id="{00000000-0008-0000-0200-000007000000}"/>
                </a:ext>
              </a:extLst>
            </xdr:cNvPr>
            <xdr:cNvSpPr/>
          </xdr:nvSpPr>
          <xdr:spPr>
            <a:xfrm>
              <a:off x="5295674" y="895463"/>
              <a:ext cx="2501314" cy="535130"/>
            </a:xfrm>
            <a:prstGeom prst="rect">
              <a:avLst/>
            </a:prstGeom>
            <a:gradFill>
              <a:gsLst>
                <a:gs pos="68000">
                  <a:srgbClr val="405169"/>
                </a:gs>
                <a:gs pos="0">
                  <a:schemeClr val="dk2">
                    <a:tint val="93000"/>
                    <a:satMod val="150000"/>
                    <a:shade val="98000"/>
                    <a:lumMod val="102000"/>
                  </a:schemeClr>
                </a:gs>
                <a:gs pos="10673">
                  <a:srgbClr val="586981"/>
                </a:gs>
                <a:gs pos="22469">
                  <a:srgbClr val="53647C"/>
                </a:gs>
                <a:gs pos="39350">
                  <a:srgbClr val="4C5D76"/>
                </a:gs>
                <a:gs pos="57308">
                  <a:srgbClr val="45566E"/>
                </a:gs>
                <a:gs pos="50000">
                  <a:schemeClr val="dk2">
                    <a:tint val="98000"/>
                    <a:satMod val="130000"/>
                    <a:shade val="90000"/>
                    <a:lumMod val="103000"/>
                  </a:schemeClr>
                </a:gs>
                <a:gs pos="100000">
                  <a:schemeClr val="dk2">
                    <a:shade val="63000"/>
                    <a:satMod val="120000"/>
                  </a:schemeClr>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bg1"/>
                  </a:solidFill>
                </a:rPr>
                <a:t>Overdue Receivable</a:t>
              </a:r>
            </a:p>
          </xdr:txBody>
        </xdr:sp>
        <xdr:sp macro="" textlink="">
          <xdr:nvSpPr>
            <xdr:cNvPr id="8" name="Rectangle 7">
              <a:extLst>
                <a:ext uri="{FF2B5EF4-FFF2-40B4-BE49-F238E27FC236}">
                  <a16:creationId xmlns:a16="http://schemas.microsoft.com/office/drawing/2014/main" id="{00000000-0008-0000-0200-000008000000}"/>
                </a:ext>
              </a:extLst>
            </xdr:cNvPr>
            <xdr:cNvSpPr/>
          </xdr:nvSpPr>
          <xdr:spPr>
            <a:xfrm>
              <a:off x="7815739" y="894235"/>
              <a:ext cx="2501315" cy="535130"/>
            </a:xfrm>
            <a:prstGeom prst="rect">
              <a:avLst/>
            </a:prstGeom>
            <a:gradFill>
              <a:gsLst>
                <a:gs pos="68000">
                  <a:srgbClr val="405169"/>
                </a:gs>
                <a:gs pos="0">
                  <a:schemeClr val="dk2">
                    <a:tint val="93000"/>
                    <a:satMod val="150000"/>
                    <a:shade val="98000"/>
                    <a:lumMod val="102000"/>
                  </a:schemeClr>
                </a:gs>
                <a:gs pos="10673">
                  <a:srgbClr val="586981"/>
                </a:gs>
                <a:gs pos="22469">
                  <a:srgbClr val="53647C"/>
                </a:gs>
                <a:gs pos="39350">
                  <a:srgbClr val="4C5D76"/>
                </a:gs>
                <a:gs pos="57308">
                  <a:srgbClr val="45566E"/>
                </a:gs>
                <a:gs pos="50000">
                  <a:schemeClr val="dk2">
                    <a:tint val="98000"/>
                    <a:satMod val="130000"/>
                    <a:shade val="90000"/>
                    <a:lumMod val="103000"/>
                  </a:schemeClr>
                </a:gs>
                <a:gs pos="100000">
                  <a:schemeClr val="dk2">
                    <a:shade val="63000"/>
                    <a:satMod val="120000"/>
                  </a:schemeClr>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bg1"/>
                  </a:solidFill>
                </a:rPr>
                <a:t>Overdue</a:t>
              </a:r>
              <a:r>
                <a:rPr lang="en-US" sz="2000" b="1" baseline="0">
                  <a:solidFill>
                    <a:schemeClr val="bg1"/>
                  </a:solidFill>
                </a:rPr>
                <a:t> %</a:t>
              </a:r>
              <a:endParaRPr lang="en-US" sz="2000" b="1">
                <a:solidFill>
                  <a:schemeClr val="bg1"/>
                </a:solidFill>
              </a:endParaRPr>
            </a:p>
          </xdr:txBody>
        </xdr:sp>
        <xdr:sp macro="" textlink="'Pivot Table'!B21">
          <xdr:nvSpPr>
            <xdr:cNvPr id="9" name="Rectangle 8">
              <a:extLst>
                <a:ext uri="{FF2B5EF4-FFF2-40B4-BE49-F238E27FC236}">
                  <a16:creationId xmlns:a16="http://schemas.microsoft.com/office/drawing/2014/main" id="{00000000-0008-0000-0200-000009000000}"/>
                </a:ext>
              </a:extLst>
            </xdr:cNvPr>
            <xdr:cNvSpPr/>
          </xdr:nvSpPr>
          <xdr:spPr>
            <a:xfrm>
              <a:off x="220423" y="1452568"/>
              <a:ext cx="2501315" cy="535130"/>
            </a:xfrm>
            <a:prstGeom prst="rect">
              <a:avLst/>
            </a:prstGeom>
            <a:gradFill>
              <a:gsLst>
                <a:gs pos="68000">
                  <a:srgbClr val="405169"/>
                </a:gs>
                <a:gs pos="0">
                  <a:schemeClr val="dk2">
                    <a:tint val="93000"/>
                    <a:satMod val="150000"/>
                    <a:shade val="98000"/>
                    <a:lumMod val="102000"/>
                  </a:schemeClr>
                </a:gs>
                <a:gs pos="10673">
                  <a:srgbClr val="586981"/>
                </a:gs>
                <a:gs pos="22469">
                  <a:srgbClr val="53647C"/>
                </a:gs>
                <a:gs pos="39350">
                  <a:srgbClr val="4C5D76"/>
                </a:gs>
                <a:gs pos="57308">
                  <a:srgbClr val="45566E"/>
                </a:gs>
                <a:gs pos="50000">
                  <a:schemeClr val="dk2">
                    <a:tint val="98000"/>
                    <a:satMod val="130000"/>
                    <a:shade val="90000"/>
                    <a:lumMod val="103000"/>
                  </a:schemeClr>
                </a:gs>
                <a:gs pos="100000">
                  <a:schemeClr val="dk2">
                    <a:shade val="63000"/>
                    <a:satMod val="120000"/>
                  </a:schemeClr>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6742B2A-4DF5-4311-8AFE-5975DF105E1C}" type="TxLink">
                <a:rPr lang="en-US" sz="2800" b="1" i="0" u="none" strike="noStrike">
                  <a:solidFill>
                    <a:schemeClr val="bg1"/>
                  </a:solidFill>
                  <a:latin typeface="Calibri"/>
                  <a:cs typeface="Calibri"/>
                </a:rPr>
                <a:pPr algn="ctr"/>
                <a:t>₹ 9,880,153</a:t>
              </a:fld>
              <a:endParaRPr lang="en-US" sz="2800" b="1" i="0" u="none" strike="noStrike">
                <a:solidFill>
                  <a:schemeClr val="bg1"/>
                </a:solidFill>
                <a:latin typeface="Calibri"/>
                <a:cs typeface="Calibri"/>
              </a:endParaRPr>
            </a:p>
          </xdr:txBody>
        </xdr:sp>
        <xdr:sp macro="" textlink="'Pivot Table'!C21">
          <xdr:nvSpPr>
            <xdr:cNvPr id="10" name="Rectangle 9">
              <a:extLst>
                <a:ext uri="{FF2B5EF4-FFF2-40B4-BE49-F238E27FC236}">
                  <a16:creationId xmlns:a16="http://schemas.microsoft.com/office/drawing/2014/main" id="{00000000-0008-0000-0200-00000A000000}"/>
                </a:ext>
              </a:extLst>
            </xdr:cNvPr>
            <xdr:cNvSpPr/>
          </xdr:nvSpPr>
          <xdr:spPr>
            <a:xfrm>
              <a:off x="2773404" y="1454132"/>
              <a:ext cx="2501314" cy="533543"/>
            </a:xfrm>
            <a:prstGeom prst="rect">
              <a:avLst/>
            </a:prstGeom>
            <a:gradFill>
              <a:gsLst>
                <a:gs pos="68000">
                  <a:srgbClr val="405169"/>
                </a:gs>
                <a:gs pos="0">
                  <a:schemeClr val="dk2">
                    <a:tint val="93000"/>
                    <a:satMod val="150000"/>
                    <a:shade val="98000"/>
                    <a:lumMod val="102000"/>
                  </a:schemeClr>
                </a:gs>
                <a:gs pos="10673">
                  <a:srgbClr val="586981"/>
                </a:gs>
                <a:gs pos="22469">
                  <a:srgbClr val="53647C"/>
                </a:gs>
                <a:gs pos="39350">
                  <a:srgbClr val="4C5D76"/>
                </a:gs>
                <a:gs pos="57308">
                  <a:srgbClr val="45566E"/>
                </a:gs>
                <a:gs pos="50000">
                  <a:schemeClr val="dk2">
                    <a:tint val="98000"/>
                    <a:satMod val="130000"/>
                    <a:shade val="90000"/>
                    <a:lumMod val="103000"/>
                  </a:schemeClr>
                </a:gs>
                <a:gs pos="100000">
                  <a:schemeClr val="dk2">
                    <a:shade val="63000"/>
                    <a:satMod val="120000"/>
                  </a:schemeClr>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E85852-4541-4DDB-B980-586DAF234CF2}" type="TxLink">
                <a:rPr lang="en-US" sz="2800" b="1" i="0" u="none" strike="noStrike">
                  <a:solidFill>
                    <a:schemeClr val="bg1"/>
                  </a:solidFill>
                  <a:latin typeface="Calibri"/>
                  <a:cs typeface="Calibri"/>
                </a:rPr>
                <a:pPr algn="ctr"/>
                <a:t>₹ 2,653,375</a:t>
              </a:fld>
              <a:endParaRPr lang="en-US" sz="2800" b="1">
                <a:solidFill>
                  <a:schemeClr val="bg1"/>
                </a:solidFill>
              </a:endParaRPr>
            </a:p>
          </xdr:txBody>
        </xdr:sp>
        <xdr:sp macro="" textlink="'Pivot Table'!D21">
          <xdr:nvSpPr>
            <xdr:cNvPr id="11" name="Rectangle 10">
              <a:extLst>
                <a:ext uri="{FF2B5EF4-FFF2-40B4-BE49-F238E27FC236}">
                  <a16:creationId xmlns:a16="http://schemas.microsoft.com/office/drawing/2014/main" id="{00000000-0008-0000-0200-00000B000000}"/>
                </a:ext>
              </a:extLst>
            </xdr:cNvPr>
            <xdr:cNvSpPr/>
          </xdr:nvSpPr>
          <xdr:spPr>
            <a:xfrm>
              <a:off x="5303008" y="1452514"/>
              <a:ext cx="2501314" cy="535130"/>
            </a:xfrm>
            <a:prstGeom prst="rect">
              <a:avLst/>
            </a:prstGeom>
            <a:gradFill>
              <a:gsLst>
                <a:gs pos="68000">
                  <a:srgbClr val="405169"/>
                </a:gs>
                <a:gs pos="0">
                  <a:schemeClr val="dk2">
                    <a:tint val="93000"/>
                    <a:satMod val="150000"/>
                    <a:shade val="98000"/>
                    <a:lumMod val="102000"/>
                  </a:schemeClr>
                </a:gs>
                <a:gs pos="10673">
                  <a:srgbClr val="586981"/>
                </a:gs>
                <a:gs pos="22469">
                  <a:srgbClr val="53647C"/>
                </a:gs>
                <a:gs pos="39350">
                  <a:srgbClr val="4C5D76"/>
                </a:gs>
                <a:gs pos="57308">
                  <a:srgbClr val="45566E"/>
                </a:gs>
                <a:gs pos="50000">
                  <a:schemeClr val="dk2">
                    <a:tint val="98000"/>
                    <a:satMod val="130000"/>
                    <a:shade val="90000"/>
                    <a:lumMod val="103000"/>
                  </a:schemeClr>
                </a:gs>
                <a:gs pos="100000">
                  <a:schemeClr val="dk2">
                    <a:shade val="63000"/>
                    <a:satMod val="120000"/>
                  </a:schemeClr>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B9D5291-C435-4DD3-923E-F235BCCF1EAD}" type="TxLink">
                <a:rPr lang="en-US" sz="2800" b="1" i="0" u="none" strike="noStrike">
                  <a:solidFill>
                    <a:schemeClr val="bg1"/>
                  </a:solidFill>
                  <a:latin typeface="Calibri"/>
                  <a:cs typeface="Calibri"/>
                </a:rPr>
                <a:pPr algn="ctr"/>
                <a:t>₹ 2,508,375</a:t>
              </a:fld>
              <a:endParaRPr lang="en-US" sz="2800" b="1">
                <a:solidFill>
                  <a:schemeClr val="bg1"/>
                </a:solidFill>
              </a:endParaRPr>
            </a:p>
          </xdr:txBody>
        </xdr:sp>
        <xdr:sp macro="" textlink="'Pivot Table'!E21">
          <xdr:nvSpPr>
            <xdr:cNvPr id="12" name="Rectangle 11">
              <a:extLst>
                <a:ext uri="{FF2B5EF4-FFF2-40B4-BE49-F238E27FC236}">
                  <a16:creationId xmlns:a16="http://schemas.microsoft.com/office/drawing/2014/main" id="{00000000-0008-0000-0200-00000C000000}"/>
                </a:ext>
              </a:extLst>
            </xdr:cNvPr>
            <xdr:cNvSpPr/>
          </xdr:nvSpPr>
          <xdr:spPr>
            <a:xfrm>
              <a:off x="7817060" y="1450474"/>
              <a:ext cx="2501314" cy="535130"/>
            </a:xfrm>
            <a:prstGeom prst="rect">
              <a:avLst/>
            </a:prstGeom>
            <a:gradFill>
              <a:gsLst>
                <a:gs pos="68000">
                  <a:srgbClr val="405169"/>
                </a:gs>
                <a:gs pos="0">
                  <a:schemeClr val="dk2">
                    <a:tint val="93000"/>
                    <a:satMod val="150000"/>
                    <a:shade val="98000"/>
                    <a:lumMod val="102000"/>
                  </a:schemeClr>
                </a:gs>
                <a:gs pos="10673">
                  <a:srgbClr val="586981"/>
                </a:gs>
                <a:gs pos="22469">
                  <a:srgbClr val="53647C"/>
                </a:gs>
                <a:gs pos="39350">
                  <a:srgbClr val="4C5D76"/>
                </a:gs>
                <a:gs pos="57308">
                  <a:srgbClr val="45566E"/>
                </a:gs>
                <a:gs pos="50000">
                  <a:schemeClr val="dk2">
                    <a:tint val="98000"/>
                    <a:satMod val="130000"/>
                    <a:shade val="90000"/>
                    <a:lumMod val="103000"/>
                  </a:schemeClr>
                </a:gs>
                <a:gs pos="100000">
                  <a:schemeClr val="dk2">
                    <a:shade val="63000"/>
                    <a:satMod val="120000"/>
                  </a:schemeClr>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4BF548A-40CE-4450-B063-A6BADD783171}" type="TxLink">
                <a:rPr lang="en-US" sz="2800" b="1" i="0" u="none" strike="noStrike">
                  <a:solidFill>
                    <a:schemeClr val="bg1"/>
                  </a:solidFill>
                  <a:latin typeface="Calibri"/>
                  <a:cs typeface="Calibri"/>
                </a:rPr>
                <a:pPr algn="ctr"/>
                <a:t>25%</a:t>
              </a:fld>
              <a:endParaRPr lang="en-US" sz="2800" b="1">
                <a:solidFill>
                  <a:schemeClr val="bg1"/>
                </a:solidFill>
              </a:endParaRPr>
            </a:p>
          </xdr:txBody>
        </xdr:sp>
      </xdr:grpSp>
      <xdr:graphicFrame macro="">
        <xdr:nvGraphicFramePr>
          <xdr:cNvPr id="26" name="Chart 25">
            <a:extLst>
              <a:ext uri="{FF2B5EF4-FFF2-40B4-BE49-F238E27FC236}">
                <a16:creationId xmlns:a16="http://schemas.microsoft.com/office/drawing/2014/main" id="{00000000-0008-0000-0200-00001A000000}"/>
              </a:ext>
            </a:extLst>
          </xdr:cNvPr>
          <xdr:cNvGraphicFramePr>
            <a:graphicFrameLocks/>
          </xdr:cNvGraphicFramePr>
        </xdr:nvGraphicFramePr>
        <xdr:xfrm>
          <a:off x="208360" y="2065167"/>
          <a:ext cx="10082649" cy="3760391"/>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27" name="Chart 26">
            <a:extLst>
              <a:ext uri="{FF2B5EF4-FFF2-40B4-BE49-F238E27FC236}">
                <a16:creationId xmlns:a16="http://schemas.microsoft.com/office/drawing/2014/main" id="{00000000-0008-0000-0200-00001B000000}"/>
              </a:ext>
            </a:extLst>
          </xdr:cNvPr>
          <xdr:cNvGraphicFramePr>
            <a:graphicFrameLocks/>
          </xdr:cNvGraphicFramePr>
        </xdr:nvGraphicFramePr>
        <xdr:xfrm>
          <a:off x="203044" y="5900817"/>
          <a:ext cx="4869434" cy="2863783"/>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8" name="Chart 27">
            <a:extLst>
              <a:ext uri="{FF2B5EF4-FFF2-40B4-BE49-F238E27FC236}">
                <a16:creationId xmlns:a16="http://schemas.microsoft.com/office/drawing/2014/main" id="{00000000-0008-0000-0200-00001C000000}"/>
              </a:ext>
            </a:extLst>
          </xdr:cNvPr>
          <xdr:cNvGraphicFramePr>
            <a:graphicFrameLocks/>
          </xdr:cNvGraphicFramePr>
        </xdr:nvGraphicFramePr>
        <xdr:xfrm>
          <a:off x="5168474" y="5889398"/>
          <a:ext cx="5075312" cy="2876038"/>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9" name="Chart 28">
            <a:extLst>
              <a:ext uri="{FF2B5EF4-FFF2-40B4-BE49-F238E27FC236}">
                <a16:creationId xmlns:a16="http://schemas.microsoft.com/office/drawing/2014/main" id="{00000000-0008-0000-0200-00001D000000}"/>
              </a:ext>
            </a:extLst>
          </xdr:cNvPr>
          <xdr:cNvGraphicFramePr>
            <a:graphicFrameLocks/>
          </xdr:cNvGraphicFramePr>
        </xdr:nvGraphicFramePr>
        <xdr:xfrm>
          <a:off x="5144796" y="8840956"/>
          <a:ext cx="5114557" cy="2800711"/>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30" name="Chart 29">
            <a:extLst>
              <a:ext uri="{FF2B5EF4-FFF2-40B4-BE49-F238E27FC236}">
                <a16:creationId xmlns:a16="http://schemas.microsoft.com/office/drawing/2014/main" id="{00000000-0008-0000-0200-00001E000000}"/>
              </a:ext>
            </a:extLst>
          </xdr:cNvPr>
          <xdr:cNvGraphicFramePr>
            <a:graphicFrameLocks/>
          </xdr:cNvGraphicFramePr>
        </xdr:nvGraphicFramePr>
        <xdr:xfrm>
          <a:off x="226786" y="8828700"/>
          <a:ext cx="4865093" cy="2797847"/>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31" name="Chart 30">
            <a:extLst>
              <a:ext uri="{FF2B5EF4-FFF2-40B4-BE49-F238E27FC236}">
                <a16:creationId xmlns:a16="http://schemas.microsoft.com/office/drawing/2014/main" id="{00000000-0008-0000-0200-00001F000000}"/>
              </a:ext>
            </a:extLst>
          </xdr:cNvPr>
          <xdr:cNvGraphicFramePr>
            <a:graphicFrameLocks/>
          </xdr:cNvGraphicFramePr>
        </xdr:nvGraphicFramePr>
        <xdr:xfrm>
          <a:off x="10334399" y="8843692"/>
          <a:ext cx="4655685" cy="2785861"/>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32" name="Chart 31">
            <a:extLst>
              <a:ext uri="{FF2B5EF4-FFF2-40B4-BE49-F238E27FC236}">
                <a16:creationId xmlns:a16="http://schemas.microsoft.com/office/drawing/2014/main" id="{00000000-0008-0000-0200-000020000000}"/>
              </a:ext>
            </a:extLst>
          </xdr:cNvPr>
          <xdr:cNvGraphicFramePr>
            <a:graphicFrameLocks/>
          </xdr:cNvGraphicFramePr>
        </xdr:nvGraphicFramePr>
        <xdr:xfrm>
          <a:off x="10344941" y="5898342"/>
          <a:ext cx="4563021" cy="286830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33" name="Chart 32">
            <a:extLst>
              <a:ext uri="{FF2B5EF4-FFF2-40B4-BE49-F238E27FC236}">
                <a16:creationId xmlns:a16="http://schemas.microsoft.com/office/drawing/2014/main" id="{00000000-0008-0000-0200-000021000000}"/>
              </a:ext>
            </a:extLst>
          </xdr:cNvPr>
          <xdr:cNvGraphicFramePr>
            <a:graphicFrameLocks/>
          </xdr:cNvGraphicFramePr>
        </xdr:nvGraphicFramePr>
        <xdr:xfrm>
          <a:off x="10326705" y="3259923"/>
          <a:ext cx="4725452" cy="2584709"/>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36" name="Chart 35">
            <a:extLst>
              <a:ext uri="{FF2B5EF4-FFF2-40B4-BE49-F238E27FC236}">
                <a16:creationId xmlns:a16="http://schemas.microsoft.com/office/drawing/2014/main" id="{00000000-0008-0000-0200-000024000000}"/>
              </a:ext>
            </a:extLst>
          </xdr:cNvPr>
          <xdr:cNvGraphicFramePr>
            <a:graphicFrameLocks/>
          </xdr:cNvGraphicFramePr>
        </xdr:nvGraphicFramePr>
        <xdr:xfrm>
          <a:off x="9341666" y="852713"/>
          <a:ext cx="6034787" cy="3329481"/>
        </xdr:xfrm>
        <a:graphic>
          <a:graphicData uri="http://schemas.openxmlformats.org/drawingml/2006/chart">
            <c:chart xmlns:c="http://schemas.openxmlformats.org/drawingml/2006/chart" xmlns:r="http://schemas.openxmlformats.org/officeDocument/2006/relationships" r:id="rId9"/>
          </a:graphicData>
        </a:graphic>
      </xdr:graphicFrame>
      <mc:AlternateContent xmlns:mc="http://schemas.openxmlformats.org/markup-compatibility/2006" xmlns:a14="http://schemas.microsoft.com/office/drawing/2010/main">
        <mc:Choice Requires="a14">
          <xdr:graphicFrame macro="">
            <xdr:nvGraphicFramePr>
              <xdr:cNvPr id="37" name="Customer 1">
                <a:extLst>
                  <a:ext uri="{FF2B5EF4-FFF2-40B4-BE49-F238E27FC236}">
                    <a16:creationId xmlns:a16="http://schemas.microsoft.com/office/drawing/2014/main" id="{00000000-0008-0000-0200-000025000000}"/>
                  </a:ext>
                </a:extLst>
              </xdr:cNvPr>
              <xdr:cNvGraphicFramePr/>
            </xdr:nvGraphicFramePr>
            <xdr:xfrm>
              <a:off x="15322336" y="9266392"/>
              <a:ext cx="2159145" cy="2381322"/>
            </xdr:xfrm>
            <a:graphic>
              <a:graphicData uri="http://schemas.microsoft.com/office/drawing/2010/slicer">
                <sle:slicer xmlns:sle="http://schemas.microsoft.com/office/drawing/2010/slicer" name="Customer 1"/>
              </a:graphicData>
            </a:graphic>
          </xdr:graphicFrame>
        </mc:Choice>
        <mc:Fallback xmlns="">
          <xdr:sp macro="" textlink="">
            <xdr:nvSpPr>
              <xdr:cNvPr id="0" name=""/>
              <xdr:cNvSpPr>
                <a:spLocks noTextEdit="1"/>
              </xdr:cNvSpPr>
            </xdr:nvSpPr>
            <xdr:spPr>
              <a:xfrm>
                <a:off x="21748306" y="9657004"/>
                <a:ext cx="3064660" cy="24817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8" name="Collector 1">
                <a:extLst>
                  <a:ext uri="{FF2B5EF4-FFF2-40B4-BE49-F238E27FC236}">
                    <a16:creationId xmlns:a16="http://schemas.microsoft.com/office/drawing/2014/main" id="{00000000-0008-0000-0200-000026000000}"/>
                  </a:ext>
                </a:extLst>
              </xdr:cNvPr>
              <xdr:cNvGraphicFramePr/>
            </xdr:nvGraphicFramePr>
            <xdr:xfrm>
              <a:off x="15311124" y="8030739"/>
              <a:ext cx="2171090" cy="1174221"/>
            </xdr:xfrm>
            <a:graphic>
              <a:graphicData uri="http://schemas.microsoft.com/office/drawing/2010/slicer">
                <sle:slicer xmlns:sle="http://schemas.microsoft.com/office/drawing/2010/slicer" name="Collector 1"/>
              </a:graphicData>
            </a:graphic>
          </xdr:graphicFrame>
        </mc:Choice>
        <mc:Fallback xmlns="">
          <xdr:sp macro="" textlink="">
            <xdr:nvSpPr>
              <xdr:cNvPr id="0" name=""/>
              <xdr:cNvSpPr>
                <a:spLocks noTextEdit="1"/>
              </xdr:cNvSpPr>
            </xdr:nvSpPr>
            <xdr:spPr>
              <a:xfrm>
                <a:off x="21732392" y="8369263"/>
                <a:ext cx="3081614" cy="12237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9" name="Year 2">
                <a:extLst>
                  <a:ext uri="{FF2B5EF4-FFF2-40B4-BE49-F238E27FC236}">
                    <a16:creationId xmlns:a16="http://schemas.microsoft.com/office/drawing/2014/main" id="{00000000-0008-0000-0200-000027000000}"/>
                  </a:ext>
                </a:extLst>
              </xdr:cNvPr>
              <xdr:cNvGraphicFramePr/>
            </xdr:nvGraphicFramePr>
            <xdr:xfrm>
              <a:off x="15322688" y="3275840"/>
              <a:ext cx="2201233" cy="939349"/>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21748806" y="3413928"/>
                <a:ext cx="3124399" cy="9789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0" name="Month 2">
                <a:extLst>
                  <a:ext uri="{FF2B5EF4-FFF2-40B4-BE49-F238E27FC236}">
                    <a16:creationId xmlns:a16="http://schemas.microsoft.com/office/drawing/2014/main" id="{00000000-0008-0000-0200-000028000000}"/>
                  </a:ext>
                </a:extLst>
              </xdr:cNvPr>
              <xdr:cNvGraphicFramePr/>
            </xdr:nvGraphicFramePr>
            <xdr:xfrm>
              <a:off x="15307786" y="4327734"/>
              <a:ext cx="2181331" cy="3624884"/>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21727654" y="4510164"/>
                <a:ext cx="3096150" cy="37776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0]!Rectangle12_Click" textlink="">
        <xdr:nvSpPr>
          <xdr:cNvPr id="13" name="Rectangle 12">
            <a:extLst>
              <a:ext uri="{FF2B5EF4-FFF2-40B4-BE49-F238E27FC236}">
                <a16:creationId xmlns:a16="http://schemas.microsoft.com/office/drawing/2014/main" id="{94A31AB3-31CD-46C3-AB03-22E4C6FBBF84}"/>
              </a:ext>
            </a:extLst>
          </xdr:cNvPr>
          <xdr:cNvSpPr/>
        </xdr:nvSpPr>
        <xdr:spPr>
          <a:xfrm>
            <a:off x="14563061" y="930234"/>
            <a:ext cx="3051180" cy="702623"/>
          </a:xfrm>
          <a:prstGeom prst="rect">
            <a:avLst/>
          </a:prstGeom>
          <a:gradFill flip="none" rotWithShape="1">
            <a:gsLst>
              <a:gs pos="0">
                <a:srgbClr val="92D050">
                  <a:tint val="66000"/>
                  <a:satMod val="160000"/>
                </a:srgbClr>
              </a:gs>
              <a:gs pos="50000">
                <a:srgbClr val="92D050">
                  <a:tint val="44500"/>
                  <a:satMod val="160000"/>
                </a:srgbClr>
              </a:gs>
              <a:gs pos="100000">
                <a:srgbClr val="92D050">
                  <a:tint val="23500"/>
                  <a:satMod val="160000"/>
                </a:srgbClr>
              </a:gs>
            </a:gsLst>
            <a:lin ang="16200000" scaled="1"/>
            <a:tileRect/>
          </a:gra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solidFill>
                  <a:schemeClr val="tx1"/>
                </a:solidFill>
                <a:latin typeface="Arial Rounded MT Bold" panose="020F0704030504030204" pitchFamily="34" charset="0"/>
              </a:rPr>
              <a:t>INVOICE</a:t>
            </a:r>
            <a:r>
              <a:rPr lang="en-US" sz="2800" b="1" baseline="0">
                <a:solidFill>
                  <a:schemeClr val="tx1"/>
                </a:solidFill>
                <a:latin typeface="Arial Rounded MT Bold" panose="020F0704030504030204" pitchFamily="34" charset="0"/>
              </a:rPr>
              <a:t> DATA</a:t>
            </a:r>
            <a:endParaRPr lang="en-US" sz="2800" b="1">
              <a:solidFill>
                <a:schemeClr val="tx1"/>
              </a:solidFill>
              <a:latin typeface="Arial Rounded MT Bold" panose="020F0704030504030204" pitchFamily="34" charset="0"/>
            </a:endParaRPr>
          </a:p>
        </xdr:txBody>
      </xdr:sp>
      <xdr:sp macro="[0]!Rectangle33_Click" textlink="">
        <xdr:nvSpPr>
          <xdr:cNvPr id="34" name="Rectangle 33">
            <a:extLst>
              <a:ext uri="{FF2B5EF4-FFF2-40B4-BE49-F238E27FC236}">
                <a16:creationId xmlns:a16="http://schemas.microsoft.com/office/drawing/2014/main" id="{493EB854-A2DC-4121-B3F4-F54CC87E6BA6}"/>
              </a:ext>
            </a:extLst>
          </xdr:cNvPr>
          <xdr:cNvSpPr/>
        </xdr:nvSpPr>
        <xdr:spPr>
          <a:xfrm>
            <a:off x="14572923" y="1777111"/>
            <a:ext cx="3051181" cy="708712"/>
          </a:xfrm>
          <a:prstGeom prst="rect">
            <a:avLst/>
          </a:prstGeom>
          <a:gradFill flip="none" rotWithShape="1">
            <a:gsLst>
              <a:gs pos="0">
                <a:srgbClr val="92D050">
                  <a:tint val="66000"/>
                  <a:satMod val="160000"/>
                </a:srgbClr>
              </a:gs>
              <a:gs pos="50000">
                <a:srgbClr val="92D050">
                  <a:tint val="44500"/>
                  <a:satMod val="160000"/>
                </a:srgbClr>
              </a:gs>
              <a:gs pos="100000">
                <a:srgbClr val="92D050">
                  <a:tint val="23500"/>
                  <a:satMod val="160000"/>
                </a:srgbClr>
              </a:gs>
            </a:gsLst>
            <a:lin ang="16200000" scaled="1"/>
            <a:tileRect/>
          </a:gra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solidFill>
                  <a:schemeClr val="tx1"/>
                </a:solidFill>
                <a:latin typeface="Arial Rounded MT Bold" panose="020F0704030504030204" pitchFamily="34" charset="0"/>
              </a:rPr>
              <a:t>PIVOT</a:t>
            </a:r>
            <a:r>
              <a:rPr lang="en-US" sz="2800" b="1" baseline="0">
                <a:solidFill>
                  <a:schemeClr val="tx1"/>
                </a:solidFill>
                <a:latin typeface="Arial Rounded MT Bold" panose="020F0704030504030204" pitchFamily="34" charset="0"/>
              </a:rPr>
              <a:t> TABLE</a:t>
            </a:r>
            <a:endParaRPr lang="en-US" sz="2800" b="1">
              <a:solidFill>
                <a:schemeClr val="tx1"/>
              </a:solidFill>
              <a:latin typeface="Arial Rounded MT Bold" panose="020F0704030504030204" pitchFamily="34"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489887</xdr:colOff>
      <xdr:row>1</xdr:row>
      <xdr:rowOff>155268</xdr:rowOff>
    </xdr:from>
    <xdr:to>
      <xdr:col>17</xdr:col>
      <xdr:colOff>430817</xdr:colOff>
      <xdr:row>13</xdr:row>
      <xdr:rowOff>51837</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166639</xdr:colOff>
      <xdr:row>51</xdr:row>
      <xdr:rowOff>10133</xdr:rowOff>
    </xdr:from>
    <xdr:to>
      <xdr:col>28</xdr:col>
      <xdr:colOff>477405</xdr:colOff>
      <xdr:row>66</xdr:row>
      <xdr:rowOff>14431</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497597</xdr:colOff>
      <xdr:row>61</xdr:row>
      <xdr:rowOff>149968</xdr:rowOff>
    </xdr:from>
    <xdr:to>
      <xdr:col>11</xdr:col>
      <xdr:colOff>185231</xdr:colOff>
      <xdr:row>70</xdr:row>
      <xdr:rowOff>152400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319619</xdr:colOff>
      <xdr:row>49</xdr:row>
      <xdr:rowOff>36203</xdr:rowOff>
    </xdr:from>
    <xdr:to>
      <xdr:col>19</xdr:col>
      <xdr:colOff>40400</xdr:colOff>
      <xdr:row>64</xdr:row>
      <xdr:rowOff>1279</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148861</xdr:colOff>
      <xdr:row>32</xdr:row>
      <xdr:rowOff>126201</xdr:rowOff>
    </xdr:from>
    <xdr:to>
      <xdr:col>19</xdr:col>
      <xdr:colOff>418302</xdr:colOff>
      <xdr:row>43</xdr:row>
      <xdr:rowOff>116416</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369834</xdr:colOff>
      <xdr:row>28</xdr:row>
      <xdr:rowOff>165388</xdr:rowOff>
    </xdr:from>
    <xdr:to>
      <xdr:col>28</xdr:col>
      <xdr:colOff>80590</xdr:colOff>
      <xdr:row>43</xdr:row>
      <xdr:rowOff>151351</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1154906</xdr:colOff>
      <xdr:row>24</xdr:row>
      <xdr:rowOff>9525</xdr:rowOff>
    </xdr:from>
    <xdr:to>
      <xdr:col>10</xdr:col>
      <xdr:colOff>35718</xdr:colOff>
      <xdr:row>39</xdr:row>
      <xdr:rowOff>14287</xdr:rowOff>
    </xdr:to>
    <xdr:graphicFrame macro="">
      <xdr:nvGraphicFramePr>
        <xdr:cNvPr id="8" name="Chart 7">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552979</xdr:colOff>
      <xdr:row>12</xdr:row>
      <xdr:rowOff>34850</xdr:rowOff>
    </xdr:from>
    <xdr:to>
      <xdr:col>25</xdr:col>
      <xdr:colOff>256646</xdr:colOff>
      <xdr:row>26</xdr:row>
      <xdr:rowOff>181354</xdr:rowOff>
    </xdr:to>
    <xdr:graphicFrame macro="">
      <xdr:nvGraphicFramePr>
        <xdr:cNvPr id="10" name="Chart 9">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124494</xdr:colOff>
      <xdr:row>44</xdr:row>
      <xdr:rowOff>136525</xdr:rowOff>
    </xdr:from>
    <xdr:to>
      <xdr:col>10</xdr:col>
      <xdr:colOff>426954</xdr:colOff>
      <xdr:row>59</xdr:row>
      <xdr:rowOff>122488</xdr:rowOff>
    </xdr:to>
    <xdr:graphicFrame macro="">
      <xdr:nvGraphicFramePr>
        <xdr:cNvPr id="11" name="Chart 10">
          <a:extLst>
            <a:ext uri="{FF2B5EF4-FFF2-40B4-BE49-F238E27FC236}">
              <a16:creationId xmlns:a16="http://schemas.microsoft.com/office/drawing/2014/main" id="{00000000-0008-0000-01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38</xdr:col>
      <xdr:colOff>586441</xdr:colOff>
      <xdr:row>14</xdr:row>
      <xdr:rowOff>122789</xdr:rowOff>
    </xdr:from>
    <xdr:to>
      <xdr:col>41</xdr:col>
      <xdr:colOff>594204</xdr:colOff>
      <xdr:row>28</xdr:row>
      <xdr:rowOff>39181</xdr:rowOff>
    </xdr:to>
    <mc:AlternateContent xmlns:mc="http://schemas.openxmlformats.org/markup-compatibility/2006" xmlns:a14="http://schemas.microsoft.com/office/drawing/2010/main">
      <mc:Choice Requires="a14">
        <xdr:graphicFrame macro="">
          <xdr:nvGraphicFramePr>
            <xdr:cNvPr id="12" name="Customer">
              <a:extLst>
                <a:ext uri="{FF2B5EF4-FFF2-40B4-BE49-F238E27FC236}">
                  <a16:creationId xmlns:a16="http://schemas.microsoft.com/office/drawing/2014/main" id="{00000000-0008-0000-0100-00000C000000}"/>
                </a:ext>
              </a:extLst>
            </xdr:cNvP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mlns="">
        <xdr:sp macro="" textlink="">
          <xdr:nvSpPr>
            <xdr:cNvPr id="0" name=""/>
            <xdr:cNvSpPr>
              <a:spLocks noTextEdit="1"/>
            </xdr:cNvSpPr>
          </xdr:nvSpPr>
          <xdr:spPr>
            <a:xfrm>
              <a:off x="27237486" y="2643834"/>
              <a:ext cx="1827464" cy="24374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482599</xdr:colOff>
      <xdr:row>15</xdr:row>
      <xdr:rowOff>2117</xdr:rowOff>
    </xdr:from>
    <xdr:to>
      <xdr:col>37</xdr:col>
      <xdr:colOff>467253</xdr:colOff>
      <xdr:row>28</xdr:row>
      <xdr:rowOff>104775</xdr:rowOff>
    </xdr:to>
    <mc:AlternateContent xmlns:mc="http://schemas.openxmlformats.org/markup-compatibility/2006" xmlns:a14="http://schemas.microsoft.com/office/drawing/2010/main">
      <mc:Choice Requires="a14">
        <xdr:graphicFrame macro="">
          <xdr:nvGraphicFramePr>
            <xdr:cNvPr id="13" name="Collector">
              <a:extLst>
                <a:ext uri="{FF2B5EF4-FFF2-40B4-BE49-F238E27FC236}">
                  <a16:creationId xmlns:a16="http://schemas.microsoft.com/office/drawing/2014/main" id="{00000000-0008-0000-0100-00000D000000}"/>
                </a:ext>
              </a:extLst>
            </xdr:cNvPr>
            <xdr:cNvGraphicFramePr/>
          </xdr:nvGraphicFramePr>
          <xdr:xfrm>
            <a:off x="0" y="0"/>
            <a:ext cx="0" cy="0"/>
          </xdr:xfrm>
          <a:graphic>
            <a:graphicData uri="http://schemas.microsoft.com/office/drawing/2010/slicer">
              <sle:slicer xmlns:sle="http://schemas.microsoft.com/office/drawing/2010/slicer" name="Collector"/>
            </a:graphicData>
          </a:graphic>
        </xdr:graphicFrame>
      </mc:Choice>
      <mc:Fallback xmlns="">
        <xdr:sp macro="" textlink="">
          <xdr:nvSpPr>
            <xdr:cNvPr id="0" name=""/>
            <xdr:cNvSpPr>
              <a:spLocks noTextEdit="1"/>
            </xdr:cNvSpPr>
          </xdr:nvSpPr>
          <xdr:spPr>
            <a:xfrm>
              <a:off x="24707375" y="2703236"/>
              <a:ext cx="1804356" cy="24436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200025</xdr:colOff>
      <xdr:row>14</xdr:row>
      <xdr:rowOff>145520</xdr:rowOff>
    </xdr:from>
    <xdr:to>
      <xdr:col>34</xdr:col>
      <xdr:colOff>195000</xdr:colOff>
      <xdr:row>28</xdr:row>
      <xdr:rowOff>61912</xdr:rowOff>
    </xdr:to>
    <mc:AlternateContent xmlns:mc="http://schemas.openxmlformats.org/markup-compatibility/2006" xmlns:a14="http://schemas.microsoft.com/office/drawing/2010/main">
      <mc:Choice Requires="a14">
        <xdr:graphicFrame macro="">
          <xdr:nvGraphicFramePr>
            <xdr:cNvPr id="14" name="Year">
              <a:extLst>
                <a:ext uri="{FF2B5EF4-FFF2-40B4-BE49-F238E27FC236}">
                  <a16:creationId xmlns:a16="http://schemas.microsoft.com/office/drawing/2014/main" id="{00000000-0008-0000-0100-00000E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2605100" y="2666565"/>
              <a:ext cx="1814676" cy="24374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485302</xdr:colOff>
      <xdr:row>14</xdr:row>
      <xdr:rowOff>118197</xdr:rowOff>
    </xdr:from>
    <xdr:to>
      <xdr:col>30</xdr:col>
      <xdr:colOff>485303</xdr:colOff>
      <xdr:row>28</xdr:row>
      <xdr:rowOff>37243</xdr:rowOff>
    </xdr:to>
    <mc:AlternateContent xmlns:mc="http://schemas.openxmlformats.org/markup-compatibility/2006" xmlns:a14="http://schemas.microsoft.com/office/drawing/2010/main">
      <mc:Choice Requires="a14">
        <xdr:graphicFrame macro="">
          <xdr:nvGraphicFramePr>
            <xdr:cNvPr id="15" name="Month">
              <a:extLst>
                <a:ext uri="{FF2B5EF4-FFF2-40B4-BE49-F238E27FC236}">
                  <a16:creationId xmlns:a16="http://schemas.microsoft.com/office/drawing/2014/main" id="{00000000-0008-0000-0100-00000F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0464108" y="2639242"/>
              <a:ext cx="1819701" cy="24400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cdr:x>
      <cdr:y>0</cdr:y>
    </cdr:from>
    <cdr:to>
      <cdr:x>0.60539</cdr:x>
      <cdr:y>0.1489</cdr:y>
    </cdr:to>
    <cdr:pic>
      <cdr:nvPicPr>
        <cdr:cNvPr id="2" name="chart">
          <a:extLst xmlns:a="http://schemas.openxmlformats.org/drawingml/2006/main">
            <a:ext uri="{FF2B5EF4-FFF2-40B4-BE49-F238E27FC236}">
              <a16:creationId xmlns:a16="http://schemas.microsoft.com/office/drawing/2014/main" id="{DC2F58C5-B985-4CB0-BCD3-4DB56730369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767824" cy="408467"/>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23.449914004632" createdVersion="7" refreshedVersion="7" minRefreshableVersion="3" recordCount="616" xr:uid="{7756E75B-5C48-4D5D-A098-42D95215CF99}">
  <cacheSource type="worksheet">
    <worksheetSource ref="A1:R1048576" sheet="Invoice Data"/>
  </cacheSource>
  <cacheFields count="23">
    <cacheField name="Customer" numFmtId="0">
      <sharedItems containsBlank="1" count="26">
        <s v="A"/>
        <s v="B"/>
        <s v="C"/>
        <s v="D"/>
        <s v="E"/>
        <s v="F"/>
        <s v="G"/>
        <s v="H"/>
        <s v="I "/>
        <s v="J"/>
        <s v="K"/>
        <s v="M"/>
        <s v="N"/>
        <s v="O"/>
        <s v="P"/>
        <s v="Q"/>
        <s v="R"/>
        <s v="S"/>
        <s v="T"/>
        <s v="U"/>
        <s v="V"/>
        <s v="W"/>
        <s v="X"/>
        <s v="Y"/>
        <s v="Z"/>
        <m/>
      </sharedItems>
    </cacheField>
    <cacheField name="Invoice Number" numFmtId="0">
      <sharedItems containsString="0" containsBlank="1" containsNumber="1" containsInteger="1" minValue="45643213" maxValue="45643244"/>
    </cacheField>
    <cacheField name="Invoice Date" numFmtId="0">
      <sharedItems containsNonDate="0" containsDate="1" containsString="0" containsBlank="1" minDate="2021-01-01T00:00:00" maxDate="2022-02-16T00:00:00"/>
    </cacheField>
    <cacheField name="Credit Terms " numFmtId="0">
      <sharedItems containsString="0" containsBlank="1" containsNumber="1" containsInteger="1" minValue="15" maxValue="90"/>
    </cacheField>
    <cacheField name="Credit Sale/Cash Sale" numFmtId="0">
      <sharedItems containsBlank="1"/>
    </cacheField>
    <cacheField name="Due Date" numFmtId="0">
      <sharedItems containsNonDate="0" containsDate="1" containsString="0" containsBlank="1" minDate="2021-01-31T00:00:00" maxDate="2022-04-02T00:00:00"/>
    </cacheField>
    <cacheField name="Total Amount" numFmtId="0">
      <sharedItems containsString="0" containsBlank="1" containsNumber="1" containsInteger="1" minValue="12484" maxValue="979841"/>
    </cacheField>
    <cacheField name="Amount paid" numFmtId="0">
      <sharedItems containsString="0" containsBlank="1" containsNumber="1" containsInteger="1" minValue="0" maxValue="800000"/>
    </cacheField>
    <cacheField name="Outstanding balance" numFmtId="0">
      <sharedItems containsString="0" containsBlank="1" containsNumber="1" containsInteger="1" minValue="0" maxValue="454541"/>
    </cacheField>
    <cacheField name="Overdue Days" numFmtId="0">
      <sharedItems containsBlank="1" containsMixedTypes="1" containsNumber="1" containsInteger="1" minValue="6" maxValue="352"/>
    </cacheField>
    <cacheField name="Overdue balance" numFmtId="164">
      <sharedItems containsString="0" containsBlank="1" containsNumber="1" containsInteger="1" minValue="0" maxValue="454541"/>
    </cacheField>
    <cacheField name="% Overdue" numFmtId="0">
      <sharedItems containsString="0" containsBlank="1" containsNumber="1" minValue="0" maxValue="1"/>
    </cacheField>
    <cacheField name="Aging bracket" numFmtId="0">
      <sharedItems containsBlank="1" count="10">
        <s v="Not Due"/>
        <s v="Above 90 days"/>
        <s v="61 - 90 days"/>
        <s v="31 - 60 days"/>
        <s v="0 - 30 days"/>
        <m/>
        <s v="31 - 60" u="1"/>
        <s v="Above 90 " u="1"/>
        <s v="0 - 30" u="1"/>
        <s v="61 - 90" u="1"/>
      </sharedItems>
    </cacheField>
    <cacheField name="Invoice due/Paid" numFmtId="0">
      <sharedItems containsBlank="1" count="10">
        <s v="Paid Invoice"/>
        <s v="Overdue Invoice"/>
        <s v="Open Invoice"/>
        <m/>
        <s v="Paid" u="1"/>
        <s v="31 - 60" u="1"/>
        <s v="Above 90 " u="1"/>
        <s v="0 - 30" u="1"/>
        <s v="Not Due" u="1"/>
        <s v="61 - 90" u="1"/>
      </sharedItems>
    </cacheField>
    <cacheField name="Customer Type" numFmtId="0">
      <sharedItems containsBlank="1"/>
    </cacheField>
    <cacheField name="Collector" numFmtId="0">
      <sharedItems containsBlank="1" count="4">
        <s v="Ella "/>
        <s v="Racheal "/>
        <s v="Ross"/>
        <m/>
      </sharedItems>
    </cacheField>
    <cacheField name="Year" numFmtId="0">
      <sharedItems containsString="0" containsBlank="1" containsNumber="1" containsInteger="1" minValue="2021" maxValue="2022" count="3">
        <n v="2021"/>
        <n v="2022"/>
        <m/>
      </sharedItems>
    </cacheField>
    <cacheField name="Month" numFmtId="0">
      <sharedItems containsBlank="1" count="13">
        <s v="January"/>
        <s v="February"/>
        <s v="March"/>
        <s v="April"/>
        <s v="May"/>
        <s v="June"/>
        <s v="July"/>
        <s v="August"/>
        <s v="September"/>
        <s v="October"/>
        <s v="November"/>
        <s v="December"/>
        <m/>
      </sharedItems>
    </cacheField>
    <cacheField name="% Overdue Balance" numFmtId="0" formula="'Overdue balance'/'Total Amount'" databaseField="0"/>
    <cacheField name="Field1" numFmtId="0" formula="'Overdue balance'/SUM('Overdue balance')" databaseField="0"/>
    <cacheField name="Field2" numFmtId="0" formula="'Overdue balance'/SUM('Overdue balance')" databaseField="0"/>
    <cacheField name="Field3" numFmtId="0" formula=" ('Outstanding balance'/'Total Amount')*30" databaseField="0"/>
    <cacheField name="Field4" numFmtId="0" formula=" ('Overdue balance'/'Total Amount')" databaseField="0"/>
  </cacheFields>
  <extLst>
    <ext xmlns:x14="http://schemas.microsoft.com/office/spreadsheetml/2009/9/main" uri="{725AE2AE-9491-48be-B2B4-4EB974FC3084}">
      <x14:pivotCacheDefinition pivotCacheId="6026450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6">
  <r>
    <x v="0"/>
    <n v="45643213"/>
    <d v="2021-01-01T00:00:00"/>
    <n v="30"/>
    <s v="Credit Sale"/>
    <d v="2021-01-31T00:00:00"/>
    <n v="500000"/>
    <n v="500000"/>
    <n v="0"/>
    <s v="Not due"/>
    <n v="0"/>
    <n v="0"/>
    <x v="0"/>
    <x v="0"/>
    <s v="Dealer"/>
    <x v="0"/>
    <x v="0"/>
    <x v="0"/>
  </r>
  <r>
    <x v="1"/>
    <n v="45643214"/>
    <d v="2021-01-13T00:00:00"/>
    <n v="30"/>
    <s v="Credit Sale"/>
    <d v="2021-02-12T00:00:00"/>
    <n v="202200"/>
    <n v="202200"/>
    <n v="0"/>
    <s v="Not due"/>
    <n v="0"/>
    <n v="0"/>
    <x v="0"/>
    <x v="0"/>
    <s v="Dealer"/>
    <x v="0"/>
    <x v="0"/>
    <x v="0"/>
  </r>
  <r>
    <x v="2"/>
    <n v="45643215"/>
    <d v="2021-01-15T00:00:00"/>
    <n v="60"/>
    <s v="Credit Sale"/>
    <d v="2021-03-16T00:00:00"/>
    <n v="200000"/>
    <n v="200000"/>
    <n v="0"/>
    <s v="Not due"/>
    <n v="0"/>
    <n v="0"/>
    <x v="0"/>
    <x v="0"/>
    <s v="Dealer"/>
    <x v="1"/>
    <x v="0"/>
    <x v="0"/>
  </r>
  <r>
    <x v="3"/>
    <n v="45643216"/>
    <d v="2021-02-08T00:00:00"/>
    <n v="90"/>
    <s v="Credit Sale"/>
    <d v="2021-05-09T00:00:00"/>
    <n v="800000"/>
    <n v="800000"/>
    <n v="0"/>
    <s v="Not due"/>
    <n v="0"/>
    <n v="0"/>
    <x v="0"/>
    <x v="0"/>
    <s v="Retailer"/>
    <x v="2"/>
    <x v="0"/>
    <x v="1"/>
  </r>
  <r>
    <x v="4"/>
    <n v="45643217"/>
    <d v="2021-02-14T00:00:00"/>
    <n v="30"/>
    <s v="Credit Sale"/>
    <d v="2021-03-16T00:00:00"/>
    <n v="100000"/>
    <n v="80000"/>
    <n v="20000"/>
    <n v="352"/>
    <n v="20000"/>
    <n v="0.2"/>
    <x v="1"/>
    <x v="1"/>
    <s v="Retailer"/>
    <x v="2"/>
    <x v="0"/>
    <x v="1"/>
  </r>
  <r>
    <x v="5"/>
    <n v="45643218"/>
    <d v="2021-03-17T00:00:00"/>
    <n v="40"/>
    <s v="Credit Sale"/>
    <d v="2021-04-26T00:00:00"/>
    <n v="110000"/>
    <n v="100000"/>
    <n v="10000"/>
    <n v="311"/>
    <n v="10000"/>
    <n v="9.0909090909090912E-2"/>
    <x v="1"/>
    <x v="1"/>
    <s v="Dealer"/>
    <x v="2"/>
    <x v="0"/>
    <x v="2"/>
  </r>
  <r>
    <x v="6"/>
    <n v="45643219"/>
    <d v="2021-03-19T00:00:00"/>
    <n v="15"/>
    <s v="Credit Sale"/>
    <d v="2021-04-03T00:00:00"/>
    <n v="50000"/>
    <n v="50000"/>
    <n v="0"/>
    <s v="Not due"/>
    <n v="0"/>
    <n v="0"/>
    <x v="0"/>
    <x v="0"/>
    <s v="Retailer"/>
    <x v="1"/>
    <x v="0"/>
    <x v="2"/>
  </r>
  <r>
    <x v="7"/>
    <n v="45643220"/>
    <d v="2021-03-20T00:00:00"/>
    <n v="30"/>
    <s v="Credit Sale"/>
    <d v="2021-04-19T00:00:00"/>
    <n v="90000"/>
    <n v="90000"/>
    <n v="0"/>
    <s v="Not due"/>
    <n v="0"/>
    <n v="0"/>
    <x v="0"/>
    <x v="0"/>
    <s v="Retailer"/>
    <x v="0"/>
    <x v="0"/>
    <x v="2"/>
  </r>
  <r>
    <x v="8"/>
    <n v="45643221"/>
    <d v="2021-04-25T00:00:00"/>
    <n v="90"/>
    <s v="Credit Sale"/>
    <d v="2021-07-24T00:00:00"/>
    <n v="300000"/>
    <n v="300000"/>
    <n v="0"/>
    <s v="Not due"/>
    <n v="0"/>
    <n v="0"/>
    <x v="0"/>
    <x v="0"/>
    <s v="Manufacturer"/>
    <x v="0"/>
    <x v="0"/>
    <x v="3"/>
  </r>
  <r>
    <x v="9"/>
    <n v="45643222"/>
    <d v="2021-04-30T00:00:00"/>
    <n v="60"/>
    <s v="Credit Sale"/>
    <d v="2021-06-29T00:00:00"/>
    <n v="150000"/>
    <n v="150000"/>
    <n v="0"/>
    <s v="Not due"/>
    <n v="0"/>
    <n v="0"/>
    <x v="0"/>
    <x v="0"/>
    <s v="Retailer"/>
    <x v="0"/>
    <x v="0"/>
    <x v="3"/>
  </r>
  <r>
    <x v="10"/>
    <n v="45643223"/>
    <d v="2021-05-01T00:00:00"/>
    <n v="30"/>
    <s v="Credit Sale"/>
    <d v="2021-05-31T00:00:00"/>
    <n v="75000"/>
    <n v="70000"/>
    <n v="5000"/>
    <n v="276"/>
    <n v="5000"/>
    <n v="6.6666666666666666E-2"/>
    <x v="1"/>
    <x v="1"/>
    <s v="Dealer"/>
    <x v="1"/>
    <x v="0"/>
    <x v="4"/>
  </r>
  <r>
    <x v="11"/>
    <n v="45643224"/>
    <d v="2021-05-12T00:00:00"/>
    <n v="30"/>
    <s v="Credit Sale"/>
    <d v="2021-06-11T00:00:00"/>
    <n v="65000"/>
    <n v="65000"/>
    <n v="0"/>
    <s v="Not due"/>
    <n v="0"/>
    <n v="0"/>
    <x v="0"/>
    <x v="0"/>
    <s v="Manufacturer"/>
    <x v="2"/>
    <x v="0"/>
    <x v="4"/>
  </r>
  <r>
    <x v="12"/>
    <n v="45643225"/>
    <d v="2021-05-20T00:00:00"/>
    <n v="90"/>
    <s v="Credit Sale"/>
    <d v="2021-08-18T00:00:00"/>
    <n v="450000"/>
    <n v="350000"/>
    <n v="100000"/>
    <n v="197"/>
    <n v="100000"/>
    <n v="0.22222222222222221"/>
    <x v="1"/>
    <x v="1"/>
    <s v="Manufacturer"/>
    <x v="2"/>
    <x v="0"/>
    <x v="4"/>
  </r>
  <r>
    <x v="13"/>
    <n v="45643226"/>
    <d v="2021-06-11T00:00:00"/>
    <n v="60"/>
    <s v="Credit Sale"/>
    <d v="2021-08-10T00:00:00"/>
    <n v="488880"/>
    <n v="488800"/>
    <n v="80"/>
    <n v="205"/>
    <n v="80"/>
    <n v="1.6363933889707084E-4"/>
    <x v="1"/>
    <x v="1"/>
    <s v="Retailer"/>
    <x v="0"/>
    <x v="0"/>
    <x v="5"/>
  </r>
  <r>
    <x v="14"/>
    <n v="45643227"/>
    <d v="2021-06-16T00:00:00"/>
    <n v="30"/>
    <s v="Credit Sale"/>
    <d v="2021-07-16T00:00:00"/>
    <n v="489461"/>
    <n v="489460"/>
    <n v="1"/>
    <n v="230"/>
    <n v="1"/>
    <n v="2.043063696596869E-6"/>
    <x v="1"/>
    <x v="1"/>
    <s v="Dealer"/>
    <x v="1"/>
    <x v="0"/>
    <x v="5"/>
  </r>
  <r>
    <x v="15"/>
    <n v="45643228"/>
    <d v="2021-07-09T00:00:00"/>
    <n v="30"/>
    <s v="Credit Sale"/>
    <d v="2021-08-08T00:00:00"/>
    <n v="584425"/>
    <n v="580000"/>
    <n v="4425"/>
    <n v="207"/>
    <n v="4425"/>
    <n v="7.5715446806690337E-3"/>
    <x v="1"/>
    <x v="1"/>
    <s v="Retailer"/>
    <x v="2"/>
    <x v="0"/>
    <x v="6"/>
  </r>
  <r>
    <x v="16"/>
    <n v="45643229"/>
    <d v="2021-07-30T00:00:00"/>
    <n v="45"/>
    <s v="Credit Sale"/>
    <d v="2021-09-13T00:00:00"/>
    <n v="979841"/>
    <n v="600000"/>
    <n v="379841"/>
    <n v="171"/>
    <n v="379841"/>
    <n v="0.3876557523108341"/>
    <x v="1"/>
    <x v="1"/>
    <s v="Dealer"/>
    <x v="1"/>
    <x v="0"/>
    <x v="6"/>
  </r>
  <r>
    <x v="17"/>
    <n v="45643230"/>
    <d v="2021-08-25T00:00:00"/>
    <n v="60"/>
    <s v="Credit Sale"/>
    <d v="2021-10-24T00:00:00"/>
    <n v="445415"/>
    <n v="445415"/>
    <n v="0"/>
    <s v="Not due"/>
    <n v="0"/>
    <n v="0"/>
    <x v="0"/>
    <x v="0"/>
    <s v="Manufacturer"/>
    <x v="2"/>
    <x v="0"/>
    <x v="7"/>
  </r>
  <r>
    <x v="18"/>
    <n v="45643231"/>
    <d v="2021-08-20T00:00:00"/>
    <n v="90"/>
    <s v="Credit Sale"/>
    <d v="2021-11-18T00:00:00"/>
    <n v="546546"/>
    <n v="546546"/>
    <n v="0"/>
    <s v="Not due"/>
    <n v="0"/>
    <n v="0"/>
    <x v="0"/>
    <x v="0"/>
    <s v="Dealer"/>
    <x v="1"/>
    <x v="0"/>
    <x v="7"/>
  </r>
  <r>
    <x v="19"/>
    <n v="45643232"/>
    <d v="2021-09-20T00:00:00"/>
    <n v="90"/>
    <s v="Credit Sale"/>
    <d v="2021-12-19T00:00:00"/>
    <n v="465456"/>
    <n v="455269"/>
    <n v="10187"/>
    <n v="74"/>
    <n v="10187"/>
    <n v="2.1886064418548692E-2"/>
    <x v="2"/>
    <x v="1"/>
    <s v="Dealer"/>
    <x v="0"/>
    <x v="0"/>
    <x v="8"/>
  </r>
  <r>
    <x v="20"/>
    <n v="45643233"/>
    <d v="2021-09-05T00:00:00"/>
    <n v="90"/>
    <s v="Credit Sale"/>
    <d v="2021-12-04T00:00:00"/>
    <n v="12484"/>
    <n v="12321"/>
    <n v="163"/>
    <n v="89"/>
    <n v="163"/>
    <n v="1.305671259211791E-2"/>
    <x v="2"/>
    <x v="1"/>
    <s v="Dealer"/>
    <x v="0"/>
    <x v="0"/>
    <x v="8"/>
  </r>
  <r>
    <x v="21"/>
    <n v="45643234"/>
    <d v="2021-09-25T00:00:00"/>
    <n v="45"/>
    <s v="Credit Sale"/>
    <d v="2021-11-09T00:00:00"/>
    <n v="188998"/>
    <n v="1529"/>
    <n v="187469"/>
    <n v="114"/>
    <n v="187469"/>
    <n v="0.99190996730124126"/>
    <x v="1"/>
    <x v="1"/>
    <s v="Dealer"/>
    <x v="1"/>
    <x v="0"/>
    <x v="8"/>
  </r>
  <r>
    <x v="22"/>
    <n v="45643235"/>
    <d v="2021-10-15T00:00:00"/>
    <n v="30"/>
    <s v="Credit Sale"/>
    <d v="2021-11-14T00:00:00"/>
    <n v="454199"/>
    <n v="15656"/>
    <n v="438543"/>
    <n v="109"/>
    <n v="438543"/>
    <n v="0.96553052736795986"/>
    <x v="1"/>
    <x v="1"/>
    <s v="Manufacturer"/>
    <x v="2"/>
    <x v="0"/>
    <x v="9"/>
  </r>
  <r>
    <x v="23"/>
    <n v="45643236"/>
    <d v="2021-10-24T00:00:00"/>
    <n v="30"/>
    <s v="Credit Sale"/>
    <d v="2021-11-23T00:00:00"/>
    <n v="584514"/>
    <n v="459582"/>
    <n v="124932"/>
    <n v="100"/>
    <n v="124932"/>
    <n v="0.2137365400999805"/>
    <x v="1"/>
    <x v="1"/>
    <s v="Retailer"/>
    <x v="0"/>
    <x v="0"/>
    <x v="9"/>
  </r>
  <r>
    <x v="24"/>
    <n v="45643237"/>
    <d v="2021-11-10T00:00:00"/>
    <n v="45"/>
    <s v="Credit Sale"/>
    <d v="2021-12-25T00:00:00"/>
    <n v="454541"/>
    <n v="0"/>
    <n v="454541"/>
    <n v="68"/>
    <n v="454541"/>
    <n v="1"/>
    <x v="2"/>
    <x v="1"/>
    <s v="Retailer"/>
    <x v="2"/>
    <x v="0"/>
    <x v="10"/>
  </r>
  <r>
    <x v="0"/>
    <n v="45643238"/>
    <d v="2021-11-12T00:00:00"/>
    <n v="30"/>
    <s v="Credit Sale"/>
    <d v="2021-12-12T00:00:00"/>
    <n v="244193"/>
    <n v="30000"/>
    <n v="214193"/>
    <n v="81"/>
    <n v="214193"/>
    <n v="0.87714635554663734"/>
    <x v="2"/>
    <x v="1"/>
    <s v="Dealer"/>
    <x v="0"/>
    <x v="0"/>
    <x v="10"/>
  </r>
  <r>
    <x v="1"/>
    <n v="45643239"/>
    <d v="2021-12-04T00:00:00"/>
    <n v="30"/>
    <s v="Credit Sale"/>
    <d v="2022-01-03T00:00:00"/>
    <n v="250000"/>
    <n v="0"/>
    <n v="250000"/>
    <n v="59"/>
    <n v="250000"/>
    <n v="1"/>
    <x v="3"/>
    <x v="1"/>
    <s v="Dealer"/>
    <x v="0"/>
    <x v="0"/>
    <x v="11"/>
  </r>
  <r>
    <x v="2"/>
    <n v="45643240"/>
    <d v="2021-12-27T00:00:00"/>
    <n v="60"/>
    <s v="Credit Sale"/>
    <d v="2022-02-25T00:00:00"/>
    <n v="120000"/>
    <n v="0"/>
    <n v="120000"/>
    <n v="6"/>
    <n v="120000"/>
    <n v="1"/>
    <x v="4"/>
    <x v="1"/>
    <s v="Dealer"/>
    <x v="2"/>
    <x v="0"/>
    <x v="11"/>
  </r>
  <r>
    <x v="3"/>
    <n v="45643241"/>
    <d v="2022-01-10T00:00:00"/>
    <n v="30"/>
    <s v="Credit Sale"/>
    <d v="2022-02-09T00:00:00"/>
    <n v="180000"/>
    <n v="100000"/>
    <n v="80000"/>
    <n v="22"/>
    <n v="80000"/>
    <n v="0.44444444444444442"/>
    <x v="4"/>
    <x v="1"/>
    <s v="Retailer"/>
    <x v="1"/>
    <x v="1"/>
    <x v="0"/>
  </r>
  <r>
    <x v="4"/>
    <n v="45643242"/>
    <d v="2022-01-21T00:00:00"/>
    <n v="30"/>
    <s v="Credit Sale"/>
    <d v="2022-02-20T00:00:00"/>
    <n v="64000"/>
    <n v="0"/>
    <n v="64000"/>
    <n v="11"/>
    <n v="64000"/>
    <n v="1"/>
    <x v="4"/>
    <x v="1"/>
    <s v="Retailer"/>
    <x v="2"/>
    <x v="1"/>
    <x v="0"/>
  </r>
  <r>
    <x v="5"/>
    <n v="45643243"/>
    <d v="2022-02-08T00:00:00"/>
    <n v="15"/>
    <s v="Credit Sale"/>
    <d v="2022-02-23T00:00:00"/>
    <n v="90000"/>
    <n v="45000"/>
    <n v="45000"/>
    <n v="8"/>
    <n v="45000"/>
    <n v="0.5"/>
    <x v="4"/>
    <x v="1"/>
    <s v="Dealer"/>
    <x v="0"/>
    <x v="1"/>
    <x v="1"/>
  </r>
  <r>
    <x v="6"/>
    <n v="45643244"/>
    <d v="2022-02-15T00:00:00"/>
    <n v="45"/>
    <s v="Credit Sale"/>
    <d v="2022-04-01T00:00:00"/>
    <n v="145000"/>
    <n v="0"/>
    <n v="145000"/>
    <s v="Not due"/>
    <n v="0"/>
    <n v="0"/>
    <x v="0"/>
    <x v="2"/>
    <s v="Retailer"/>
    <x v="2"/>
    <x v="1"/>
    <x v="1"/>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r>
    <x v="25"/>
    <m/>
    <m/>
    <m/>
    <m/>
    <m/>
    <m/>
    <m/>
    <m/>
    <m/>
    <m/>
    <m/>
    <x v="5"/>
    <x v="3"/>
    <m/>
    <x v="3"/>
    <x v="2"/>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C706A3-83BE-45AD-BE51-5341CA9E5BC6}" name="Invoice Coun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24:B28" firstHeaderRow="1" firstDataRow="1" firstDataCol="1"/>
  <pivotFields count="23">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axis="axisRow" showAll="0">
      <items count="11">
        <item m="1" x="7"/>
        <item m="1" x="5"/>
        <item m="1" x="9"/>
        <item m="1" x="6"/>
        <item m="1" x="8"/>
        <item m="1" x="4"/>
        <item h="1" x="3"/>
        <item x="1"/>
        <item x="2"/>
        <item x="0"/>
        <item t="default"/>
      </items>
    </pivotField>
    <pivotField showAll="0"/>
    <pivotField showAll="0">
      <items count="5">
        <item x="0"/>
        <item x="1"/>
        <item x="2"/>
        <item x="3"/>
        <item t="default"/>
      </items>
    </pivotField>
    <pivotField showAll="0">
      <items count="4">
        <item x="0"/>
        <item x="1"/>
        <item h="1" x="2"/>
        <item t="default"/>
      </items>
    </pivotField>
    <pivotField showAll="0">
      <items count="14">
        <item x="0"/>
        <item x="1"/>
        <item x="2"/>
        <item x="3"/>
        <item x="4"/>
        <item x="5"/>
        <item x="6"/>
        <item x="7"/>
        <item x="8"/>
        <item x="9"/>
        <item x="10"/>
        <item x="11"/>
        <item x="12"/>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3"/>
  </rowFields>
  <rowItems count="4">
    <i>
      <x v="7"/>
    </i>
    <i>
      <x v="8"/>
    </i>
    <i>
      <x v="9"/>
    </i>
    <i t="grand">
      <x/>
    </i>
  </rowItems>
  <colItems count="1">
    <i/>
  </colItems>
  <dataFields count="1">
    <dataField name="Count of Invoice Number" fld="1" subtotal="count" baseField="0" baseItem="0"/>
  </dataFields>
  <chartFormats count="8">
    <chartFormat chart="7" format="0"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13" count="1" selected="0">
            <x v="7"/>
          </reference>
        </references>
      </pivotArea>
    </chartFormat>
    <chartFormat chart="9" format="7">
      <pivotArea type="data" outline="0" fieldPosition="0">
        <references count="2">
          <reference field="4294967294" count="1" selected="0">
            <x v="0"/>
          </reference>
          <reference field="13" count="1" selected="0">
            <x v="8"/>
          </reference>
        </references>
      </pivotArea>
    </chartFormat>
    <chartFormat chart="9" format="8">
      <pivotArea type="data" outline="0" fieldPosition="0">
        <references count="2">
          <reference field="4294967294" count="1" selected="0">
            <x v="0"/>
          </reference>
          <reference field="13" count="1" selected="0">
            <x v="9"/>
          </reference>
        </references>
      </pivotArea>
    </chartFormat>
    <chartFormat chart="7" format="1">
      <pivotArea type="data" outline="0" fieldPosition="0">
        <references count="2">
          <reference field="4294967294" count="1" selected="0">
            <x v="0"/>
          </reference>
          <reference field="13" count="1" selected="0">
            <x v="7"/>
          </reference>
        </references>
      </pivotArea>
    </chartFormat>
    <chartFormat chart="7" format="2">
      <pivotArea type="data" outline="0" fieldPosition="0">
        <references count="2">
          <reference field="4294967294" count="1" selected="0">
            <x v="0"/>
          </reference>
          <reference field="13" count="1" selected="0">
            <x v="8"/>
          </reference>
        </references>
      </pivotArea>
    </chartFormat>
    <chartFormat chart="7" format="3">
      <pivotArea type="data" outline="0" fieldPosition="0">
        <references count="2">
          <reference field="4294967294" count="1" selected="0">
            <x v="0"/>
          </reference>
          <reference field="1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71410C-42D5-4510-9D81-3E5B804B018E}" name="Coloumn Graph"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location ref="A3:E20" firstHeaderRow="0" firstDataRow="1" firstDataCol="1"/>
  <pivotFields count="23">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pivotField showAll="0"/>
    <pivotField showAll="0"/>
    <pivotField showAll="0"/>
    <pivotField showAll="0"/>
    <pivotField dataField="1" showAll="0"/>
    <pivotField showAll="0"/>
    <pivotField dataField="1" showAll="0"/>
    <pivotField showAll="0"/>
    <pivotField dataField="1" showAll="0"/>
    <pivotField showAll="0"/>
    <pivotField showAll="0"/>
    <pivotField showAll="0"/>
    <pivotField showAll="0"/>
    <pivotField showAll="0">
      <items count="5">
        <item x="0"/>
        <item x="1"/>
        <item x="2"/>
        <item x="3"/>
        <item t="default"/>
      </items>
    </pivotField>
    <pivotField axis="axisRow" showAll="0">
      <items count="4">
        <item x="0"/>
        <item x="1"/>
        <item h="1" x="2"/>
        <item t="default"/>
      </items>
    </pivotField>
    <pivotField axis="axisRow" showAll="0" sortType="ascending">
      <items count="14">
        <item x="0"/>
        <item x="1"/>
        <item x="2"/>
        <item x="3"/>
        <item x="4"/>
        <item x="5"/>
        <item x="6"/>
        <item x="7"/>
        <item x="8"/>
        <item x="9"/>
        <item x="10"/>
        <item x="11"/>
        <item x="12"/>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s>
  <rowFields count="2">
    <field x="16"/>
    <field x="17"/>
  </rowFields>
  <rowItems count="17">
    <i>
      <x/>
    </i>
    <i r="1">
      <x/>
    </i>
    <i r="1">
      <x v="1"/>
    </i>
    <i r="1">
      <x v="2"/>
    </i>
    <i r="1">
      <x v="3"/>
    </i>
    <i r="1">
      <x v="4"/>
    </i>
    <i r="1">
      <x v="5"/>
    </i>
    <i r="1">
      <x v="6"/>
    </i>
    <i r="1">
      <x v="7"/>
    </i>
    <i r="1">
      <x v="8"/>
    </i>
    <i r="1">
      <x v="9"/>
    </i>
    <i r="1">
      <x v="10"/>
    </i>
    <i r="1">
      <x v="11"/>
    </i>
    <i>
      <x v="1"/>
    </i>
    <i r="1">
      <x/>
    </i>
    <i r="1">
      <x v="1"/>
    </i>
    <i t="grand">
      <x/>
    </i>
  </rowItems>
  <colFields count="1">
    <field x="-2"/>
  </colFields>
  <colItems count="4">
    <i>
      <x/>
    </i>
    <i i="1">
      <x v="1"/>
    </i>
    <i i="2">
      <x v="2"/>
    </i>
    <i i="3">
      <x v="3"/>
    </i>
  </colItems>
  <dataFields count="4">
    <dataField name="Total Invoice Amount" fld="6" baseField="0" baseItem="0" numFmtId="165"/>
    <dataField name="Total Outstanding Amount" fld="8" baseField="0" baseItem="0" numFmtId="165"/>
    <dataField name="Total Overdue Amount" fld="10" baseField="0" baseItem="0" numFmtId="165"/>
    <dataField name="Overdue %" fld="22" baseField="16" baseItem="0" numFmtId="9"/>
  </dataFields>
  <formats count="6">
    <format dxfId="50">
      <pivotArea collapsedLevelsAreSubtotals="1" fieldPosition="0">
        <references count="2">
          <reference field="4294967294" count="3" selected="0">
            <x v="0"/>
            <x v="1"/>
            <x v="2"/>
          </reference>
          <reference field="16" count="1">
            <x v="0"/>
          </reference>
        </references>
      </pivotArea>
    </format>
    <format dxfId="49">
      <pivotArea collapsedLevelsAreSubtotals="1" fieldPosition="0">
        <references count="3">
          <reference field="4294967294" count="3" selected="0">
            <x v="0"/>
            <x v="1"/>
            <x v="2"/>
          </reference>
          <reference field="16" count="1" selected="0">
            <x v="0"/>
          </reference>
          <reference field="17" count="11">
            <x v="0"/>
            <x v="1"/>
            <x v="2"/>
            <x v="4"/>
            <x v="5"/>
            <x v="6"/>
            <x v="7"/>
            <x v="8"/>
            <x v="9"/>
            <x v="10"/>
            <x v="11"/>
          </reference>
        </references>
      </pivotArea>
    </format>
    <format dxfId="48">
      <pivotArea collapsedLevelsAreSubtotals="1" fieldPosition="0">
        <references count="2">
          <reference field="4294967294" count="3" selected="0">
            <x v="0"/>
            <x v="1"/>
            <x v="2"/>
          </reference>
          <reference field="16" count="1">
            <x v="1"/>
          </reference>
        </references>
      </pivotArea>
    </format>
    <format dxfId="47">
      <pivotArea collapsedLevelsAreSubtotals="1" fieldPosition="0">
        <references count="3">
          <reference field="4294967294" count="3" selected="0">
            <x v="0"/>
            <x v="1"/>
            <x v="2"/>
          </reference>
          <reference field="16" count="1" selected="0">
            <x v="1"/>
          </reference>
          <reference field="17" count="2">
            <x v="0"/>
            <x v="1"/>
          </reference>
        </references>
      </pivotArea>
    </format>
    <format dxfId="46">
      <pivotArea outline="0" collapsedLevelsAreSubtotals="1" fieldPosition="0">
        <references count="1">
          <reference field="4294967294" count="3" selected="0">
            <x v="0"/>
            <x v="1"/>
            <x v="2"/>
          </reference>
        </references>
      </pivotArea>
    </format>
    <format dxfId="45">
      <pivotArea outline="0" collapsedLevelsAreSubtotals="1" fieldPosition="0">
        <references count="1">
          <reference field="4294967294" count="1" selected="0">
            <x v="3"/>
          </reference>
        </references>
      </pivotArea>
    </format>
  </formats>
  <chartFormats count="8">
    <chartFormat chart="17"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1"/>
          </reference>
        </references>
      </pivotArea>
    </chartFormat>
    <chartFormat chart="17" format="2" series="1">
      <pivotArea type="data" outline="0" fieldPosition="0">
        <references count="1">
          <reference field="4294967294" count="1" selected="0">
            <x v="2"/>
          </reference>
        </references>
      </pivotArea>
    </chartFormat>
    <chartFormat chart="17" format="3" series="1">
      <pivotArea type="data" outline="0" fieldPosition="0">
        <references count="1">
          <reference field="4294967294" count="1" selected="0">
            <x v="3"/>
          </reference>
        </references>
      </pivotArea>
    </chartFormat>
    <chartFormat chart="19" format="8" series="1">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1"/>
          </reference>
        </references>
      </pivotArea>
    </chartFormat>
    <chartFormat chart="19" format="10" series="1">
      <pivotArea type="data" outline="0" fieldPosition="0">
        <references count="1">
          <reference field="4294967294" count="1" selected="0">
            <x v="2"/>
          </reference>
        </references>
      </pivotArea>
    </chartFormat>
    <chartFormat chart="19"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05DD04-565A-4726-B72C-579CFCE48A3F}" name="Top 5 Sale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A63:B69" firstHeaderRow="1" firstDataRow="1" firstDataCol="1"/>
  <pivotFields count="23">
    <pivotField axis="axisRow" showAll="0" measureFilter="1" sortType="descending">
      <items count="27">
        <item x="0"/>
        <item x="1"/>
        <item x="2"/>
        <item x="3"/>
        <item x="4"/>
        <item x="5"/>
        <item x="6"/>
        <item x="7"/>
        <item x="8"/>
        <item x="9"/>
        <item x="10"/>
        <item x="11"/>
        <item x="12"/>
        <item x="13"/>
        <item x="14"/>
        <item x="15"/>
        <item x="16"/>
        <item x="17"/>
        <item x="18"/>
        <item x="19"/>
        <item x="20"/>
        <item x="21"/>
        <item x="22"/>
        <item x="23"/>
        <item x="24"/>
        <item x="2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6">
    <i>
      <x v="3"/>
    </i>
    <i>
      <x v="16"/>
    </i>
    <i>
      <x/>
    </i>
    <i>
      <x v="23"/>
    </i>
    <i>
      <x v="15"/>
    </i>
    <i t="grand">
      <x/>
    </i>
  </rowItems>
  <colItems count="1">
    <i/>
  </colItems>
  <dataFields count="1">
    <dataField name="Sum of Total Amount" fld="6" baseField="0" baseItem="0" numFmtId="165"/>
  </dataFields>
  <formats count="3">
    <format dxfId="53">
      <pivotArea collapsedLevelsAreSubtotals="1" fieldPosition="0">
        <references count="1">
          <reference field="0" count="5">
            <x v="0"/>
            <x v="3"/>
            <x v="15"/>
            <x v="16"/>
            <x v="23"/>
          </reference>
        </references>
      </pivotArea>
    </format>
    <format dxfId="52">
      <pivotArea collapsedLevelsAreSubtotals="1" fieldPosition="0">
        <references count="1">
          <reference field="0" count="1">
            <x v="0"/>
          </reference>
        </references>
      </pivotArea>
    </format>
    <format dxfId="51">
      <pivotArea outline="0" collapsedLevelsAreSubtotals="1" fieldPosition="0"/>
    </format>
  </formats>
  <chartFormats count="2">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DD7BDD-1791-420A-85EE-A2DD82336F46}" name="Collector"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49:B53" firstHeaderRow="1" firstDataRow="1" firstDataCol="1"/>
  <pivotFields count="23">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axis="axisRow" showAll="0">
      <items count="5">
        <item x="0"/>
        <item x="1"/>
        <item x="2"/>
        <item x="3"/>
        <item t="default"/>
      </items>
    </pivotField>
    <pivotField showAll="0">
      <items count="4">
        <item x="0"/>
        <item x="1"/>
        <item h="1" x="2"/>
        <item t="default"/>
      </items>
    </pivotField>
    <pivotField showAll="0">
      <items count="14">
        <item x="0"/>
        <item x="1"/>
        <item x="2"/>
        <item x="3"/>
        <item x="4"/>
        <item x="5"/>
        <item x="6"/>
        <item x="7"/>
        <item x="8"/>
        <item x="9"/>
        <item x="10"/>
        <item x="11"/>
        <item x="12"/>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5"/>
  </rowFields>
  <rowItems count="4">
    <i>
      <x/>
    </i>
    <i>
      <x v="1"/>
    </i>
    <i>
      <x v="2"/>
    </i>
    <i t="grand">
      <x/>
    </i>
  </rowItems>
  <colItems count="1">
    <i/>
  </colItems>
  <dataFields count="1">
    <dataField name="Sum of Overdue balance" fld="10" baseField="0" baseItem="0" numFmtId="165"/>
  </dataFields>
  <formats count="2">
    <format dxfId="55">
      <pivotArea collapsedLevelsAreSubtotals="1" fieldPosition="0">
        <references count="1">
          <reference field="15" count="0"/>
        </references>
      </pivotArea>
    </format>
    <format dxfId="54">
      <pivotArea outline="0" collapsedLevelsAreSubtotals="1" fieldPosition="0"/>
    </format>
  </formats>
  <chartFormats count="8">
    <chartFormat chart="4"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15" count="1" selected="0">
            <x v="0"/>
          </reference>
        </references>
      </pivotArea>
    </chartFormat>
    <chartFormat chart="6" format="7">
      <pivotArea type="data" outline="0" fieldPosition="0">
        <references count="2">
          <reference field="4294967294" count="1" selected="0">
            <x v="0"/>
          </reference>
          <reference field="15" count="1" selected="0">
            <x v="1"/>
          </reference>
        </references>
      </pivotArea>
    </chartFormat>
    <chartFormat chart="6" format="8">
      <pivotArea type="data" outline="0" fieldPosition="0">
        <references count="2">
          <reference field="4294967294" count="1" selected="0">
            <x v="0"/>
          </reference>
          <reference field="15" count="1" selected="0">
            <x v="2"/>
          </reference>
        </references>
      </pivotArea>
    </chartFormat>
    <chartFormat chart="4" format="1">
      <pivotArea type="data" outline="0" fieldPosition="0">
        <references count="2">
          <reference field="4294967294" count="1" selected="0">
            <x v="0"/>
          </reference>
          <reference field="15" count="1" selected="0">
            <x v="0"/>
          </reference>
        </references>
      </pivotArea>
    </chartFormat>
    <chartFormat chart="4" format="2">
      <pivotArea type="data" outline="0" fieldPosition="0">
        <references count="2">
          <reference field="4294967294" count="1" selected="0">
            <x v="0"/>
          </reference>
          <reference field="15" count="1" selected="0">
            <x v="1"/>
          </reference>
        </references>
      </pivotArea>
    </chartFormat>
    <chartFormat chart="4" format="3">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3EE2300-7719-4BB0-A59D-7F3DE65A41D3}" name="Top 5 Overdu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40:B46" firstHeaderRow="1" firstDataRow="1" firstDataCol="1"/>
  <pivotFields count="23">
    <pivotField axis="axisRow" showAll="0" measureFilter="1" sortType="descending">
      <items count="27">
        <item x="25"/>
        <item x="24"/>
        <item x="23"/>
        <item x="22"/>
        <item x="21"/>
        <item x="20"/>
        <item x="19"/>
        <item x="18"/>
        <item x="17"/>
        <item x="16"/>
        <item x="15"/>
        <item x="14"/>
        <item x="13"/>
        <item x="12"/>
        <item x="11"/>
        <item x="10"/>
        <item x="9"/>
        <item x="8"/>
        <item x="7"/>
        <item x="6"/>
        <item x="5"/>
        <item x="4"/>
        <item x="3"/>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items count="5">
        <item x="0"/>
        <item x="1"/>
        <item x="2"/>
        <item x="3"/>
        <item t="default"/>
      </items>
    </pivotField>
    <pivotField showAll="0">
      <items count="4">
        <item x="0"/>
        <item x="1"/>
        <item h="1" x="2"/>
        <item t="default"/>
      </items>
    </pivotField>
    <pivotField showAll="0">
      <items count="14">
        <item x="0"/>
        <item x="1"/>
        <item x="2"/>
        <item x="3"/>
        <item x="4"/>
        <item x="5"/>
        <item x="6"/>
        <item x="7"/>
        <item x="8"/>
        <item x="9"/>
        <item x="10"/>
        <item x="11"/>
        <item x="12"/>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6">
    <i>
      <x v="1"/>
    </i>
    <i>
      <x v="3"/>
    </i>
    <i>
      <x v="9"/>
    </i>
    <i>
      <x v="24"/>
    </i>
    <i>
      <x v="25"/>
    </i>
    <i t="grand">
      <x/>
    </i>
  </rowItems>
  <colItems count="1">
    <i/>
  </colItems>
  <dataFields count="1">
    <dataField name="Sum of Overdue balance" fld="10" baseField="0" baseItem="0" numFmtId="166"/>
  </dataFields>
  <formats count="4">
    <format dxfId="59">
      <pivotArea collapsedLevelsAreSubtotals="1" fieldPosition="0">
        <references count="1">
          <reference field="0" count="5">
            <x v="1"/>
            <x v="3"/>
            <x v="4"/>
            <x v="9"/>
            <x v="13"/>
          </reference>
        </references>
      </pivotArea>
    </format>
    <format dxfId="58">
      <pivotArea collapsedLevelsAreSubtotals="1" fieldPosition="0">
        <references count="1">
          <reference field="0" count="2">
            <x v="24"/>
            <x v="25"/>
          </reference>
        </references>
      </pivotArea>
    </format>
    <format dxfId="57">
      <pivotArea grandRow="1" outline="0" collapsedLevelsAreSubtotals="1" fieldPosition="0"/>
    </format>
    <format dxfId="56">
      <pivotArea outline="0" collapsedLevelsAreSubtotals="1" fieldPosition="0"/>
    </format>
  </format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DE4681C-3326-42B0-8DB8-C43D20233E75}" name="Aging bucket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31:B36" firstHeaderRow="1" firstDataRow="1" firstDataCol="1"/>
  <pivotFields count="23">
    <pivotField showAll="0"/>
    <pivotField showAll="0"/>
    <pivotField showAll="0"/>
    <pivotField showAll="0"/>
    <pivotField showAll="0"/>
    <pivotField showAll="0"/>
    <pivotField showAll="0"/>
    <pivotField showAll="0"/>
    <pivotField showAll="0"/>
    <pivotField showAll="0"/>
    <pivotField dataField="1" showAll="0"/>
    <pivotField showAll="0"/>
    <pivotField axis="axisRow" showAll="0">
      <items count="11">
        <item h="1" m="1" x="8"/>
        <item m="1" x="6"/>
        <item h="1" m="1" x="9"/>
        <item h="1" m="1" x="7"/>
        <item h="1" x="0"/>
        <item x="5"/>
        <item x="1"/>
        <item x="2"/>
        <item x="3"/>
        <item x="4"/>
        <item t="default"/>
      </items>
    </pivotField>
    <pivotField showAll="0"/>
    <pivotField showAll="0"/>
    <pivotField showAll="0">
      <items count="5">
        <item x="0"/>
        <item x="1"/>
        <item x="2"/>
        <item x="3"/>
        <item t="default"/>
      </items>
    </pivotField>
    <pivotField showAll="0">
      <items count="4">
        <item x="0"/>
        <item x="1"/>
        <item h="1" x="2"/>
        <item t="default"/>
      </items>
    </pivotField>
    <pivotField showAll="0">
      <items count="14">
        <item x="0"/>
        <item x="1"/>
        <item x="2"/>
        <item x="3"/>
        <item x="4"/>
        <item x="5"/>
        <item x="6"/>
        <item x="7"/>
        <item x="8"/>
        <item x="9"/>
        <item x="10"/>
        <item x="11"/>
        <item x="12"/>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2"/>
  </rowFields>
  <rowItems count="5">
    <i>
      <x v="6"/>
    </i>
    <i>
      <x v="7"/>
    </i>
    <i>
      <x v="8"/>
    </i>
    <i>
      <x v="9"/>
    </i>
    <i t="grand">
      <x/>
    </i>
  </rowItems>
  <colItems count="1">
    <i/>
  </colItems>
  <dataFields count="1">
    <dataField name="Sum of Overdue balance" fld="10" baseField="0" baseItem="0" numFmtId="166"/>
  </dataFields>
  <formats count="3">
    <format dxfId="62">
      <pivotArea collapsedLevelsAreSubtotals="1" fieldPosition="0">
        <references count="1">
          <reference field="12" count="0"/>
        </references>
      </pivotArea>
    </format>
    <format dxfId="61">
      <pivotArea grandRow="1" outline="0" collapsedLevelsAreSubtotals="1" fieldPosition="0"/>
    </format>
    <format dxfId="60">
      <pivotArea outline="0" collapsedLevelsAreSubtotals="1" fieldPosition="0"/>
    </format>
  </formats>
  <chartFormats count="2">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lector1" xr10:uid="{A3DE5133-AE61-4A31-94E0-EF3E292AC316}" sourceName="Collector">
  <pivotTables>
    <pivotTable tabId="11" name="Collector"/>
    <pivotTable tabId="11" name="Top 5 Overdue"/>
    <pivotTable tabId="11" name="Coloumn Graph"/>
    <pivotTable tabId="11" name="Invoice Count"/>
    <pivotTable tabId="11" name="Aging buckets"/>
  </pivotTables>
  <data>
    <tabular pivotCacheId="602645039">
      <items count="4">
        <i x="0" s="1"/>
        <i x="1" s="1"/>
        <i x="2" s="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6D30653-E856-4886-97C9-A380E9E3E69F}" sourceName="Month">
  <pivotTables>
    <pivotTable tabId="11" name="Coloumn Graph"/>
    <pivotTable tabId="11" name="Top 5 Overdue"/>
    <pivotTable tabId="11" name="Collector"/>
    <pivotTable tabId="11" name="Invoice Count"/>
    <pivotTable tabId="11" name="Aging buckets"/>
  </pivotTables>
  <data>
    <tabular pivotCacheId="602645039">
      <items count="13">
        <i x="0" s="1"/>
        <i x="1" s="1"/>
        <i x="2" s="1"/>
        <i x="3" s="1"/>
        <i x="4" s="1"/>
        <i x="5" s="1"/>
        <i x="6" s="1"/>
        <i x="7" s="1"/>
        <i x="8" s="1"/>
        <i x="9" s="1"/>
        <i x="10" s="1"/>
        <i x="11" s="1"/>
        <i x="12"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2E99E3B-409E-494C-BCB3-AAEA916BB1A1}" sourceName="Year">
  <pivotTables>
    <pivotTable tabId="11" name="Coloumn Graph"/>
    <pivotTable tabId="11" name="Top 5 Overdue"/>
    <pivotTable tabId="11" name="Collector"/>
    <pivotTable tabId="11" name="Invoice Count"/>
    <pivotTable tabId="11" name="Aging buckets"/>
  </pivotTables>
  <data>
    <tabular pivotCacheId="602645039">
      <items count="3">
        <i x="0" s="1"/>
        <i x="1" s="1"/>
        <i x="2"/>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 xr10:uid="{F3476B5A-F84C-46C3-82A7-C0AC2801E5D3}" sourceName="Customer">
  <pivotTables>
    <pivotTable tabId="11" name="Coloumn Graph"/>
  </pivotTables>
  <data>
    <tabular pivotCacheId="602645039">
      <items count="26">
        <i x="0" s="1"/>
        <i x="1" s="1"/>
        <i x="2" s="1"/>
        <i x="3" s="1"/>
        <i x="4" s="1"/>
        <i x="5" s="1"/>
        <i x="6" s="1"/>
        <i x="7" s="1"/>
        <i x="8" s="1"/>
        <i x="9" s="1"/>
        <i x="10" s="1"/>
        <i x="11" s="1"/>
        <i x="12" s="1"/>
        <i x="13" s="1"/>
        <i x="14" s="1"/>
        <i x="15" s="1"/>
        <i x="16" s="1"/>
        <i x="17" s="1"/>
        <i x="18" s="1"/>
        <i x="19" s="1"/>
        <i x="20" s="1"/>
        <i x="21" s="1"/>
        <i x="22" s="1"/>
        <i x="23" s="1"/>
        <i x="24" s="1"/>
        <i x="2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lector 1" xr10:uid="{D6750ADF-5E45-4114-BB4D-E91C906FA025}" cache="Slicer_Collector1" caption="Collector" rowHeight="241300"/>
  <slicer name="Month 2" xr10:uid="{5A988C5D-7ABC-4462-AFF1-DA1CC2648638}" cache="Slicer_Month" caption="Month" rowHeight="241300"/>
  <slicer name="Year 2" xr10:uid="{BA4799B1-E450-487D-A6FB-4C409EFF4AD9}" cache="Slicer_Year" caption="Year" rowHeight="241300"/>
  <slicer name="Customer 1" xr10:uid="{DA70C572-F77C-4ACF-8A8C-F2A3E7F62F20}" cache="Slicer_Customer" caption="Customer" columnCount="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lector" xr10:uid="{F5209A36-FD79-4289-B381-2B09CE4A2FE8}" cache="Slicer_Collector1" caption="Collector" rowHeight="241300"/>
  <slicer name="Month" xr10:uid="{93D8CA5F-5F4C-4EA3-8B61-4B2C3A0093F8}" cache="Slicer_Month" caption="Month" rowHeight="241300"/>
  <slicer name="Year" xr10:uid="{8A9D20D1-7BA2-4362-954B-62D5466B635C}" cache="Slicer_Year" caption="Year" rowHeight="241300"/>
  <slicer name="Customer" xr10:uid="{326A3B4E-35F8-4F74-AFB3-A971AF7A50F0}" cache="Slicer_Customer" caption="Custom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4D8341-DCD9-49EA-901D-59A455E7A75E}" name="Table1" displayName="Table1" ref="A1:R33" totalsRowShown="0" headerRowDxfId="84" headerRowBorderDxfId="83" tableBorderDxfId="82" totalsRowBorderDxfId="81">
  <autoFilter ref="A1:R33" xr:uid="{754D8341-DCD9-49EA-901D-59A455E7A75E}"/>
  <tableColumns count="18">
    <tableColumn id="1" xr3:uid="{E32984D9-9199-4D4E-8BA7-84A68E7627B3}" name="Customer" dataDxfId="80"/>
    <tableColumn id="2" xr3:uid="{E555B865-8AF8-484B-8825-7A5CD999020A}" name="Invoice Number" dataDxfId="79"/>
    <tableColumn id="3" xr3:uid="{6529DDD8-3858-4195-B12C-EA7B13B13C07}" name="Invoice Date" dataDxfId="78"/>
    <tableColumn id="4" xr3:uid="{89C99FAD-FD07-48FE-A346-8EC0B223AB09}" name="Credit Terms " dataDxfId="77"/>
    <tableColumn id="5" xr3:uid="{084A9EAF-4EA8-4A07-93AF-D688A2707682}" name="Credit Sale/Cash Sale" dataDxfId="76">
      <calculatedColumnFormula>IF(D2 &lt;&gt; 0, "Credit Sale", "Cash Sale")</calculatedColumnFormula>
    </tableColumn>
    <tableColumn id="6" xr3:uid="{9F0AB5AA-B715-4454-A0C4-028F502B53EB}" name="Due Date" dataDxfId="75">
      <calculatedColumnFormula>C2+D2</calculatedColumnFormula>
    </tableColumn>
    <tableColumn id="7" xr3:uid="{A8FEDB1D-81F2-4594-A990-147CE6029B26}" name="Total Amount" dataDxfId="74" dataCellStyle="Comma"/>
    <tableColumn id="8" xr3:uid="{E850F109-0CF0-4EC6-8CCC-178B5E293062}" name="Amount paid" dataDxfId="73"/>
    <tableColumn id="9" xr3:uid="{7B33228D-05CA-4C4F-8D14-DB71215F3AEE}" name="Outstanding balance" dataDxfId="72" dataCellStyle="Comma">
      <calculatedColumnFormula>G2-H2</calculatedColumnFormula>
    </tableColumn>
    <tableColumn id="10" xr3:uid="{077ADB52-EAC2-4839-9BB9-BA18F72A2683}" name="Overdue Days" dataDxfId="71">
      <calculatedColumnFormula>IF(I2 = 0, "Not due", IF(TODAY()-F2 &lt; 0, "Not due", TODAY() - F2))</calculatedColumnFormula>
    </tableColumn>
    <tableColumn id="11" xr3:uid="{DEC3C82F-7653-4512-AC91-5A6C629B8C1C}" name="Overdue balance" dataDxfId="70" dataCellStyle="Comma">
      <calculatedColumnFormula>IF(J2="Not Due",0,I2)</calculatedColumnFormula>
    </tableColumn>
    <tableColumn id="12" xr3:uid="{0E75FA6A-9931-4F67-B22D-B5EDC69E894C}" name="% Overdue" dataDxfId="69" dataCellStyle="Percent">
      <calculatedColumnFormula>K2/G2</calculatedColumnFormula>
    </tableColumn>
    <tableColumn id="13" xr3:uid="{402574F7-3D56-4DF8-8038-34A5ED2BB5BD}" name="Aging bracket" dataDxfId="68">
      <calculatedColumnFormula>IF(J2="Not Due","Not Due",VLOOKUP(J2,'Aging Slabs'!$E$2:$F$5,2,TRUE))</calculatedColumnFormula>
    </tableColumn>
    <tableColumn id="14" xr3:uid="{5AFD7C10-170E-424A-B712-43B404AB19B4}" name="Invoice due/Paid" dataDxfId="67">
      <calculatedColumnFormula>IF(I2 = 0, "Paid Invoice", IF(K2 = 0, "Open Invoice", "Overdue Invoice"))</calculatedColumnFormula>
    </tableColumn>
    <tableColumn id="15" xr3:uid="{F0DF6446-2BF1-4989-B5D4-15670181A074}" name="Customer Type" dataDxfId="66"/>
    <tableColumn id="16" xr3:uid="{607DC9BD-4975-4BE8-95BC-3FBA303ECB73}" name="Collector" dataDxfId="65"/>
    <tableColumn id="17" xr3:uid="{BC1246AC-C6B0-4B54-AFDA-3E39BE38DB9C}" name="Year" dataDxfId="64">
      <calculatedColumnFormula>YEAR(C2)</calculatedColumnFormula>
    </tableColumn>
    <tableColumn id="18" xr3:uid="{26E7C24F-324A-4FE8-BFB1-0ADAAD362147}" name="Month" dataDxfId="63">
      <calculatedColumnFormula>TEXT(C2,"mmmm")</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F1978-3B83-4B50-BB4E-FE8EB08A6D56}">
  <sheetPr codeName="Sheet1"/>
  <dimension ref="A1"/>
  <sheetViews>
    <sheetView showGridLines="0" showRowColHeaders="0" tabSelected="1" zoomScale="47" zoomScaleNormal="41" workbookViewId="0">
      <selection activeCell="AF35" sqref="AF35"/>
    </sheetView>
  </sheetViews>
  <sheetFormatPr defaultRowHeight="14.5"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R616"/>
  <sheetViews>
    <sheetView zoomScale="56" zoomScaleNormal="56" workbookViewId="0">
      <pane ySplit="1" topLeftCell="A2" activePane="bottomLeft" state="frozen"/>
      <selection activeCell="AF5" sqref="AF5"/>
      <selection pane="bottomLeft" activeCell="E54" sqref="E54"/>
    </sheetView>
  </sheetViews>
  <sheetFormatPr defaultColWidth="9.1796875" defaultRowHeight="14.5" x14ac:dyDescent="0.35"/>
  <cols>
    <col min="1" max="1" width="12.81640625" style="1" customWidth="1"/>
    <col min="2" max="2" width="17.1796875" style="1" customWidth="1"/>
    <col min="3" max="3" width="19.7265625" style="1" customWidth="1"/>
    <col min="4" max="4" width="15.08984375" style="1" customWidth="1"/>
    <col min="5" max="5" width="22.7265625" style="19" customWidth="1"/>
    <col min="6" max="6" width="13.54296875" style="19" customWidth="1"/>
    <col min="7" max="7" width="17.1796875" style="1" customWidth="1"/>
    <col min="8" max="8" width="18" style="1" customWidth="1"/>
    <col min="9" max="9" width="21.7265625" style="19" customWidth="1"/>
    <col min="10" max="10" width="17.81640625" style="19" customWidth="1"/>
    <col min="11" max="11" width="18.453125" style="21" customWidth="1"/>
    <col min="12" max="12" width="19.7265625" style="19" customWidth="1"/>
    <col min="13" max="13" width="16.81640625" style="19" customWidth="1"/>
    <col min="14" max="14" width="18" style="19" customWidth="1"/>
    <col min="15" max="15" width="18.54296875" style="1" customWidth="1"/>
    <col min="16" max="16" width="11" style="1" customWidth="1"/>
    <col min="17" max="17" width="11" style="19" customWidth="1"/>
    <col min="18" max="18" width="11.26953125" style="19" customWidth="1"/>
    <col min="19" max="16384" width="9.1796875" style="1"/>
  </cols>
  <sheetData>
    <row r="1" spans="1:18" s="56" customFormat="1" ht="25.5" customHeight="1" x14ac:dyDescent="0.35">
      <c r="A1" s="54" t="s">
        <v>0</v>
      </c>
      <c r="B1" s="55" t="s">
        <v>1</v>
      </c>
      <c r="C1" s="55" t="s">
        <v>2</v>
      </c>
      <c r="D1" s="55" t="s">
        <v>14</v>
      </c>
      <c r="E1" s="48" t="s">
        <v>55</v>
      </c>
      <c r="F1" s="48" t="s">
        <v>16</v>
      </c>
      <c r="G1" s="49" t="s">
        <v>32</v>
      </c>
      <c r="H1" s="49" t="s">
        <v>15</v>
      </c>
      <c r="I1" s="50" t="s">
        <v>46</v>
      </c>
      <c r="J1" s="48" t="s">
        <v>17</v>
      </c>
      <c r="K1" s="48" t="s">
        <v>33</v>
      </c>
      <c r="L1" s="50" t="s">
        <v>49</v>
      </c>
      <c r="M1" s="51" t="s">
        <v>34</v>
      </c>
      <c r="N1" s="51" t="s">
        <v>51</v>
      </c>
      <c r="O1" s="52" t="s">
        <v>45</v>
      </c>
      <c r="P1" s="52" t="s">
        <v>41</v>
      </c>
      <c r="Q1" s="51" t="s">
        <v>56</v>
      </c>
      <c r="R1" s="53" t="s">
        <v>48</v>
      </c>
    </row>
    <row r="2" spans="1:18" x14ac:dyDescent="0.35">
      <c r="A2" s="35" t="s">
        <v>3</v>
      </c>
      <c r="B2" s="23">
        <v>45643213</v>
      </c>
      <c r="C2" s="24">
        <v>44197</v>
      </c>
      <c r="D2" s="23">
        <v>30</v>
      </c>
      <c r="E2" s="25" t="str">
        <f>IF(D2 &lt;&gt; 0, "Credit Sale", "Cash Sale")</f>
        <v>Credit Sale</v>
      </c>
      <c r="F2" s="26">
        <f t="shared" ref="F2:F33" si="0">C2+D2</f>
        <v>44227</v>
      </c>
      <c r="G2" s="27">
        <v>500000</v>
      </c>
      <c r="H2" s="27">
        <v>500000</v>
      </c>
      <c r="I2" s="28">
        <f t="shared" ref="I2:I33" si="1">G2-H2</f>
        <v>0</v>
      </c>
      <c r="J2" s="25" t="str">
        <f t="shared" ref="J2:J33" ca="1" si="2">IF(I2 = 0, "Not due", IF(TODAY()-F2 &lt; 0, "Not due", TODAY() - F2))</f>
        <v>Not due</v>
      </c>
      <c r="K2" s="28">
        <f t="shared" ref="K2:K33" ca="1" si="3">IF(J2="Not Due",0,I2)</f>
        <v>0</v>
      </c>
      <c r="L2" s="29">
        <f t="shared" ref="L2:L33" ca="1" si="4">K2/G2</f>
        <v>0</v>
      </c>
      <c r="M2" s="25" t="str">
        <f ca="1">IF(J2="Not Due","Not Due",VLOOKUP(J2,'Aging Slabs'!$E$2:$F$5,2,TRUE))</f>
        <v>Not Due</v>
      </c>
      <c r="N2" s="25" t="str">
        <f t="shared" ref="N2:N33" si="5">IF(I2 = 0, "Paid Invoice", IF(K2 = 0, "Open Invoice", "Overdue Invoice"))</f>
        <v>Paid Invoice</v>
      </c>
      <c r="O2" s="30" t="s">
        <v>38</v>
      </c>
      <c r="P2" s="23" t="s">
        <v>42</v>
      </c>
      <c r="Q2" s="25">
        <f>YEAR(C2)</f>
        <v>2021</v>
      </c>
      <c r="R2" s="36" t="str">
        <f t="shared" ref="R2:R26" si="6">TEXT(C2,"mmmm")</f>
        <v>January</v>
      </c>
    </row>
    <row r="3" spans="1:18" x14ac:dyDescent="0.35">
      <c r="A3" s="35" t="s">
        <v>4</v>
      </c>
      <c r="B3" s="23">
        <v>45643214</v>
      </c>
      <c r="C3" s="24">
        <v>44209</v>
      </c>
      <c r="D3" s="23">
        <v>30</v>
      </c>
      <c r="E3" s="25" t="str">
        <f t="shared" ref="E3:E33" si="7">IF(D3 &lt;&gt; 0, "Credit Sale", "Cash Sale")</f>
        <v>Credit Sale</v>
      </c>
      <c r="F3" s="26">
        <f t="shared" si="0"/>
        <v>44239</v>
      </c>
      <c r="G3" s="27">
        <v>202200</v>
      </c>
      <c r="H3" s="27">
        <v>202200</v>
      </c>
      <c r="I3" s="28">
        <f t="shared" si="1"/>
        <v>0</v>
      </c>
      <c r="J3" s="25" t="str">
        <f t="shared" ca="1" si="2"/>
        <v>Not due</v>
      </c>
      <c r="K3" s="28">
        <f t="shared" ca="1" si="3"/>
        <v>0</v>
      </c>
      <c r="L3" s="29">
        <f t="shared" ca="1" si="4"/>
        <v>0</v>
      </c>
      <c r="M3" s="25" t="str">
        <f ca="1">IF(J3="Not Due","Not Due",VLOOKUP(J3,'Aging Slabs'!$E$2:$F$5,2,TRUE))</f>
        <v>Not Due</v>
      </c>
      <c r="N3" s="25" t="str">
        <f t="shared" si="5"/>
        <v>Paid Invoice</v>
      </c>
      <c r="O3" s="30" t="s">
        <v>38</v>
      </c>
      <c r="P3" s="23" t="s">
        <v>42</v>
      </c>
      <c r="Q3" s="25">
        <f t="shared" ref="Q3:Q33" si="8">YEAR(C3)</f>
        <v>2021</v>
      </c>
      <c r="R3" s="36" t="str">
        <f t="shared" si="6"/>
        <v>January</v>
      </c>
    </row>
    <row r="4" spans="1:18" x14ac:dyDescent="0.35">
      <c r="A4" s="35" t="s">
        <v>5</v>
      </c>
      <c r="B4" s="23">
        <v>45643215</v>
      </c>
      <c r="C4" s="24">
        <v>44211</v>
      </c>
      <c r="D4" s="23">
        <v>60</v>
      </c>
      <c r="E4" s="25" t="str">
        <f t="shared" si="7"/>
        <v>Credit Sale</v>
      </c>
      <c r="F4" s="26">
        <f t="shared" si="0"/>
        <v>44271</v>
      </c>
      <c r="G4" s="27">
        <v>200000</v>
      </c>
      <c r="H4" s="27">
        <v>200000</v>
      </c>
      <c r="I4" s="28">
        <f t="shared" si="1"/>
        <v>0</v>
      </c>
      <c r="J4" s="25" t="str">
        <f t="shared" ca="1" si="2"/>
        <v>Not due</v>
      </c>
      <c r="K4" s="28">
        <f t="shared" ca="1" si="3"/>
        <v>0</v>
      </c>
      <c r="L4" s="29">
        <f t="shared" ca="1" si="4"/>
        <v>0</v>
      </c>
      <c r="M4" s="25" t="str">
        <f ca="1">IF(J4="Not Due","Not Due",VLOOKUP(J4,'Aging Slabs'!$E$2:$F$5,2,TRUE))</f>
        <v>Not Due</v>
      </c>
      <c r="N4" s="25" t="str">
        <f t="shared" si="5"/>
        <v>Paid Invoice</v>
      </c>
      <c r="O4" s="30" t="s">
        <v>38</v>
      </c>
      <c r="P4" s="23" t="s">
        <v>43</v>
      </c>
      <c r="Q4" s="25">
        <f t="shared" si="8"/>
        <v>2021</v>
      </c>
      <c r="R4" s="36" t="str">
        <f t="shared" si="6"/>
        <v>January</v>
      </c>
    </row>
    <row r="5" spans="1:18" x14ac:dyDescent="0.35">
      <c r="A5" s="35" t="s">
        <v>6</v>
      </c>
      <c r="B5" s="23">
        <v>45643216</v>
      </c>
      <c r="C5" s="24">
        <v>44235</v>
      </c>
      <c r="D5" s="23">
        <v>90</v>
      </c>
      <c r="E5" s="25" t="str">
        <f t="shared" si="7"/>
        <v>Credit Sale</v>
      </c>
      <c r="F5" s="26">
        <f>C5+D5</f>
        <v>44325</v>
      </c>
      <c r="G5" s="27">
        <v>800000</v>
      </c>
      <c r="H5" s="27">
        <v>800000</v>
      </c>
      <c r="I5" s="28">
        <f t="shared" si="1"/>
        <v>0</v>
      </c>
      <c r="J5" s="25" t="str">
        <f t="shared" ca="1" si="2"/>
        <v>Not due</v>
      </c>
      <c r="K5" s="28">
        <f t="shared" ca="1" si="3"/>
        <v>0</v>
      </c>
      <c r="L5" s="29">
        <f t="shared" ca="1" si="4"/>
        <v>0</v>
      </c>
      <c r="M5" s="25" t="str">
        <f ca="1">IF(J5="Not Due","Not Due",VLOOKUP(J5,'Aging Slabs'!$E$2:$F$5,2,TRUE))</f>
        <v>Not Due</v>
      </c>
      <c r="N5" s="25" t="str">
        <f t="shared" si="5"/>
        <v>Paid Invoice</v>
      </c>
      <c r="O5" s="30" t="s">
        <v>39</v>
      </c>
      <c r="P5" s="23" t="s">
        <v>44</v>
      </c>
      <c r="Q5" s="25">
        <f t="shared" si="8"/>
        <v>2021</v>
      </c>
      <c r="R5" s="36" t="str">
        <f t="shared" si="6"/>
        <v>February</v>
      </c>
    </row>
    <row r="6" spans="1:18" x14ac:dyDescent="0.35">
      <c r="A6" s="35" t="s">
        <v>7</v>
      </c>
      <c r="B6" s="23">
        <v>45643217</v>
      </c>
      <c r="C6" s="24">
        <v>44241</v>
      </c>
      <c r="D6" s="23">
        <v>30</v>
      </c>
      <c r="E6" s="25" t="str">
        <f t="shared" si="7"/>
        <v>Credit Sale</v>
      </c>
      <c r="F6" s="26">
        <f t="shared" si="0"/>
        <v>44271</v>
      </c>
      <c r="G6" s="28">
        <v>100000</v>
      </c>
      <c r="H6" s="28">
        <v>80000</v>
      </c>
      <c r="I6" s="28">
        <f t="shared" si="1"/>
        <v>20000</v>
      </c>
      <c r="J6" s="25">
        <f t="shared" ca="1" si="2"/>
        <v>802</v>
      </c>
      <c r="K6" s="28">
        <f t="shared" ca="1" si="3"/>
        <v>20000</v>
      </c>
      <c r="L6" s="29">
        <f t="shared" ca="1" si="4"/>
        <v>0.2</v>
      </c>
      <c r="M6" s="25" t="str">
        <f ca="1">IF(J6="Not Due","Not Due",VLOOKUP(J6,'Aging Slabs'!$E$2:$F$5,2,TRUE))</f>
        <v>Above 90 days</v>
      </c>
      <c r="N6" s="25" t="str">
        <f t="shared" ca="1" si="5"/>
        <v>Overdue Invoice</v>
      </c>
      <c r="O6" s="30" t="s">
        <v>39</v>
      </c>
      <c r="P6" s="23" t="s">
        <v>44</v>
      </c>
      <c r="Q6" s="25">
        <f t="shared" si="8"/>
        <v>2021</v>
      </c>
      <c r="R6" s="36" t="str">
        <f t="shared" si="6"/>
        <v>February</v>
      </c>
    </row>
    <row r="7" spans="1:18" x14ac:dyDescent="0.35">
      <c r="A7" s="35" t="s">
        <v>8</v>
      </c>
      <c r="B7" s="23">
        <v>45643218</v>
      </c>
      <c r="C7" s="24">
        <v>44272</v>
      </c>
      <c r="D7" s="23">
        <v>40</v>
      </c>
      <c r="E7" s="25" t="str">
        <f t="shared" si="7"/>
        <v>Credit Sale</v>
      </c>
      <c r="F7" s="26">
        <f t="shared" si="0"/>
        <v>44312</v>
      </c>
      <c r="G7" s="28">
        <v>110000</v>
      </c>
      <c r="H7" s="31">
        <v>100000</v>
      </c>
      <c r="I7" s="28">
        <f t="shared" si="1"/>
        <v>10000</v>
      </c>
      <c r="J7" s="25">
        <f t="shared" ca="1" si="2"/>
        <v>761</v>
      </c>
      <c r="K7" s="28">
        <f t="shared" ca="1" si="3"/>
        <v>10000</v>
      </c>
      <c r="L7" s="29">
        <f t="shared" ca="1" si="4"/>
        <v>9.0909090909090912E-2</v>
      </c>
      <c r="M7" s="25" t="str">
        <f ca="1">IF(J7="Not Due","Not Due",VLOOKUP(J7,'Aging Slabs'!$E$2:$F$5,2,TRUE))</f>
        <v>Above 90 days</v>
      </c>
      <c r="N7" s="25" t="str">
        <f t="shared" ca="1" si="5"/>
        <v>Overdue Invoice</v>
      </c>
      <c r="O7" s="30" t="s">
        <v>38</v>
      </c>
      <c r="P7" s="23" t="s">
        <v>44</v>
      </c>
      <c r="Q7" s="25">
        <f t="shared" si="8"/>
        <v>2021</v>
      </c>
      <c r="R7" s="36" t="str">
        <f t="shared" si="6"/>
        <v>March</v>
      </c>
    </row>
    <row r="8" spans="1:18" x14ac:dyDescent="0.35">
      <c r="A8" s="35" t="s">
        <v>9</v>
      </c>
      <c r="B8" s="23">
        <v>45643219</v>
      </c>
      <c r="C8" s="24">
        <v>44274</v>
      </c>
      <c r="D8" s="23">
        <v>15</v>
      </c>
      <c r="E8" s="25" t="str">
        <f t="shared" si="7"/>
        <v>Credit Sale</v>
      </c>
      <c r="F8" s="26">
        <f>C8+D8</f>
        <v>44289</v>
      </c>
      <c r="G8" s="28">
        <v>50000</v>
      </c>
      <c r="H8" s="31">
        <v>50000</v>
      </c>
      <c r="I8" s="28">
        <f t="shared" si="1"/>
        <v>0</v>
      </c>
      <c r="J8" s="25" t="str">
        <f t="shared" ca="1" si="2"/>
        <v>Not due</v>
      </c>
      <c r="K8" s="28">
        <f t="shared" ca="1" si="3"/>
        <v>0</v>
      </c>
      <c r="L8" s="29">
        <f t="shared" ca="1" si="4"/>
        <v>0</v>
      </c>
      <c r="M8" s="25" t="str">
        <f ca="1">IF(J8="Not Due","Not Due",VLOOKUP(J8,'Aging Slabs'!$E$2:$F$5,2,TRUE))</f>
        <v>Not Due</v>
      </c>
      <c r="N8" s="25" t="str">
        <f t="shared" si="5"/>
        <v>Paid Invoice</v>
      </c>
      <c r="O8" s="30" t="s">
        <v>39</v>
      </c>
      <c r="P8" s="23" t="s">
        <v>43</v>
      </c>
      <c r="Q8" s="25">
        <f t="shared" si="8"/>
        <v>2021</v>
      </c>
      <c r="R8" s="36" t="str">
        <f t="shared" si="6"/>
        <v>March</v>
      </c>
    </row>
    <row r="9" spans="1:18" x14ac:dyDescent="0.35">
      <c r="A9" s="35" t="s">
        <v>10</v>
      </c>
      <c r="B9" s="23">
        <v>45643220</v>
      </c>
      <c r="C9" s="24">
        <v>44275</v>
      </c>
      <c r="D9" s="23">
        <v>30</v>
      </c>
      <c r="E9" s="25" t="str">
        <f t="shared" si="7"/>
        <v>Credit Sale</v>
      </c>
      <c r="F9" s="26">
        <f t="shared" si="0"/>
        <v>44305</v>
      </c>
      <c r="G9" s="28">
        <v>90000</v>
      </c>
      <c r="H9" s="31">
        <v>90000</v>
      </c>
      <c r="I9" s="28">
        <f t="shared" si="1"/>
        <v>0</v>
      </c>
      <c r="J9" s="25" t="str">
        <f t="shared" ca="1" si="2"/>
        <v>Not due</v>
      </c>
      <c r="K9" s="28">
        <f t="shared" ca="1" si="3"/>
        <v>0</v>
      </c>
      <c r="L9" s="29">
        <f t="shared" ca="1" si="4"/>
        <v>0</v>
      </c>
      <c r="M9" s="25" t="str">
        <f ca="1">IF(J9="Not Due","Not Due",VLOOKUP(J9,'Aging Slabs'!$E$2:$F$5,2,TRUE))</f>
        <v>Not Due</v>
      </c>
      <c r="N9" s="25" t="str">
        <f t="shared" si="5"/>
        <v>Paid Invoice</v>
      </c>
      <c r="O9" s="30" t="s">
        <v>39</v>
      </c>
      <c r="P9" s="23" t="s">
        <v>42</v>
      </c>
      <c r="Q9" s="25">
        <f t="shared" si="8"/>
        <v>2021</v>
      </c>
      <c r="R9" s="36" t="str">
        <f t="shared" si="6"/>
        <v>March</v>
      </c>
    </row>
    <row r="10" spans="1:18" x14ac:dyDescent="0.35">
      <c r="A10" s="35" t="s">
        <v>11</v>
      </c>
      <c r="B10" s="23">
        <v>45643221</v>
      </c>
      <c r="C10" s="24">
        <v>44311</v>
      </c>
      <c r="D10" s="23">
        <v>90</v>
      </c>
      <c r="E10" s="25" t="str">
        <f t="shared" si="7"/>
        <v>Credit Sale</v>
      </c>
      <c r="F10" s="26">
        <f t="shared" si="0"/>
        <v>44401</v>
      </c>
      <c r="G10" s="28">
        <v>300000</v>
      </c>
      <c r="H10" s="31">
        <v>300000</v>
      </c>
      <c r="I10" s="28">
        <f t="shared" si="1"/>
        <v>0</v>
      </c>
      <c r="J10" s="25" t="str">
        <f t="shared" ca="1" si="2"/>
        <v>Not due</v>
      </c>
      <c r="K10" s="28">
        <f t="shared" ca="1" si="3"/>
        <v>0</v>
      </c>
      <c r="L10" s="29">
        <f t="shared" ca="1" si="4"/>
        <v>0</v>
      </c>
      <c r="M10" s="25" t="str">
        <f ca="1">IF(J10="Not Due","Not Due",VLOOKUP(J10,'Aging Slabs'!$E$2:$F$5,2,TRUE))</f>
        <v>Not Due</v>
      </c>
      <c r="N10" s="25" t="str">
        <f t="shared" si="5"/>
        <v>Paid Invoice</v>
      </c>
      <c r="O10" s="30" t="s">
        <v>40</v>
      </c>
      <c r="P10" s="23" t="s">
        <v>42</v>
      </c>
      <c r="Q10" s="25">
        <f t="shared" si="8"/>
        <v>2021</v>
      </c>
      <c r="R10" s="36" t="str">
        <f t="shared" si="6"/>
        <v>April</v>
      </c>
    </row>
    <row r="11" spans="1:18" x14ac:dyDescent="0.35">
      <c r="A11" s="35" t="s">
        <v>12</v>
      </c>
      <c r="B11" s="23">
        <v>45643222</v>
      </c>
      <c r="C11" s="24">
        <v>44316</v>
      </c>
      <c r="D11" s="23">
        <v>60</v>
      </c>
      <c r="E11" s="25" t="str">
        <f t="shared" si="7"/>
        <v>Credit Sale</v>
      </c>
      <c r="F11" s="26">
        <f t="shared" si="0"/>
        <v>44376</v>
      </c>
      <c r="G11" s="28">
        <v>150000</v>
      </c>
      <c r="H11" s="31">
        <v>150000</v>
      </c>
      <c r="I11" s="28">
        <f t="shared" si="1"/>
        <v>0</v>
      </c>
      <c r="J11" s="25" t="str">
        <f t="shared" ca="1" si="2"/>
        <v>Not due</v>
      </c>
      <c r="K11" s="28">
        <f t="shared" ca="1" si="3"/>
        <v>0</v>
      </c>
      <c r="L11" s="29">
        <f t="shared" ca="1" si="4"/>
        <v>0</v>
      </c>
      <c r="M11" s="25" t="str">
        <f ca="1">IF(J11="Not Due","Not Due",VLOOKUP(J11,'Aging Slabs'!$E$2:$F$5,2,TRUE))</f>
        <v>Not Due</v>
      </c>
      <c r="N11" s="25" t="str">
        <f t="shared" si="5"/>
        <v>Paid Invoice</v>
      </c>
      <c r="O11" s="30" t="s">
        <v>39</v>
      </c>
      <c r="P11" s="23" t="s">
        <v>42</v>
      </c>
      <c r="Q11" s="25">
        <f t="shared" si="8"/>
        <v>2021</v>
      </c>
      <c r="R11" s="36" t="str">
        <f t="shared" si="6"/>
        <v>April</v>
      </c>
    </row>
    <row r="12" spans="1:18" x14ac:dyDescent="0.35">
      <c r="A12" s="35" t="s">
        <v>13</v>
      </c>
      <c r="B12" s="23">
        <v>45643223</v>
      </c>
      <c r="C12" s="24">
        <v>44317</v>
      </c>
      <c r="D12" s="23">
        <v>30</v>
      </c>
      <c r="E12" s="25" t="str">
        <f t="shared" si="7"/>
        <v>Credit Sale</v>
      </c>
      <c r="F12" s="26">
        <f t="shared" si="0"/>
        <v>44347</v>
      </c>
      <c r="G12" s="28">
        <v>75000</v>
      </c>
      <c r="H12" s="31">
        <v>70000</v>
      </c>
      <c r="I12" s="28">
        <f t="shared" si="1"/>
        <v>5000</v>
      </c>
      <c r="J12" s="25">
        <f t="shared" ca="1" si="2"/>
        <v>726</v>
      </c>
      <c r="K12" s="28">
        <f t="shared" ca="1" si="3"/>
        <v>5000</v>
      </c>
      <c r="L12" s="29">
        <f t="shared" ca="1" si="4"/>
        <v>6.6666666666666666E-2</v>
      </c>
      <c r="M12" s="25" t="str">
        <f ca="1">IF(J12="Not Due","Not Due",VLOOKUP(J12,'Aging Slabs'!$E$2:$F$5,2,TRUE))</f>
        <v>Above 90 days</v>
      </c>
      <c r="N12" s="25" t="str">
        <f t="shared" ca="1" si="5"/>
        <v>Overdue Invoice</v>
      </c>
      <c r="O12" s="30" t="s">
        <v>38</v>
      </c>
      <c r="P12" s="23" t="s">
        <v>43</v>
      </c>
      <c r="Q12" s="25">
        <f t="shared" si="8"/>
        <v>2021</v>
      </c>
      <c r="R12" s="36" t="str">
        <f t="shared" si="6"/>
        <v>May</v>
      </c>
    </row>
    <row r="13" spans="1:18" x14ac:dyDescent="0.35">
      <c r="A13" s="35" t="s">
        <v>18</v>
      </c>
      <c r="B13" s="23">
        <v>45643224</v>
      </c>
      <c r="C13" s="24">
        <v>44328</v>
      </c>
      <c r="D13" s="23">
        <v>30</v>
      </c>
      <c r="E13" s="25" t="str">
        <f t="shared" si="7"/>
        <v>Credit Sale</v>
      </c>
      <c r="F13" s="26">
        <f t="shared" si="0"/>
        <v>44358</v>
      </c>
      <c r="G13" s="27">
        <v>65000</v>
      </c>
      <c r="H13" s="32">
        <v>65000</v>
      </c>
      <c r="I13" s="28">
        <f t="shared" si="1"/>
        <v>0</v>
      </c>
      <c r="J13" s="25" t="str">
        <f t="shared" ca="1" si="2"/>
        <v>Not due</v>
      </c>
      <c r="K13" s="28">
        <f t="shared" ca="1" si="3"/>
        <v>0</v>
      </c>
      <c r="L13" s="29">
        <f t="shared" ca="1" si="4"/>
        <v>0</v>
      </c>
      <c r="M13" s="25" t="str">
        <f ca="1">IF(J13="Not Due","Not Due",VLOOKUP(J13,'Aging Slabs'!$E$2:$F$5,2,TRUE))</f>
        <v>Not Due</v>
      </c>
      <c r="N13" s="25" t="str">
        <f t="shared" si="5"/>
        <v>Paid Invoice</v>
      </c>
      <c r="O13" s="30" t="s">
        <v>40</v>
      </c>
      <c r="P13" s="23" t="s">
        <v>44</v>
      </c>
      <c r="Q13" s="25">
        <f t="shared" si="8"/>
        <v>2021</v>
      </c>
      <c r="R13" s="36" t="str">
        <f t="shared" si="6"/>
        <v>May</v>
      </c>
    </row>
    <row r="14" spans="1:18" x14ac:dyDescent="0.35">
      <c r="A14" s="35" t="s">
        <v>19</v>
      </c>
      <c r="B14" s="23">
        <v>45643225</v>
      </c>
      <c r="C14" s="24">
        <v>44336</v>
      </c>
      <c r="D14" s="23">
        <v>90</v>
      </c>
      <c r="E14" s="25" t="str">
        <f t="shared" si="7"/>
        <v>Credit Sale</v>
      </c>
      <c r="F14" s="26">
        <f t="shared" si="0"/>
        <v>44426</v>
      </c>
      <c r="G14" s="27">
        <v>450000</v>
      </c>
      <c r="H14" s="32">
        <v>350000</v>
      </c>
      <c r="I14" s="28">
        <f t="shared" si="1"/>
        <v>100000</v>
      </c>
      <c r="J14" s="25">
        <f t="shared" ca="1" si="2"/>
        <v>647</v>
      </c>
      <c r="K14" s="28">
        <f t="shared" ca="1" si="3"/>
        <v>100000</v>
      </c>
      <c r="L14" s="29">
        <f t="shared" ca="1" si="4"/>
        <v>0.22222222222222221</v>
      </c>
      <c r="M14" s="25" t="str">
        <f ca="1">IF(J14="Not Due","Not Due",VLOOKUP(J14,'Aging Slabs'!$E$2:$F$5,2,TRUE))</f>
        <v>Above 90 days</v>
      </c>
      <c r="N14" s="25" t="str">
        <f t="shared" ca="1" si="5"/>
        <v>Overdue Invoice</v>
      </c>
      <c r="O14" s="30" t="s">
        <v>40</v>
      </c>
      <c r="P14" s="23" t="s">
        <v>44</v>
      </c>
      <c r="Q14" s="25">
        <f t="shared" si="8"/>
        <v>2021</v>
      </c>
      <c r="R14" s="36" t="str">
        <f t="shared" si="6"/>
        <v>May</v>
      </c>
    </row>
    <row r="15" spans="1:18" x14ac:dyDescent="0.35">
      <c r="A15" s="35" t="s">
        <v>20</v>
      </c>
      <c r="B15" s="23">
        <v>45643226</v>
      </c>
      <c r="C15" s="24">
        <v>44358</v>
      </c>
      <c r="D15" s="23">
        <v>60</v>
      </c>
      <c r="E15" s="25" t="str">
        <f t="shared" si="7"/>
        <v>Credit Sale</v>
      </c>
      <c r="F15" s="26">
        <f t="shared" si="0"/>
        <v>44418</v>
      </c>
      <c r="G15" s="27">
        <v>488880</v>
      </c>
      <c r="H15" s="32">
        <v>488800</v>
      </c>
      <c r="I15" s="28">
        <f t="shared" si="1"/>
        <v>80</v>
      </c>
      <c r="J15" s="25">
        <f t="shared" ca="1" si="2"/>
        <v>655</v>
      </c>
      <c r="K15" s="28">
        <f t="shared" ca="1" si="3"/>
        <v>80</v>
      </c>
      <c r="L15" s="29">
        <f t="shared" ca="1" si="4"/>
        <v>1.6363933889707084E-4</v>
      </c>
      <c r="M15" s="25" t="str">
        <f ca="1">IF(J15="Not Due","Not Due",VLOOKUP(J15,'Aging Slabs'!$E$2:$F$5,2,TRUE))</f>
        <v>Above 90 days</v>
      </c>
      <c r="N15" s="25" t="str">
        <f t="shared" ca="1" si="5"/>
        <v>Overdue Invoice</v>
      </c>
      <c r="O15" s="30" t="s">
        <v>39</v>
      </c>
      <c r="P15" s="23" t="s">
        <v>42</v>
      </c>
      <c r="Q15" s="25">
        <f t="shared" si="8"/>
        <v>2021</v>
      </c>
      <c r="R15" s="36" t="str">
        <f t="shared" si="6"/>
        <v>June</v>
      </c>
    </row>
    <row r="16" spans="1:18" x14ac:dyDescent="0.35">
      <c r="A16" s="35" t="s">
        <v>21</v>
      </c>
      <c r="B16" s="23">
        <v>45643227</v>
      </c>
      <c r="C16" s="24">
        <v>44363</v>
      </c>
      <c r="D16" s="23">
        <v>30</v>
      </c>
      <c r="E16" s="25" t="str">
        <f t="shared" si="7"/>
        <v>Credit Sale</v>
      </c>
      <c r="F16" s="26">
        <f t="shared" si="0"/>
        <v>44393</v>
      </c>
      <c r="G16" s="27">
        <v>489461</v>
      </c>
      <c r="H16" s="32">
        <v>489460</v>
      </c>
      <c r="I16" s="28">
        <f t="shared" si="1"/>
        <v>1</v>
      </c>
      <c r="J16" s="25">
        <f t="shared" ca="1" si="2"/>
        <v>680</v>
      </c>
      <c r="K16" s="28">
        <f t="shared" ca="1" si="3"/>
        <v>1</v>
      </c>
      <c r="L16" s="29">
        <f t="shared" ca="1" si="4"/>
        <v>2.043063696596869E-6</v>
      </c>
      <c r="M16" s="25" t="str">
        <f ca="1">IF(J16="Not Due","Not Due",VLOOKUP(J16,'Aging Slabs'!$E$2:$F$5,2,TRUE))</f>
        <v>Above 90 days</v>
      </c>
      <c r="N16" s="25" t="str">
        <f t="shared" ca="1" si="5"/>
        <v>Overdue Invoice</v>
      </c>
      <c r="O16" s="30" t="s">
        <v>38</v>
      </c>
      <c r="P16" s="23" t="s">
        <v>43</v>
      </c>
      <c r="Q16" s="25">
        <f t="shared" si="8"/>
        <v>2021</v>
      </c>
      <c r="R16" s="36" t="str">
        <f t="shared" si="6"/>
        <v>June</v>
      </c>
    </row>
    <row r="17" spans="1:18" x14ac:dyDescent="0.35">
      <c r="A17" s="35" t="s">
        <v>22</v>
      </c>
      <c r="B17" s="23">
        <v>45643228</v>
      </c>
      <c r="C17" s="24">
        <v>44386</v>
      </c>
      <c r="D17" s="23">
        <v>30</v>
      </c>
      <c r="E17" s="25" t="str">
        <f t="shared" si="7"/>
        <v>Credit Sale</v>
      </c>
      <c r="F17" s="26">
        <f t="shared" si="0"/>
        <v>44416</v>
      </c>
      <c r="G17" s="27">
        <v>584425</v>
      </c>
      <c r="H17" s="32">
        <v>580000</v>
      </c>
      <c r="I17" s="28">
        <f t="shared" si="1"/>
        <v>4425</v>
      </c>
      <c r="J17" s="25">
        <f t="shared" ca="1" si="2"/>
        <v>657</v>
      </c>
      <c r="K17" s="28">
        <f t="shared" ca="1" si="3"/>
        <v>4425</v>
      </c>
      <c r="L17" s="29">
        <f t="shared" ca="1" si="4"/>
        <v>7.5715446806690337E-3</v>
      </c>
      <c r="M17" s="25" t="str">
        <f ca="1">IF(J17="Not Due","Not Due",VLOOKUP(J17,'Aging Slabs'!$E$2:$F$5,2,TRUE))</f>
        <v>Above 90 days</v>
      </c>
      <c r="N17" s="25" t="str">
        <f t="shared" ca="1" si="5"/>
        <v>Overdue Invoice</v>
      </c>
      <c r="O17" s="30" t="s">
        <v>39</v>
      </c>
      <c r="P17" s="23" t="s">
        <v>44</v>
      </c>
      <c r="Q17" s="25">
        <f t="shared" si="8"/>
        <v>2021</v>
      </c>
      <c r="R17" s="36" t="str">
        <f t="shared" si="6"/>
        <v>July</v>
      </c>
    </row>
    <row r="18" spans="1:18" x14ac:dyDescent="0.35">
      <c r="A18" s="35" t="s">
        <v>23</v>
      </c>
      <c r="B18" s="23">
        <v>45643229</v>
      </c>
      <c r="C18" s="24">
        <v>44407</v>
      </c>
      <c r="D18" s="23">
        <v>45</v>
      </c>
      <c r="E18" s="25" t="str">
        <f t="shared" si="7"/>
        <v>Credit Sale</v>
      </c>
      <c r="F18" s="26">
        <f t="shared" si="0"/>
        <v>44452</v>
      </c>
      <c r="G18" s="27">
        <v>979841</v>
      </c>
      <c r="H18" s="32">
        <v>600000</v>
      </c>
      <c r="I18" s="28">
        <f t="shared" si="1"/>
        <v>379841</v>
      </c>
      <c r="J18" s="25">
        <f t="shared" ca="1" si="2"/>
        <v>621</v>
      </c>
      <c r="K18" s="28">
        <f t="shared" ca="1" si="3"/>
        <v>379841</v>
      </c>
      <c r="L18" s="29">
        <f t="shared" ca="1" si="4"/>
        <v>0.3876557523108341</v>
      </c>
      <c r="M18" s="25" t="str">
        <f ca="1">IF(J18="Not Due","Not Due",VLOOKUP(J18,'Aging Slabs'!$E$2:$F$5,2,TRUE))</f>
        <v>Above 90 days</v>
      </c>
      <c r="N18" s="25" t="str">
        <f t="shared" ca="1" si="5"/>
        <v>Overdue Invoice</v>
      </c>
      <c r="O18" s="30" t="s">
        <v>38</v>
      </c>
      <c r="P18" s="23" t="s">
        <v>43</v>
      </c>
      <c r="Q18" s="25">
        <f t="shared" si="8"/>
        <v>2021</v>
      </c>
      <c r="R18" s="36" t="str">
        <f t="shared" si="6"/>
        <v>July</v>
      </c>
    </row>
    <row r="19" spans="1:18" x14ac:dyDescent="0.35">
      <c r="A19" s="35" t="s">
        <v>24</v>
      </c>
      <c r="B19" s="23">
        <v>45643230</v>
      </c>
      <c r="C19" s="24">
        <v>44433</v>
      </c>
      <c r="D19" s="23">
        <v>60</v>
      </c>
      <c r="E19" s="25" t="str">
        <f t="shared" si="7"/>
        <v>Credit Sale</v>
      </c>
      <c r="F19" s="26">
        <f t="shared" si="0"/>
        <v>44493</v>
      </c>
      <c r="G19" s="27">
        <v>445415</v>
      </c>
      <c r="H19" s="32">
        <v>445415</v>
      </c>
      <c r="I19" s="28">
        <f t="shared" si="1"/>
        <v>0</v>
      </c>
      <c r="J19" s="25" t="str">
        <f t="shared" ca="1" si="2"/>
        <v>Not due</v>
      </c>
      <c r="K19" s="28">
        <f t="shared" ca="1" si="3"/>
        <v>0</v>
      </c>
      <c r="L19" s="29">
        <f t="shared" ca="1" si="4"/>
        <v>0</v>
      </c>
      <c r="M19" s="25" t="str">
        <f ca="1">IF(J19="Not Due","Not Due",VLOOKUP(J19,'Aging Slabs'!$E$2:$F$5,2,TRUE))</f>
        <v>Not Due</v>
      </c>
      <c r="N19" s="25" t="str">
        <f t="shared" si="5"/>
        <v>Paid Invoice</v>
      </c>
      <c r="O19" s="30" t="s">
        <v>40</v>
      </c>
      <c r="P19" s="23" t="s">
        <v>44</v>
      </c>
      <c r="Q19" s="25">
        <f t="shared" si="8"/>
        <v>2021</v>
      </c>
      <c r="R19" s="36" t="str">
        <f t="shared" si="6"/>
        <v>August</v>
      </c>
    </row>
    <row r="20" spans="1:18" x14ac:dyDescent="0.35">
      <c r="A20" s="35" t="s">
        <v>25</v>
      </c>
      <c r="B20" s="23">
        <v>45643231</v>
      </c>
      <c r="C20" s="24">
        <v>44428</v>
      </c>
      <c r="D20" s="23">
        <v>90</v>
      </c>
      <c r="E20" s="25" t="str">
        <f t="shared" si="7"/>
        <v>Credit Sale</v>
      </c>
      <c r="F20" s="26">
        <f t="shared" si="0"/>
        <v>44518</v>
      </c>
      <c r="G20" s="27">
        <v>546546</v>
      </c>
      <c r="H20" s="32">
        <v>546546</v>
      </c>
      <c r="I20" s="28">
        <f t="shared" si="1"/>
        <v>0</v>
      </c>
      <c r="J20" s="25" t="str">
        <f t="shared" ca="1" si="2"/>
        <v>Not due</v>
      </c>
      <c r="K20" s="28">
        <f t="shared" ca="1" si="3"/>
        <v>0</v>
      </c>
      <c r="L20" s="29">
        <f t="shared" ca="1" si="4"/>
        <v>0</v>
      </c>
      <c r="M20" s="25" t="str">
        <f ca="1">IF(J20="Not Due","Not Due",VLOOKUP(J20,'Aging Slabs'!$E$2:$F$5,2,TRUE))</f>
        <v>Not Due</v>
      </c>
      <c r="N20" s="25" t="str">
        <f t="shared" si="5"/>
        <v>Paid Invoice</v>
      </c>
      <c r="O20" s="30" t="s">
        <v>38</v>
      </c>
      <c r="P20" s="23" t="s">
        <v>43</v>
      </c>
      <c r="Q20" s="25">
        <f t="shared" si="8"/>
        <v>2021</v>
      </c>
      <c r="R20" s="36" t="str">
        <f t="shared" si="6"/>
        <v>August</v>
      </c>
    </row>
    <row r="21" spans="1:18" x14ac:dyDescent="0.35">
      <c r="A21" s="35" t="s">
        <v>26</v>
      </c>
      <c r="B21" s="23">
        <v>45643232</v>
      </c>
      <c r="C21" s="24">
        <v>44459</v>
      </c>
      <c r="D21" s="23">
        <v>90</v>
      </c>
      <c r="E21" s="25" t="str">
        <f t="shared" si="7"/>
        <v>Credit Sale</v>
      </c>
      <c r="F21" s="26">
        <f t="shared" si="0"/>
        <v>44549</v>
      </c>
      <c r="G21" s="27">
        <v>465456</v>
      </c>
      <c r="H21" s="27">
        <v>455269</v>
      </c>
      <c r="I21" s="28">
        <f t="shared" si="1"/>
        <v>10187</v>
      </c>
      <c r="J21" s="25">
        <f t="shared" ca="1" si="2"/>
        <v>524</v>
      </c>
      <c r="K21" s="28">
        <f t="shared" ca="1" si="3"/>
        <v>10187</v>
      </c>
      <c r="L21" s="29">
        <f t="shared" ca="1" si="4"/>
        <v>2.1886064418548692E-2</v>
      </c>
      <c r="M21" s="25" t="str">
        <f ca="1">IF(J21="Not Due","Not Due",VLOOKUP(J21,'Aging Slabs'!$E$2:$F$5,2,TRUE))</f>
        <v>Above 90 days</v>
      </c>
      <c r="N21" s="25" t="str">
        <f t="shared" ca="1" si="5"/>
        <v>Overdue Invoice</v>
      </c>
      <c r="O21" s="30" t="s">
        <v>38</v>
      </c>
      <c r="P21" s="23" t="s">
        <v>42</v>
      </c>
      <c r="Q21" s="25">
        <f t="shared" si="8"/>
        <v>2021</v>
      </c>
      <c r="R21" s="36" t="str">
        <f t="shared" si="6"/>
        <v>September</v>
      </c>
    </row>
    <row r="22" spans="1:18" x14ac:dyDescent="0.35">
      <c r="A22" s="35" t="s">
        <v>27</v>
      </c>
      <c r="B22" s="23">
        <v>45643233</v>
      </c>
      <c r="C22" s="24">
        <v>44444</v>
      </c>
      <c r="D22" s="23">
        <v>90</v>
      </c>
      <c r="E22" s="25" t="str">
        <f t="shared" si="7"/>
        <v>Credit Sale</v>
      </c>
      <c r="F22" s="26">
        <f t="shared" si="0"/>
        <v>44534</v>
      </c>
      <c r="G22" s="27">
        <v>12484</v>
      </c>
      <c r="H22" s="32">
        <v>12321</v>
      </c>
      <c r="I22" s="28">
        <f t="shared" si="1"/>
        <v>163</v>
      </c>
      <c r="J22" s="25">
        <f t="shared" ca="1" si="2"/>
        <v>539</v>
      </c>
      <c r="K22" s="28">
        <f t="shared" ca="1" si="3"/>
        <v>163</v>
      </c>
      <c r="L22" s="29">
        <f t="shared" ca="1" si="4"/>
        <v>1.305671259211791E-2</v>
      </c>
      <c r="M22" s="25" t="str">
        <f ca="1">IF(J22="Not Due","Not Due",VLOOKUP(J22,'Aging Slabs'!$E$2:$F$5,2,TRUE))</f>
        <v>Above 90 days</v>
      </c>
      <c r="N22" s="25" t="str">
        <f t="shared" ca="1" si="5"/>
        <v>Overdue Invoice</v>
      </c>
      <c r="O22" s="30" t="s">
        <v>38</v>
      </c>
      <c r="P22" s="23" t="s">
        <v>42</v>
      </c>
      <c r="Q22" s="25">
        <f t="shared" si="8"/>
        <v>2021</v>
      </c>
      <c r="R22" s="36" t="str">
        <f t="shared" si="6"/>
        <v>September</v>
      </c>
    </row>
    <row r="23" spans="1:18" x14ac:dyDescent="0.35">
      <c r="A23" s="35" t="s">
        <v>28</v>
      </c>
      <c r="B23" s="23">
        <v>45643234</v>
      </c>
      <c r="C23" s="24">
        <v>44464</v>
      </c>
      <c r="D23" s="23">
        <v>45</v>
      </c>
      <c r="E23" s="25" t="str">
        <f t="shared" si="7"/>
        <v>Credit Sale</v>
      </c>
      <c r="F23" s="26">
        <f t="shared" si="0"/>
        <v>44509</v>
      </c>
      <c r="G23" s="27">
        <v>188998</v>
      </c>
      <c r="H23" s="32">
        <v>1529</v>
      </c>
      <c r="I23" s="28">
        <f t="shared" si="1"/>
        <v>187469</v>
      </c>
      <c r="J23" s="25">
        <f t="shared" ca="1" si="2"/>
        <v>564</v>
      </c>
      <c r="K23" s="28">
        <f t="shared" ca="1" si="3"/>
        <v>187469</v>
      </c>
      <c r="L23" s="29">
        <f t="shared" ca="1" si="4"/>
        <v>0.99190996730124126</v>
      </c>
      <c r="M23" s="25" t="str">
        <f ca="1">IF(J23="Not Due","Not Due",VLOOKUP(J23,'Aging Slabs'!$E$2:$F$5,2,TRUE))</f>
        <v>Above 90 days</v>
      </c>
      <c r="N23" s="25" t="str">
        <f t="shared" ca="1" si="5"/>
        <v>Overdue Invoice</v>
      </c>
      <c r="O23" s="30" t="s">
        <v>38</v>
      </c>
      <c r="P23" s="23" t="s">
        <v>43</v>
      </c>
      <c r="Q23" s="25">
        <f t="shared" si="8"/>
        <v>2021</v>
      </c>
      <c r="R23" s="36" t="str">
        <f t="shared" si="6"/>
        <v>September</v>
      </c>
    </row>
    <row r="24" spans="1:18" x14ac:dyDescent="0.35">
      <c r="A24" s="35" t="s">
        <v>29</v>
      </c>
      <c r="B24" s="23">
        <v>45643235</v>
      </c>
      <c r="C24" s="24">
        <v>44484</v>
      </c>
      <c r="D24" s="23">
        <v>30</v>
      </c>
      <c r="E24" s="25" t="str">
        <f t="shared" si="7"/>
        <v>Credit Sale</v>
      </c>
      <c r="F24" s="26">
        <f t="shared" si="0"/>
        <v>44514</v>
      </c>
      <c r="G24" s="27">
        <v>454199</v>
      </c>
      <c r="H24" s="32">
        <v>15656</v>
      </c>
      <c r="I24" s="28">
        <f t="shared" si="1"/>
        <v>438543</v>
      </c>
      <c r="J24" s="25">
        <f t="shared" ca="1" si="2"/>
        <v>559</v>
      </c>
      <c r="K24" s="28">
        <f t="shared" ca="1" si="3"/>
        <v>438543</v>
      </c>
      <c r="L24" s="29">
        <f t="shared" ca="1" si="4"/>
        <v>0.96553052736795986</v>
      </c>
      <c r="M24" s="25" t="str">
        <f ca="1">IF(J24="Not Due","Not Due",VLOOKUP(J24,'Aging Slabs'!$E$2:$F$5,2,TRUE))</f>
        <v>Above 90 days</v>
      </c>
      <c r="N24" s="25" t="str">
        <f t="shared" ca="1" si="5"/>
        <v>Overdue Invoice</v>
      </c>
      <c r="O24" s="30" t="s">
        <v>40</v>
      </c>
      <c r="P24" s="23" t="s">
        <v>44</v>
      </c>
      <c r="Q24" s="25">
        <f t="shared" si="8"/>
        <v>2021</v>
      </c>
      <c r="R24" s="36" t="str">
        <f t="shared" si="6"/>
        <v>October</v>
      </c>
    </row>
    <row r="25" spans="1:18" x14ac:dyDescent="0.35">
      <c r="A25" s="35" t="s">
        <v>30</v>
      </c>
      <c r="B25" s="23">
        <v>45643236</v>
      </c>
      <c r="C25" s="24">
        <v>44493</v>
      </c>
      <c r="D25" s="23">
        <v>30</v>
      </c>
      <c r="E25" s="25" t="str">
        <f t="shared" si="7"/>
        <v>Credit Sale</v>
      </c>
      <c r="F25" s="26">
        <f t="shared" si="0"/>
        <v>44523</v>
      </c>
      <c r="G25" s="27">
        <v>584514</v>
      </c>
      <c r="H25" s="32">
        <v>459582</v>
      </c>
      <c r="I25" s="28">
        <f t="shared" si="1"/>
        <v>124932</v>
      </c>
      <c r="J25" s="25">
        <f t="shared" ca="1" si="2"/>
        <v>550</v>
      </c>
      <c r="K25" s="28">
        <f t="shared" ca="1" si="3"/>
        <v>124932</v>
      </c>
      <c r="L25" s="29">
        <f t="shared" ca="1" si="4"/>
        <v>0.2137365400999805</v>
      </c>
      <c r="M25" s="25" t="str">
        <f ca="1">IF(J25="Not Due","Not Due",VLOOKUP(J25,'Aging Slabs'!$E$2:$F$5,2,TRUE))</f>
        <v>Above 90 days</v>
      </c>
      <c r="N25" s="25" t="str">
        <f t="shared" ca="1" si="5"/>
        <v>Overdue Invoice</v>
      </c>
      <c r="O25" s="30" t="s">
        <v>39</v>
      </c>
      <c r="P25" s="23" t="s">
        <v>42</v>
      </c>
      <c r="Q25" s="25">
        <f t="shared" si="8"/>
        <v>2021</v>
      </c>
      <c r="R25" s="36" t="str">
        <f t="shared" si="6"/>
        <v>October</v>
      </c>
    </row>
    <row r="26" spans="1:18" x14ac:dyDescent="0.35">
      <c r="A26" s="35" t="s">
        <v>31</v>
      </c>
      <c r="B26" s="23">
        <v>45643237</v>
      </c>
      <c r="C26" s="24">
        <v>44510</v>
      </c>
      <c r="D26" s="23">
        <v>45</v>
      </c>
      <c r="E26" s="25" t="str">
        <f t="shared" si="7"/>
        <v>Credit Sale</v>
      </c>
      <c r="F26" s="26">
        <f t="shared" si="0"/>
        <v>44555</v>
      </c>
      <c r="G26" s="27">
        <v>454541</v>
      </c>
      <c r="H26" s="32">
        <v>0</v>
      </c>
      <c r="I26" s="28">
        <f t="shared" si="1"/>
        <v>454541</v>
      </c>
      <c r="J26" s="25">
        <f t="shared" ca="1" si="2"/>
        <v>518</v>
      </c>
      <c r="K26" s="28">
        <f t="shared" ca="1" si="3"/>
        <v>454541</v>
      </c>
      <c r="L26" s="29">
        <f t="shared" ca="1" si="4"/>
        <v>1</v>
      </c>
      <c r="M26" s="25" t="str">
        <f ca="1">IF(J26="Not Due","Not Due",VLOOKUP(J26,'Aging Slabs'!$E$2:$F$5,2,TRUE))</f>
        <v>Above 90 days</v>
      </c>
      <c r="N26" s="25" t="str">
        <f t="shared" ca="1" si="5"/>
        <v>Overdue Invoice</v>
      </c>
      <c r="O26" s="30" t="s">
        <v>39</v>
      </c>
      <c r="P26" s="23" t="s">
        <v>44</v>
      </c>
      <c r="Q26" s="25">
        <f t="shared" si="8"/>
        <v>2021</v>
      </c>
      <c r="R26" s="36" t="str">
        <f t="shared" si="6"/>
        <v>November</v>
      </c>
    </row>
    <row r="27" spans="1:18" x14ac:dyDescent="0.35">
      <c r="A27" s="35" t="s">
        <v>3</v>
      </c>
      <c r="B27" s="23">
        <v>45643238</v>
      </c>
      <c r="C27" s="24">
        <v>44512</v>
      </c>
      <c r="D27" s="23">
        <v>30</v>
      </c>
      <c r="E27" s="25" t="str">
        <f t="shared" si="7"/>
        <v>Credit Sale</v>
      </c>
      <c r="F27" s="26">
        <f t="shared" si="0"/>
        <v>44542</v>
      </c>
      <c r="G27" s="27">
        <v>244193</v>
      </c>
      <c r="H27" s="32">
        <v>30000</v>
      </c>
      <c r="I27" s="28">
        <f t="shared" si="1"/>
        <v>214193</v>
      </c>
      <c r="J27" s="25">
        <f t="shared" ca="1" si="2"/>
        <v>531</v>
      </c>
      <c r="K27" s="28">
        <f t="shared" ca="1" si="3"/>
        <v>214193</v>
      </c>
      <c r="L27" s="29">
        <f t="shared" ca="1" si="4"/>
        <v>0.87714635554663734</v>
      </c>
      <c r="M27" s="25" t="str">
        <f ca="1">IF(J27="Not Due","Not Due",VLOOKUP(J27,'Aging Slabs'!$E$2:$F$5,2,TRUE))</f>
        <v>Above 90 days</v>
      </c>
      <c r="N27" s="25" t="str">
        <f t="shared" ca="1" si="5"/>
        <v>Overdue Invoice</v>
      </c>
      <c r="O27" s="30" t="s">
        <v>38</v>
      </c>
      <c r="P27" s="23" t="s">
        <v>42</v>
      </c>
      <c r="Q27" s="25">
        <f t="shared" si="8"/>
        <v>2021</v>
      </c>
      <c r="R27" s="36" t="str">
        <f t="shared" ref="R27:R33" si="9">TEXT(C27,"mmmm")</f>
        <v>November</v>
      </c>
    </row>
    <row r="28" spans="1:18" x14ac:dyDescent="0.35">
      <c r="A28" s="35" t="s">
        <v>4</v>
      </c>
      <c r="B28" s="23">
        <v>45643239</v>
      </c>
      <c r="C28" s="24">
        <v>44534</v>
      </c>
      <c r="D28" s="23">
        <v>30</v>
      </c>
      <c r="E28" s="25" t="str">
        <f t="shared" si="7"/>
        <v>Credit Sale</v>
      </c>
      <c r="F28" s="26">
        <f t="shared" si="0"/>
        <v>44564</v>
      </c>
      <c r="G28" s="27">
        <v>250000</v>
      </c>
      <c r="H28" s="33">
        <v>0</v>
      </c>
      <c r="I28" s="28">
        <f t="shared" si="1"/>
        <v>250000</v>
      </c>
      <c r="J28" s="25">
        <f t="shared" ca="1" si="2"/>
        <v>509</v>
      </c>
      <c r="K28" s="28">
        <f t="shared" ca="1" si="3"/>
        <v>250000</v>
      </c>
      <c r="L28" s="29">
        <f t="shared" ca="1" si="4"/>
        <v>1</v>
      </c>
      <c r="M28" s="25" t="str">
        <f ca="1">IF(J28="Not Due","Not Due",VLOOKUP(J28,'Aging Slabs'!$E$2:$F$5,2,TRUE))</f>
        <v>Above 90 days</v>
      </c>
      <c r="N28" s="25" t="str">
        <f t="shared" ca="1" si="5"/>
        <v>Overdue Invoice</v>
      </c>
      <c r="O28" s="23" t="s">
        <v>38</v>
      </c>
      <c r="P28" s="23" t="s">
        <v>42</v>
      </c>
      <c r="Q28" s="25">
        <f t="shared" si="8"/>
        <v>2021</v>
      </c>
      <c r="R28" s="37" t="str">
        <f t="shared" si="9"/>
        <v>December</v>
      </c>
    </row>
    <row r="29" spans="1:18" x14ac:dyDescent="0.35">
      <c r="A29" s="35" t="s">
        <v>5</v>
      </c>
      <c r="B29" s="23">
        <v>45643240</v>
      </c>
      <c r="C29" s="24">
        <v>44557</v>
      </c>
      <c r="D29" s="23">
        <v>60</v>
      </c>
      <c r="E29" s="25" t="str">
        <f t="shared" si="7"/>
        <v>Credit Sale</v>
      </c>
      <c r="F29" s="26">
        <f t="shared" si="0"/>
        <v>44617</v>
      </c>
      <c r="G29" s="27">
        <v>120000</v>
      </c>
      <c r="H29" s="33">
        <v>0</v>
      </c>
      <c r="I29" s="28">
        <f t="shared" si="1"/>
        <v>120000</v>
      </c>
      <c r="J29" s="25">
        <f t="shared" ca="1" si="2"/>
        <v>456</v>
      </c>
      <c r="K29" s="28">
        <f t="shared" ca="1" si="3"/>
        <v>120000</v>
      </c>
      <c r="L29" s="29">
        <f t="shared" ca="1" si="4"/>
        <v>1</v>
      </c>
      <c r="M29" s="25" t="str">
        <f ca="1">IF(J29="Not Due","Not Due",VLOOKUP(J29,'Aging Slabs'!$E$2:$F$5,2,TRUE))</f>
        <v>Above 90 days</v>
      </c>
      <c r="N29" s="25" t="str">
        <f t="shared" ca="1" si="5"/>
        <v>Overdue Invoice</v>
      </c>
      <c r="O29" s="23" t="s">
        <v>38</v>
      </c>
      <c r="P29" s="23" t="s">
        <v>44</v>
      </c>
      <c r="Q29" s="25">
        <f t="shared" si="8"/>
        <v>2021</v>
      </c>
      <c r="R29" s="37" t="str">
        <f t="shared" si="9"/>
        <v>December</v>
      </c>
    </row>
    <row r="30" spans="1:18" x14ac:dyDescent="0.35">
      <c r="A30" s="35" t="s">
        <v>6</v>
      </c>
      <c r="B30" s="23">
        <v>45643241</v>
      </c>
      <c r="C30" s="24">
        <v>44571</v>
      </c>
      <c r="D30" s="23">
        <v>30</v>
      </c>
      <c r="E30" s="25" t="str">
        <f t="shared" si="7"/>
        <v>Credit Sale</v>
      </c>
      <c r="F30" s="26">
        <f t="shared" si="0"/>
        <v>44601</v>
      </c>
      <c r="G30" s="27">
        <v>180000</v>
      </c>
      <c r="H30" s="33">
        <v>100000</v>
      </c>
      <c r="I30" s="28">
        <f t="shared" si="1"/>
        <v>80000</v>
      </c>
      <c r="J30" s="25">
        <f t="shared" ca="1" si="2"/>
        <v>472</v>
      </c>
      <c r="K30" s="28">
        <f t="shared" ca="1" si="3"/>
        <v>80000</v>
      </c>
      <c r="L30" s="29">
        <f t="shared" ca="1" si="4"/>
        <v>0.44444444444444442</v>
      </c>
      <c r="M30" s="25" t="str">
        <f ca="1">IF(J30="Not Due","Not Due",VLOOKUP(J30,'Aging Slabs'!$E$2:$F$5,2,TRUE))</f>
        <v>Above 90 days</v>
      </c>
      <c r="N30" s="25" t="str">
        <f t="shared" ca="1" si="5"/>
        <v>Overdue Invoice</v>
      </c>
      <c r="O30" s="23" t="s">
        <v>39</v>
      </c>
      <c r="P30" s="23" t="s">
        <v>43</v>
      </c>
      <c r="Q30" s="25">
        <f t="shared" si="8"/>
        <v>2022</v>
      </c>
      <c r="R30" s="37" t="str">
        <f t="shared" si="9"/>
        <v>January</v>
      </c>
    </row>
    <row r="31" spans="1:18" x14ac:dyDescent="0.35">
      <c r="A31" s="35" t="s">
        <v>7</v>
      </c>
      <c r="B31" s="23">
        <v>45643242</v>
      </c>
      <c r="C31" s="24">
        <v>44582</v>
      </c>
      <c r="D31" s="23">
        <v>30</v>
      </c>
      <c r="E31" s="25" t="str">
        <f t="shared" si="7"/>
        <v>Credit Sale</v>
      </c>
      <c r="F31" s="26">
        <f t="shared" si="0"/>
        <v>44612</v>
      </c>
      <c r="G31" s="27">
        <v>64000</v>
      </c>
      <c r="H31" s="33">
        <v>0</v>
      </c>
      <c r="I31" s="28">
        <f t="shared" si="1"/>
        <v>64000</v>
      </c>
      <c r="J31" s="25">
        <f t="shared" ca="1" si="2"/>
        <v>461</v>
      </c>
      <c r="K31" s="28">
        <f t="shared" ca="1" si="3"/>
        <v>64000</v>
      </c>
      <c r="L31" s="29">
        <f t="shared" ca="1" si="4"/>
        <v>1</v>
      </c>
      <c r="M31" s="25" t="str">
        <f ca="1">IF(J31="Not Due","Not Due",VLOOKUP(J31,'Aging Slabs'!$E$2:$F$5,2,TRUE))</f>
        <v>Above 90 days</v>
      </c>
      <c r="N31" s="25" t="str">
        <f t="shared" ca="1" si="5"/>
        <v>Overdue Invoice</v>
      </c>
      <c r="O31" s="23" t="s">
        <v>39</v>
      </c>
      <c r="P31" s="23" t="s">
        <v>44</v>
      </c>
      <c r="Q31" s="25">
        <f t="shared" si="8"/>
        <v>2022</v>
      </c>
      <c r="R31" s="37" t="str">
        <f t="shared" si="9"/>
        <v>January</v>
      </c>
    </row>
    <row r="32" spans="1:18" x14ac:dyDescent="0.35">
      <c r="A32" s="35" t="s">
        <v>8</v>
      </c>
      <c r="B32" s="23">
        <v>45643243</v>
      </c>
      <c r="C32" s="24">
        <v>44600</v>
      </c>
      <c r="D32" s="23">
        <v>15</v>
      </c>
      <c r="E32" s="25" t="str">
        <f t="shared" si="7"/>
        <v>Credit Sale</v>
      </c>
      <c r="F32" s="26">
        <f t="shared" si="0"/>
        <v>44615</v>
      </c>
      <c r="G32" s="27">
        <v>90000</v>
      </c>
      <c r="H32" s="34">
        <v>45000</v>
      </c>
      <c r="I32" s="28">
        <f t="shared" si="1"/>
        <v>45000</v>
      </c>
      <c r="J32" s="25">
        <f t="shared" ca="1" si="2"/>
        <v>458</v>
      </c>
      <c r="K32" s="28">
        <f t="shared" ca="1" si="3"/>
        <v>45000</v>
      </c>
      <c r="L32" s="29">
        <f t="shared" ca="1" si="4"/>
        <v>0.5</v>
      </c>
      <c r="M32" s="25" t="str">
        <f ca="1">IF(J32="Not Due","Not Due",VLOOKUP(J32,'Aging Slabs'!$E$2:$F$5,2,TRUE))</f>
        <v>Above 90 days</v>
      </c>
      <c r="N32" s="25" t="str">
        <f t="shared" ca="1" si="5"/>
        <v>Overdue Invoice</v>
      </c>
      <c r="O32" s="23" t="s">
        <v>38</v>
      </c>
      <c r="P32" s="23" t="s">
        <v>42</v>
      </c>
      <c r="Q32" s="25">
        <f t="shared" si="8"/>
        <v>2022</v>
      </c>
      <c r="R32" s="37" t="str">
        <f t="shared" si="9"/>
        <v>February</v>
      </c>
    </row>
    <row r="33" spans="1:18" x14ac:dyDescent="0.35">
      <c r="A33" s="38" t="s">
        <v>9</v>
      </c>
      <c r="B33" s="39">
        <v>45643244</v>
      </c>
      <c r="C33" s="40">
        <v>44607</v>
      </c>
      <c r="D33" s="39">
        <v>45</v>
      </c>
      <c r="E33" s="41" t="str">
        <f t="shared" si="7"/>
        <v>Credit Sale</v>
      </c>
      <c r="F33" s="42">
        <f t="shared" si="0"/>
        <v>44652</v>
      </c>
      <c r="G33" s="43">
        <v>145000</v>
      </c>
      <c r="H33" s="44">
        <v>0</v>
      </c>
      <c r="I33" s="45">
        <f t="shared" si="1"/>
        <v>145000</v>
      </c>
      <c r="J33" s="41">
        <f t="shared" ca="1" si="2"/>
        <v>421</v>
      </c>
      <c r="K33" s="45">
        <f t="shared" ca="1" si="3"/>
        <v>145000</v>
      </c>
      <c r="L33" s="46">
        <f t="shared" ca="1" si="4"/>
        <v>1</v>
      </c>
      <c r="M33" s="41" t="str">
        <f ca="1">IF(J33="Not Due","Not Due",VLOOKUP(J33,'Aging Slabs'!$E$2:$F$5,2,TRUE))</f>
        <v>Above 90 days</v>
      </c>
      <c r="N33" s="41" t="str">
        <f t="shared" ca="1" si="5"/>
        <v>Overdue Invoice</v>
      </c>
      <c r="O33" s="39" t="s">
        <v>39</v>
      </c>
      <c r="P33" s="39" t="s">
        <v>44</v>
      </c>
      <c r="Q33" s="41">
        <f t="shared" si="8"/>
        <v>2022</v>
      </c>
      <c r="R33" s="47" t="str">
        <f t="shared" si="9"/>
        <v>February</v>
      </c>
    </row>
    <row r="34" spans="1:18" x14ac:dyDescent="0.35">
      <c r="F34" s="20"/>
      <c r="G34" s="13"/>
      <c r="I34" s="21"/>
      <c r="L34" s="22"/>
    </row>
    <row r="35" spans="1:18" x14ac:dyDescent="0.35">
      <c r="F35" s="20"/>
      <c r="G35" s="13"/>
      <c r="I35" s="21"/>
      <c r="L35" s="22"/>
    </row>
    <row r="36" spans="1:18" x14ac:dyDescent="0.35">
      <c r="F36" s="20"/>
      <c r="G36" s="13"/>
      <c r="I36" s="21"/>
    </row>
    <row r="37" spans="1:18" x14ac:dyDescent="0.35">
      <c r="F37" s="20"/>
      <c r="G37" s="13"/>
      <c r="I37" s="21"/>
    </row>
    <row r="38" spans="1:18" x14ac:dyDescent="0.35">
      <c r="F38" s="20"/>
      <c r="G38" s="13"/>
      <c r="I38" s="21"/>
    </row>
    <row r="39" spans="1:18" x14ac:dyDescent="0.35">
      <c r="F39" s="20"/>
      <c r="G39" s="13"/>
      <c r="I39" s="21"/>
    </row>
    <row r="40" spans="1:18" x14ac:dyDescent="0.35">
      <c r="F40" s="20"/>
      <c r="G40" s="13"/>
      <c r="I40" s="21"/>
    </row>
    <row r="41" spans="1:18" x14ac:dyDescent="0.35">
      <c r="F41" s="20"/>
      <c r="G41" s="13"/>
      <c r="I41" s="21"/>
    </row>
    <row r="42" spans="1:18" x14ac:dyDescent="0.35">
      <c r="F42" s="20"/>
      <c r="G42" s="13"/>
      <c r="I42" s="21"/>
    </row>
    <row r="43" spans="1:18" x14ac:dyDescent="0.35">
      <c r="F43" s="20"/>
      <c r="G43" s="13"/>
      <c r="I43" s="21"/>
    </row>
    <row r="44" spans="1:18" x14ac:dyDescent="0.35">
      <c r="F44" s="20"/>
      <c r="G44" s="13"/>
      <c r="I44" s="21"/>
    </row>
    <row r="45" spans="1:18" x14ac:dyDescent="0.35">
      <c r="F45" s="20"/>
      <c r="G45" s="13"/>
      <c r="I45" s="21"/>
    </row>
    <row r="46" spans="1:18" x14ac:dyDescent="0.35">
      <c r="F46" s="20"/>
      <c r="G46" s="13"/>
      <c r="I46" s="21"/>
    </row>
    <row r="47" spans="1:18" x14ac:dyDescent="0.35">
      <c r="F47" s="20"/>
      <c r="G47" s="13"/>
      <c r="I47" s="21"/>
    </row>
    <row r="48" spans="1:18" x14ac:dyDescent="0.35">
      <c r="F48" s="20"/>
      <c r="G48" s="13"/>
      <c r="I48" s="21"/>
    </row>
    <row r="49" spans="6:9" x14ac:dyDescent="0.35">
      <c r="F49" s="20"/>
      <c r="G49" s="13"/>
      <c r="I49" s="21"/>
    </row>
    <row r="50" spans="6:9" x14ac:dyDescent="0.35">
      <c r="F50" s="20"/>
      <c r="G50" s="13"/>
      <c r="I50" s="21"/>
    </row>
    <row r="51" spans="6:9" x14ac:dyDescent="0.35">
      <c r="F51" s="20"/>
      <c r="G51" s="13"/>
      <c r="I51" s="21"/>
    </row>
    <row r="52" spans="6:9" x14ac:dyDescent="0.35">
      <c r="F52" s="20"/>
      <c r="G52" s="13"/>
      <c r="I52" s="21"/>
    </row>
    <row r="53" spans="6:9" x14ac:dyDescent="0.35">
      <c r="F53" s="20"/>
      <c r="G53" s="13"/>
      <c r="I53" s="21"/>
    </row>
    <row r="54" spans="6:9" x14ac:dyDescent="0.35">
      <c r="F54" s="20"/>
      <c r="G54" s="13"/>
      <c r="I54" s="21"/>
    </row>
    <row r="55" spans="6:9" x14ac:dyDescent="0.35">
      <c r="F55" s="20"/>
      <c r="G55" s="13"/>
      <c r="I55" s="21"/>
    </row>
    <row r="56" spans="6:9" x14ac:dyDescent="0.35">
      <c r="F56" s="20"/>
      <c r="G56" s="13"/>
      <c r="I56" s="21"/>
    </row>
    <row r="57" spans="6:9" x14ac:dyDescent="0.35">
      <c r="F57" s="20"/>
      <c r="G57" s="13"/>
      <c r="I57" s="21"/>
    </row>
    <row r="58" spans="6:9" x14ac:dyDescent="0.35">
      <c r="F58" s="20"/>
      <c r="G58" s="13"/>
      <c r="I58" s="21"/>
    </row>
    <row r="59" spans="6:9" x14ac:dyDescent="0.35">
      <c r="F59" s="20"/>
      <c r="G59" s="13"/>
      <c r="I59" s="21"/>
    </row>
    <row r="60" spans="6:9" x14ac:dyDescent="0.35">
      <c r="F60" s="20"/>
      <c r="G60" s="13"/>
      <c r="I60" s="21"/>
    </row>
    <row r="61" spans="6:9" x14ac:dyDescent="0.35">
      <c r="F61" s="20"/>
      <c r="G61" s="13"/>
      <c r="I61" s="21"/>
    </row>
    <row r="62" spans="6:9" x14ac:dyDescent="0.35">
      <c r="F62" s="20"/>
      <c r="G62" s="13"/>
      <c r="I62" s="21"/>
    </row>
    <row r="63" spans="6:9" x14ac:dyDescent="0.35">
      <c r="F63" s="20"/>
      <c r="G63" s="13"/>
      <c r="I63" s="21"/>
    </row>
    <row r="64" spans="6:9" x14ac:dyDescent="0.35">
      <c r="F64" s="20"/>
      <c r="G64" s="13"/>
      <c r="I64" s="21"/>
    </row>
    <row r="65" spans="6:9" x14ac:dyDescent="0.35">
      <c r="F65" s="20"/>
      <c r="G65" s="13"/>
      <c r="I65" s="21"/>
    </row>
    <row r="66" spans="6:9" x14ac:dyDescent="0.35">
      <c r="F66" s="20"/>
      <c r="G66" s="13"/>
      <c r="I66" s="21"/>
    </row>
    <row r="67" spans="6:9" x14ac:dyDescent="0.35">
      <c r="F67" s="20"/>
      <c r="G67" s="13"/>
      <c r="I67" s="21"/>
    </row>
    <row r="68" spans="6:9" x14ac:dyDescent="0.35">
      <c r="F68" s="20"/>
      <c r="G68" s="13"/>
      <c r="I68" s="21"/>
    </row>
    <row r="69" spans="6:9" x14ac:dyDescent="0.35">
      <c r="F69" s="20"/>
      <c r="G69" s="13"/>
      <c r="I69" s="21"/>
    </row>
    <row r="70" spans="6:9" x14ac:dyDescent="0.35">
      <c r="F70" s="20"/>
      <c r="G70" s="13"/>
      <c r="I70" s="21"/>
    </row>
    <row r="71" spans="6:9" x14ac:dyDescent="0.35">
      <c r="F71" s="20"/>
      <c r="G71" s="13"/>
      <c r="I71" s="21"/>
    </row>
    <row r="72" spans="6:9" x14ac:dyDescent="0.35">
      <c r="F72" s="20"/>
      <c r="G72" s="13"/>
      <c r="I72" s="21"/>
    </row>
    <row r="73" spans="6:9" x14ac:dyDescent="0.35">
      <c r="F73" s="20"/>
      <c r="G73" s="13"/>
      <c r="I73" s="21"/>
    </row>
    <row r="74" spans="6:9" x14ac:dyDescent="0.35">
      <c r="F74" s="20"/>
      <c r="G74" s="13"/>
      <c r="I74" s="21"/>
    </row>
    <row r="75" spans="6:9" x14ac:dyDescent="0.35">
      <c r="F75" s="20"/>
      <c r="G75" s="13"/>
      <c r="I75" s="21"/>
    </row>
    <row r="76" spans="6:9" x14ac:dyDescent="0.35">
      <c r="F76" s="20"/>
      <c r="G76" s="13"/>
      <c r="I76" s="21"/>
    </row>
    <row r="77" spans="6:9" x14ac:dyDescent="0.35">
      <c r="F77" s="20"/>
      <c r="G77" s="13"/>
      <c r="I77" s="21"/>
    </row>
    <row r="78" spans="6:9" x14ac:dyDescent="0.35">
      <c r="F78" s="20"/>
      <c r="G78" s="13"/>
      <c r="I78" s="21"/>
    </row>
    <row r="79" spans="6:9" x14ac:dyDescent="0.35">
      <c r="F79" s="20"/>
      <c r="G79" s="13"/>
      <c r="I79" s="21"/>
    </row>
    <row r="80" spans="6:9" x14ac:dyDescent="0.35">
      <c r="F80" s="20"/>
      <c r="G80" s="13"/>
      <c r="I80" s="21"/>
    </row>
    <row r="81" spans="6:9" x14ac:dyDescent="0.35">
      <c r="F81" s="20"/>
      <c r="G81" s="13"/>
      <c r="I81" s="21"/>
    </row>
    <row r="82" spans="6:9" x14ac:dyDescent="0.35">
      <c r="F82" s="20"/>
      <c r="G82" s="13"/>
      <c r="I82" s="21"/>
    </row>
    <row r="83" spans="6:9" x14ac:dyDescent="0.35">
      <c r="F83" s="20"/>
      <c r="G83" s="13"/>
      <c r="I83" s="21"/>
    </row>
    <row r="84" spans="6:9" x14ac:dyDescent="0.35">
      <c r="F84" s="20"/>
      <c r="G84" s="13"/>
      <c r="I84" s="21"/>
    </row>
    <row r="85" spans="6:9" x14ac:dyDescent="0.35">
      <c r="F85" s="20"/>
      <c r="G85" s="13"/>
      <c r="I85" s="21"/>
    </row>
    <row r="86" spans="6:9" x14ac:dyDescent="0.35">
      <c r="F86" s="20"/>
      <c r="G86" s="13"/>
      <c r="I86" s="21"/>
    </row>
    <row r="87" spans="6:9" x14ac:dyDescent="0.35">
      <c r="F87" s="20"/>
      <c r="G87" s="13"/>
      <c r="I87" s="21"/>
    </row>
    <row r="88" spans="6:9" x14ac:dyDescent="0.35">
      <c r="F88" s="20"/>
      <c r="G88" s="13"/>
      <c r="I88" s="21"/>
    </row>
    <row r="89" spans="6:9" x14ac:dyDescent="0.35">
      <c r="F89" s="20"/>
      <c r="G89" s="13"/>
      <c r="I89" s="21"/>
    </row>
    <row r="90" spans="6:9" x14ac:dyDescent="0.35">
      <c r="F90" s="20"/>
      <c r="G90" s="13"/>
      <c r="I90" s="21"/>
    </row>
    <row r="91" spans="6:9" x14ac:dyDescent="0.35">
      <c r="F91" s="20"/>
      <c r="I91" s="21"/>
    </row>
    <row r="92" spans="6:9" x14ac:dyDescent="0.35">
      <c r="F92" s="20"/>
      <c r="I92" s="21"/>
    </row>
    <row r="93" spans="6:9" x14ac:dyDescent="0.35">
      <c r="F93" s="20"/>
      <c r="I93" s="21"/>
    </row>
    <row r="94" spans="6:9" x14ac:dyDescent="0.35">
      <c r="F94" s="20"/>
      <c r="I94" s="21"/>
    </row>
    <row r="95" spans="6:9" x14ac:dyDescent="0.35">
      <c r="F95" s="20"/>
      <c r="I95" s="21"/>
    </row>
    <row r="96" spans="6:9" x14ac:dyDescent="0.35">
      <c r="F96" s="20"/>
      <c r="I96" s="21"/>
    </row>
    <row r="97" spans="6:9" x14ac:dyDescent="0.35">
      <c r="F97" s="20"/>
      <c r="I97" s="21"/>
    </row>
    <row r="98" spans="6:9" x14ac:dyDescent="0.35">
      <c r="F98" s="20"/>
      <c r="I98" s="21"/>
    </row>
    <row r="99" spans="6:9" x14ac:dyDescent="0.35">
      <c r="F99" s="20"/>
      <c r="I99" s="21"/>
    </row>
    <row r="100" spans="6:9" x14ac:dyDescent="0.35">
      <c r="F100" s="20"/>
    </row>
    <row r="101" spans="6:9" x14ac:dyDescent="0.35">
      <c r="F101" s="20"/>
    </row>
    <row r="102" spans="6:9" x14ac:dyDescent="0.35">
      <c r="F102" s="20"/>
    </row>
    <row r="103" spans="6:9" x14ac:dyDescent="0.35">
      <c r="F103" s="20"/>
    </row>
    <row r="104" spans="6:9" x14ac:dyDescent="0.35">
      <c r="F104" s="20"/>
    </row>
    <row r="105" spans="6:9" x14ac:dyDescent="0.35">
      <c r="F105" s="20"/>
    </row>
    <row r="106" spans="6:9" x14ac:dyDescent="0.35">
      <c r="F106" s="20"/>
    </row>
    <row r="107" spans="6:9" x14ac:dyDescent="0.35">
      <c r="F107" s="20"/>
    </row>
    <row r="108" spans="6:9" x14ac:dyDescent="0.35">
      <c r="F108" s="20"/>
    </row>
    <row r="109" spans="6:9" x14ac:dyDescent="0.35">
      <c r="F109" s="20"/>
    </row>
    <row r="110" spans="6:9" x14ac:dyDescent="0.35">
      <c r="F110" s="20"/>
    </row>
    <row r="111" spans="6:9" x14ac:dyDescent="0.35">
      <c r="F111" s="20"/>
    </row>
    <row r="112" spans="6:9" x14ac:dyDescent="0.35">
      <c r="F112" s="20"/>
    </row>
    <row r="113" spans="6:6" x14ac:dyDescent="0.35">
      <c r="F113" s="20"/>
    </row>
    <row r="114" spans="6:6" x14ac:dyDescent="0.35">
      <c r="F114" s="20"/>
    </row>
    <row r="115" spans="6:6" x14ac:dyDescent="0.35">
      <c r="F115" s="20"/>
    </row>
    <row r="116" spans="6:6" x14ac:dyDescent="0.35">
      <c r="F116" s="20"/>
    </row>
    <row r="117" spans="6:6" x14ac:dyDescent="0.35">
      <c r="F117" s="20"/>
    </row>
    <row r="118" spans="6:6" x14ac:dyDescent="0.35">
      <c r="F118" s="20"/>
    </row>
    <row r="119" spans="6:6" x14ac:dyDescent="0.35">
      <c r="F119" s="20"/>
    </row>
    <row r="120" spans="6:6" x14ac:dyDescent="0.35">
      <c r="F120" s="20"/>
    </row>
    <row r="121" spans="6:6" x14ac:dyDescent="0.35">
      <c r="F121" s="20"/>
    </row>
    <row r="122" spans="6:6" x14ac:dyDescent="0.35">
      <c r="F122" s="20"/>
    </row>
    <row r="123" spans="6:6" x14ac:dyDescent="0.35">
      <c r="F123" s="20"/>
    </row>
    <row r="124" spans="6:6" x14ac:dyDescent="0.35">
      <c r="F124" s="20"/>
    </row>
    <row r="125" spans="6:6" x14ac:dyDescent="0.35">
      <c r="F125" s="20"/>
    </row>
    <row r="126" spans="6:6" x14ac:dyDescent="0.35">
      <c r="F126" s="20"/>
    </row>
    <row r="127" spans="6:6" x14ac:dyDescent="0.35">
      <c r="F127" s="20"/>
    </row>
    <row r="128" spans="6:6" x14ac:dyDescent="0.35">
      <c r="F128" s="20"/>
    </row>
    <row r="129" spans="6:6" x14ac:dyDescent="0.35">
      <c r="F129" s="20"/>
    </row>
    <row r="130" spans="6:6" x14ac:dyDescent="0.35">
      <c r="F130" s="20"/>
    </row>
    <row r="131" spans="6:6" x14ac:dyDescent="0.35">
      <c r="F131" s="20"/>
    </row>
    <row r="132" spans="6:6" x14ac:dyDescent="0.35">
      <c r="F132" s="20"/>
    </row>
    <row r="133" spans="6:6" x14ac:dyDescent="0.35">
      <c r="F133" s="20"/>
    </row>
    <row r="134" spans="6:6" x14ac:dyDescent="0.35">
      <c r="F134" s="20"/>
    </row>
    <row r="135" spans="6:6" x14ac:dyDescent="0.35">
      <c r="F135" s="20"/>
    </row>
    <row r="136" spans="6:6" x14ac:dyDescent="0.35">
      <c r="F136" s="20"/>
    </row>
    <row r="137" spans="6:6" x14ac:dyDescent="0.35">
      <c r="F137" s="20"/>
    </row>
    <row r="138" spans="6:6" x14ac:dyDescent="0.35">
      <c r="F138" s="20"/>
    </row>
    <row r="139" spans="6:6" x14ac:dyDescent="0.35">
      <c r="F139" s="20"/>
    </row>
    <row r="140" spans="6:6" x14ac:dyDescent="0.35">
      <c r="F140" s="20"/>
    </row>
    <row r="141" spans="6:6" x14ac:dyDescent="0.35">
      <c r="F141" s="20"/>
    </row>
    <row r="142" spans="6:6" x14ac:dyDescent="0.35">
      <c r="F142" s="20"/>
    </row>
    <row r="143" spans="6:6" x14ac:dyDescent="0.35">
      <c r="F143" s="20"/>
    </row>
    <row r="144" spans="6:6" x14ac:dyDescent="0.35">
      <c r="F144" s="20"/>
    </row>
    <row r="145" spans="6:6" x14ac:dyDescent="0.35">
      <c r="F145" s="20"/>
    </row>
    <row r="146" spans="6:6" x14ac:dyDescent="0.35">
      <c r="F146" s="20"/>
    </row>
    <row r="147" spans="6:6" x14ac:dyDescent="0.35">
      <c r="F147" s="20"/>
    </row>
    <row r="148" spans="6:6" x14ac:dyDescent="0.35">
      <c r="F148" s="20"/>
    </row>
    <row r="149" spans="6:6" x14ac:dyDescent="0.35">
      <c r="F149" s="20"/>
    </row>
    <row r="150" spans="6:6" x14ac:dyDescent="0.35">
      <c r="F150" s="20"/>
    </row>
    <row r="151" spans="6:6" x14ac:dyDescent="0.35">
      <c r="F151" s="20"/>
    </row>
    <row r="152" spans="6:6" x14ac:dyDescent="0.35">
      <c r="F152" s="20"/>
    </row>
    <row r="153" spans="6:6" x14ac:dyDescent="0.35">
      <c r="F153" s="20"/>
    </row>
    <row r="154" spans="6:6" x14ac:dyDescent="0.35">
      <c r="F154" s="20"/>
    </row>
    <row r="155" spans="6:6" x14ac:dyDescent="0.35">
      <c r="F155" s="20"/>
    </row>
    <row r="156" spans="6:6" x14ac:dyDescent="0.35">
      <c r="F156" s="20"/>
    </row>
    <row r="157" spans="6:6" x14ac:dyDescent="0.35">
      <c r="F157" s="20"/>
    </row>
    <row r="158" spans="6:6" x14ac:dyDescent="0.35">
      <c r="F158" s="20"/>
    </row>
    <row r="159" spans="6:6" x14ac:dyDescent="0.35">
      <c r="F159" s="20"/>
    </row>
    <row r="160" spans="6:6" x14ac:dyDescent="0.35">
      <c r="F160" s="20"/>
    </row>
    <row r="161" spans="6:6" x14ac:dyDescent="0.35">
      <c r="F161" s="20"/>
    </row>
    <row r="162" spans="6:6" x14ac:dyDescent="0.35">
      <c r="F162" s="20"/>
    </row>
    <row r="163" spans="6:6" x14ac:dyDescent="0.35">
      <c r="F163" s="20"/>
    </row>
    <row r="164" spans="6:6" x14ac:dyDescent="0.35">
      <c r="F164" s="20"/>
    </row>
    <row r="165" spans="6:6" x14ac:dyDescent="0.35">
      <c r="F165" s="20"/>
    </row>
    <row r="166" spans="6:6" x14ac:dyDescent="0.35">
      <c r="F166" s="20"/>
    </row>
    <row r="167" spans="6:6" x14ac:dyDescent="0.35">
      <c r="F167" s="20"/>
    </row>
    <row r="168" spans="6:6" x14ac:dyDescent="0.35">
      <c r="F168" s="20"/>
    </row>
    <row r="169" spans="6:6" x14ac:dyDescent="0.35">
      <c r="F169" s="20"/>
    </row>
    <row r="170" spans="6:6" x14ac:dyDescent="0.35">
      <c r="F170" s="20"/>
    </row>
    <row r="171" spans="6:6" x14ac:dyDescent="0.35">
      <c r="F171" s="20"/>
    </row>
    <row r="172" spans="6:6" x14ac:dyDescent="0.35">
      <c r="F172" s="20"/>
    </row>
    <row r="173" spans="6:6" x14ac:dyDescent="0.35">
      <c r="F173" s="20"/>
    </row>
    <row r="174" spans="6:6" x14ac:dyDescent="0.35">
      <c r="F174" s="20"/>
    </row>
    <row r="175" spans="6:6" x14ac:dyDescent="0.35">
      <c r="F175" s="20"/>
    </row>
    <row r="176" spans="6:6" x14ac:dyDescent="0.35">
      <c r="F176" s="20"/>
    </row>
    <row r="177" spans="6:6" x14ac:dyDescent="0.35">
      <c r="F177" s="20"/>
    </row>
    <row r="178" spans="6:6" x14ac:dyDescent="0.35">
      <c r="F178" s="20"/>
    </row>
    <row r="179" spans="6:6" x14ac:dyDescent="0.35">
      <c r="F179" s="20"/>
    </row>
    <row r="180" spans="6:6" x14ac:dyDescent="0.35">
      <c r="F180" s="20"/>
    </row>
    <row r="181" spans="6:6" x14ac:dyDescent="0.35">
      <c r="F181" s="20"/>
    </row>
    <row r="182" spans="6:6" x14ac:dyDescent="0.35">
      <c r="F182" s="20"/>
    </row>
    <row r="183" spans="6:6" x14ac:dyDescent="0.35">
      <c r="F183" s="20"/>
    </row>
    <row r="184" spans="6:6" x14ac:dyDescent="0.35">
      <c r="F184" s="20"/>
    </row>
    <row r="185" spans="6:6" x14ac:dyDescent="0.35">
      <c r="F185" s="20"/>
    </row>
    <row r="186" spans="6:6" x14ac:dyDescent="0.35">
      <c r="F186" s="20"/>
    </row>
    <row r="187" spans="6:6" x14ac:dyDescent="0.35">
      <c r="F187" s="20"/>
    </row>
    <row r="188" spans="6:6" x14ac:dyDescent="0.35">
      <c r="F188" s="20"/>
    </row>
    <row r="189" spans="6:6" x14ac:dyDescent="0.35">
      <c r="F189" s="20"/>
    </row>
    <row r="190" spans="6:6" x14ac:dyDescent="0.35">
      <c r="F190" s="20"/>
    </row>
    <row r="191" spans="6:6" x14ac:dyDescent="0.35">
      <c r="F191" s="20"/>
    </row>
    <row r="192" spans="6:6" x14ac:dyDescent="0.35">
      <c r="F192" s="20"/>
    </row>
    <row r="193" spans="6:6" x14ac:dyDescent="0.35">
      <c r="F193" s="20"/>
    </row>
    <row r="194" spans="6:6" x14ac:dyDescent="0.35">
      <c r="F194" s="20"/>
    </row>
    <row r="195" spans="6:6" x14ac:dyDescent="0.35">
      <c r="F195" s="20"/>
    </row>
    <row r="196" spans="6:6" x14ac:dyDescent="0.35">
      <c r="F196" s="20"/>
    </row>
    <row r="197" spans="6:6" x14ac:dyDescent="0.35">
      <c r="F197" s="20"/>
    </row>
    <row r="198" spans="6:6" x14ac:dyDescent="0.35">
      <c r="F198" s="20"/>
    </row>
    <row r="199" spans="6:6" x14ac:dyDescent="0.35">
      <c r="F199" s="20"/>
    </row>
    <row r="200" spans="6:6" x14ac:dyDescent="0.35">
      <c r="F200" s="20"/>
    </row>
    <row r="201" spans="6:6" x14ac:dyDescent="0.35">
      <c r="F201" s="20"/>
    </row>
    <row r="202" spans="6:6" x14ac:dyDescent="0.35">
      <c r="F202" s="20"/>
    </row>
    <row r="203" spans="6:6" x14ac:dyDescent="0.35">
      <c r="F203" s="20"/>
    </row>
    <row r="204" spans="6:6" x14ac:dyDescent="0.35">
      <c r="F204" s="20"/>
    </row>
    <row r="205" spans="6:6" x14ac:dyDescent="0.35">
      <c r="F205" s="20"/>
    </row>
    <row r="206" spans="6:6" x14ac:dyDescent="0.35">
      <c r="F206" s="20"/>
    </row>
    <row r="207" spans="6:6" x14ac:dyDescent="0.35">
      <c r="F207" s="20"/>
    </row>
    <row r="208" spans="6:6" x14ac:dyDescent="0.35">
      <c r="F208" s="20"/>
    </row>
    <row r="209" spans="6:6" x14ac:dyDescent="0.35">
      <c r="F209" s="20"/>
    </row>
    <row r="210" spans="6:6" x14ac:dyDescent="0.35">
      <c r="F210" s="20"/>
    </row>
    <row r="211" spans="6:6" x14ac:dyDescent="0.35">
      <c r="F211" s="20"/>
    </row>
    <row r="212" spans="6:6" x14ac:dyDescent="0.35">
      <c r="F212" s="20"/>
    </row>
    <row r="213" spans="6:6" x14ac:dyDescent="0.35">
      <c r="F213" s="20"/>
    </row>
    <row r="214" spans="6:6" x14ac:dyDescent="0.35">
      <c r="F214" s="20"/>
    </row>
    <row r="215" spans="6:6" x14ac:dyDescent="0.35">
      <c r="F215" s="20"/>
    </row>
    <row r="216" spans="6:6" x14ac:dyDescent="0.35">
      <c r="F216" s="20"/>
    </row>
    <row r="217" spans="6:6" x14ac:dyDescent="0.35">
      <c r="F217" s="20"/>
    </row>
    <row r="218" spans="6:6" x14ac:dyDescent="0.35">
      <c r="F218" s="20"/>
    </row>
    <row r="219" spans="6:6" x14ac:dyDescent="0.35">
      <c r="F219" s="20"/>
    </row>
    <row r="220" spans="6:6" x14ac:dyDescent="0.35">
      <c r="F220" s="20"/>
    </row>
    <row r="221" spans="6:6" x14ac:dyDescent="0.35">
      <c r="F221" s="20"/>
    </row>
    <row r="222" spans="6:6" x14ac:dyDescent="0.35">
      <c r="F222" s="20"/>
    </row>
    <row r="223" spans="6:6" x14ac:dyDescent="0.35">
      <c r="F223" s="20"/>
    </row>
    <row r="224" spans="6:6" x14ac:dyDescent="0.35">
      <c r="F224" s="20"/>
    </row>
    <row r="225" spans="6:6" x14ac:dyDescent="0.35">
      <c r="F225" s="20"/>
    </row>
    <row r="226" spans="6:6" x14ac:dyDescent="0.35">
      <c r="F226" s="20"/>
    </row>
    <row r="227" spans="6:6" x14ac:dyDescent="0.35">
      <c r="F227" s="20"/>
    </row>
    <row r="228" spans="6:6" x14ac:dyDescent="0.35">
      <c r="F228" s="20"/>
    </row>
    <row r="229" spans="6:6" x14ac:dyDescent="0.35">
      <c r="F229" s="20"/>
    </row>
    <row r="230" spans="6:6" x14ac:dyDescent="0.35">
      <c r="F230" s="20"/>
    </row>
    <row r="231" spans="6:6" x14ac:dyDescent="0.35">
      <c r="F231" s="20"/>
    </row>
    <row r="232" spans="6:6" x14ac:dyDescent="0.35">
      <c r="F232" s="20"/>
    </row>
    <row r="233" spans="6:6" x14ac:dyDescent="0.35">
      <c r="F233" s="20"/>
    </row>
    <row r="234" spans="6:6" x14ac:dyDescent="0.35">
      <c r="F234" s="20"/>
    </row>
    <row r="235" spans="6:6" x14ac:dyDescent="0.35">
      <c r="F235" s="20"/>
    </row>
    <row r="236" spans="6:6" x14ac:dyDescent="0.35">
      <c r="F236" s="20"/>
    </row>
    <row r="237" spans="6:6" x14ac:dyDescent="0.35">
      <c r="F237" s="20"/>
    </row>
    <row r="238" spans="6:6" x14ac:dyDescent="0.35">
      <c r="F238" s="20"/>
    </row>
    <row r="239" spans="6:6" x14ac:dyDescent="0.35">
      <c r="F239" s="20"/>
    </row>
    <row r="240" spans="6:6" x14ac:dyDescent="0.35">
      <c r="F240" s="20"/>
    </row>
    <row r="241" spans="6:6" x14ac:dyDescent="0.35">
      <c r="F241" s="20"/>
    </row>
    <row r="242" spans="6:6" x14ac:dyDescent="0.35">
      <c r="F242" s="20"/>
    </row>
    <row r="243" spans="6:6" x14ac:dyDescent="0.35">
      <c r="F243" s="20"/>
    </row>
    <row r="244" spans="6:6" x14ac:dyDescent="0.35">
      <c r="F244" s="20"/>
    </row>
    <row r="245" spans="6:6" x14ac:dyDescent="0.35">
      <c r="F245" s="20"/>
    </row>
    <row r="246" spans="6:6" x14ac:dyDescent="0.35">
      <c r="F246" s="20"/>
    </row>
    <row r="247" spans="6:6" x14ac:dyDescent="0.35">
      <c r="F247" s="20"/>
    </row>
    <row r="248" spans="6:6" x14ac:dyDescent="0.35">
      <c r="F248" s="20"/>
    </row>
    <row r="249" spans="6:6" x14ac:dyDescent="0.35">
      <c r="F249" s="20"/>
    </row>
    <row r="250" spans="6:6" x14ac:dyDescent="0.35">
      <c r="F250" s="20"/>
    </row>
    <row r="251" spans="6:6" x14ac:dyDescent="0.35">
      <c r="F251" s="20"/>
    </row>
    <row r="252" spans="6:6" x14ac:dyDescent="0.35">
      <c r="F252" s="20"/>
    </row>
    <row r="253" spans="6:6" x14ac:dyDescent="0.35">
      <c r="F253" s="20"/>
    </row>
    <row r="254" spans="6:6" x14ac:dyDescent="0.35">
      <c r="F254" s="20"/>
    </row>
    <row r="255" spans="6:6" x14ac:dyDescent="0.35">
      <c r="F255" s="20"/>
    </row>
    <row r="256" spans="6:6" x14ac:dyDescent="0.35">
      <c r="F256" s="20"/>
    </row>
    <row r="257" spans="6:6" x14ac:dyDescent="0.35">
      <c r="F257" s="20"/>
    </row>
    <row r="258" spans="6:6" x14ac:dyDescent="0.35">
      <c r="F258" s="20"/>
    </row>
    <row r="259" spans="6:6" x14ac:dyDescent="0.35">
      <c r="F259" s="20"/>
    </row>
    <row r="260" spans="6:6" x14ac:dyDescent="0.35">
      <c r="F260" s="20"/>
    </row>
    <row r="261" spans="6:6" x14ac:dyDescent="0.35">
      <c r="F261" s="20"/>
    </row>
    <row r="262" spans="6:6" x14ac:dyDescent="0.35">
      <c r="F262" s="20"/>
    </row>
    <row r="263" spans="6:6" x14ac:dyDescent="0.35">
      <c r="F263" s="20"/>
    </row>
    <row r="264" spans="6:6" x14ac:dyDescent="0.35">
      <c r="F264" s="20"/>
    </row>
    <row r="265" spans="6:6" x14ac:dyDescent="0.35">
      <c r="F265" s="20"/>
    </row>
    <row r="266" spans="6:6" x14ac:dyDescent="0.35">
      <c r="F266" s="20"/>
    </row>
    <row r="267" spans="6:6" x14ac:dyDescent="0.35">
      <c r="F267" s="20"/>
    </row>
    <row r="268" spans="6:6" x14ac:dyDescent="0.35">
      <c r="F268" s="20"/>
    </row>
    <row r="269" spans="6:6" x14ac:dyDescent="0.35">
      <c r="F269" s="20"/>
    </row>
    <row r="270" spans="6:6" x14ac:dyDescent="0.35">
      <c r="F270" s="20"/>
    </row>
    <row r="271" spans="6:6" x14ac:dyDescent="0.35">
      <c r="F271" s="20"/>
    </row>
    <row r="272" spans="6:6" x14ac:dyDescent="0.35">
      <c r="F272" s="20"/>
    </row>
    <row r="273" spans="6:6" x14ac:dyDescent="0.35">
      <c r="F273" s="20"/>
    </row>
    <row r="274" spans="6:6" x14ac:dyDescent="0.35">
      <c r="F274" s="20"/>
    </row>
    <row r="275" spans="6:6" x14ac:dyDescent="0.35">
      <c r="F275" s="20"/>
    </row>
    <row r="276" spans="6:6" x14ac:dyDescent="0.35">
      <c r="F276" s="20"/>
    </row>
    <row r="277" spans="6:6" x14ac:dyDescent="0.35">
      <c r="F277" s="20"/>
    </row>
    <row r="278" spans="6:6" x14ac:dyDescent="0.35">
      <c r="F278" s="20"/>
    </row>
    <row r="279" spans="6:6" x14ac:dyDescent="0.35">
      <c r="F279" s="20"/>
    </row>
    <row r="280" spans="6:6" x14ac:dyDescent="0.35">
      <c r="F280" s="20"/>
    </row>
    <row r="281" spans="6:6" x14ac:dyDescent="0.35">
      <c r="F281" s="20"/>
    </row>
    <row r="282" spans="6:6" x14ac:dyDescent="0.35">
      <c r="F282" s="20"/>
    </row>
    <row r="283" spans="6:6" x14ac:dyDescent="0.35">
      <c r="F283" s="20"/>
    </row>
    <row r="284" spans="6:6" x14ac:dyDescent="0.35">
      <c r="F284" s="20"/>
    </row>
    <row r="285" spans="6:6" x14ac:dyDescent="0.35">
      <c r="F285" s="20"/>
    </row>
    <row r="286" spans="6:6" x14ac:dyDescent="0.35">
      <c r="F286" s="20"/>
    </row>
    <row r="287" spans="6:6" x14ac:dyDescent="0.35">
      <c r="F287" s="20"/>
    </row>
    <row r="288" spans="6:6" x14ac:dyDescent="0.35">
      <c r="F288" s="20"/>
    </row>
    <row r="289" spans="6:6" x14ac:dyDescent="0.35">
      <c r="F289" s="20"/>
    </row>
    <row r="290" spans="6:6" x14ac:dyDescent="0.35">
      <c r="F290" s="20"/>
    </row>
    <row r="291" spans="6:6" x14ac:dyDescent="0.35">
      <c r="F291" s="20"/>
    </row>
    <row r="292" spans="6:6" x14ac:dyDescent="0.35">
      <c r="F292" s="20"/>
    </row>
    <row r="293" spans="6:6" x14ac:dyDescent="0.35">
      <c r="F293" s="20"/>
    </row>
    <row r="294" spans="6:6" x14ac:dyDescent="0.35">
      <c r="F294" s="20"/>
    </row>
    <row r="295" spans="6:6" x14ac:dyDescent="0.35">
      <c r="F295" s="20"/>
    </row>
    <row r="296" spans="6:6" x14ac:dyDescent="0.35">
      <c r="F296" s="20"/>
    </row>
    <row r="297" spans="6:6" x14ac:dyDescent="0.35">
      <c r="F297" s="20"/>
    </row>
    <row r="298" spans="6:6" x14ac:dyDescent="0.35">
      <c r="F298" s="20"/>
    </row>
    <row r="299" spans="6:6" x14ac:dyDescent="0.35">
      <c r="F299" s="20"/>
    </row>
    <row r="300" spans="6:6" x14ac:dyDescent="0.35">
      <c r="F300" s="20"/>
    </row>
    <row r="301" spans="6:6" x14ac:dyDescent="0.35">
      <c r="F301" s="20"/>
    </row>
    <row r="302" spans="6:6" x14ac:dyDescent="0.35">
      <c r="F302" s="20"/>
    </row>
    <row r="303" spans="6:6" x14ac:dyDescent="0.35">
      <c r="F303" s="20"/>
    </row>
    <row r="304" spans="6:6" x14ac:dyDescent="0.35">
      <c r="F304" s="20"/>
    </row>
    <row r="305" spans="6:6" x14ac:dyDescent="0.35">
      <c r="F305" s="20"/>
    </row>
    <row r="306" spans="6:6" x14ac:dyDescent="0.35">
      <c r="F306" s="20"/>
    </row>
    <row r="307" spans="6:6" x14ac:dyDescent="0.35">
      <c r="F307" s="20"/>
    </row>
    <row r="308" spans="6:6" x14ac:dyDescent="0.35">
      <c r="F308" s="20"/>
    </row>
    <row r="309" spans="6:6" x14ac:dyDescent="0.35">
      <c r="F309" s="20"/>
    </row>
    <row r="310" spans="6:6" x14ac:dyDescent="0.35">
      <c r="F310" s="20"/>
    </row>
    <row r="311" spans="6:6" x14ac:dyDescent="0.35">
      <c r="F311" s="20"/>
    </row>
    <row r="312" spans="6:6" x14ac:dyDescent="0.35">
      <c r="F312" s="20"/>
    </row>
    <row r="313" spans="6:6" x14ac:dyDescent="0.35">
      <c r="F313" s="20"/>
    </row>
    <row r="314" spans="6:6" x14ac:dyDescent="0.35">
      <c r="F314" s="20"/>
    </row>
    <row r="315" spans="6:6" x14ac:dyDescent="0.35">
      <c r="F315" s="20"/>
    </row>
    <row r="316" spans="6:6" x14ac:dyDescent="0.35">
      <c r="F316" s="20"/>
    </row>
    <row r="317" spans="6:6" x14ac:dyDescent="0.35">
      <c r="F317" s="20"/>
    </row>
    <row r="318" spans="6:6" x14ac:dyDescent="0.35">
      <c r="F318" s="20"/>
    </row>
    <row r="319" spans="6:6" x14ac:dyDescent="0.35">
      <c r="F319" s="20"/>
    </row>
    <row r="320" spans="6:6" x14ac:dyDescent="0.35">
      <c r="F320" s="20"/>
    </row>
    <row r="321" spans="6:6" x14ac:dyDescent="0.35">
      <c r="F321" s="20"/>
    </row>
    <row r="322" spans="6:6" x14ac:dyDescent="0.35">
      <c r="F322" s="20"/>
    </row>
    <row r="323" spans="6:6" x14ac:dyDescent="0.35">
      <c r="F323" s="20"/>
    </row>
    <row r="324" spans="6:6" x14ac:dyDescent="0.35">
      <c r="F324" s="20"/>
    </row>
    <row r="325" spans="6:6" x14ac:dyDescent="0.35">
      <c r="F325" s="20"/>
    </row>
    <row r="326" spans="6:6" x14ac:dyDescent="0.35">
      <c r="F326" s="20"/>
    </row>
    <row r="327" spans="6:6" x14ac:dyDescent="0.35">
      <c r="F327" s="20"/>
    </row>
    <row r="328" spans="6:6" x14ac:dyDescent="0.35">
      <c r="F328" s="20"/>
    </row>
    <row r="329" spans="6:6" x14ac:dyDescent="0.35">
      <c r="F329" s="20"/>
    </row>
    <row r="330" spans="6:6" x14ac:dyDescent="0.35">
      <c r="F330" s="20"/>
    </row>
    <row r="331" spans="6:6" x14ac:dyDescent="0.35">
      <c r="F331" s="20"/>
    </row>
    <row r="332" spans="6:6" x14ac:dyDescent="0.35">
      <c r="F332" s="20"/>
    </row>
    <row r="333" spans="6:6" x14ac:dyDescent="0.35">
      <c r="F333" s="20"/>
    </row>
    <row r="334" spans="6:6" x14ac:dyDescent="0.35">
      <c r="F334" s="20"/>
    </row>
    <row r="335" spans="6:6" x14ac:dyDescent="0.35">
      <c r="F335" s="20"/>
    </row>
    <row r="336" spans="6:6" x14ac:dyDescent="0.35">
      <c r="F336" s="20"/>
    </row>
    <row r="337" spans="6:6" x14ac:dyDescent="0.35">
      <c r="F337" s="20"/>
    </row>
    <row r="338" spans="6:6" x14ac:dyDescent="0.35">
      <c r="F338" s="20"/>
    </row>
    <row r="339" spans="6:6" x14ac:dyDescent="0.35">
      <c r="F339" s="20"/>
    </row>
    <row r="340" spans="6:6" x14ac:dyDescent="0.35">
      <c r="F340" s="20"/>
    </row>
    <row r="341" spans="6:6" x14ac:dyDescent="0.35">
      <c r="F341" s="20"/>
    </row>
    <row r="342" spans="6:6" x14ac:dyDescent="0.35">
      <c r="F342" s="20"/>
    </row>
    <row r="343" spans="6:6" x14ac:dyDescent="0.35">
      <c r="F343" s="20"/>
    </row>
    <row r="344" spans="6:6" x14ac:dyDescent="0.35">
      <c r="F344" s="20"/>
    </row>
    <row r="345" spans="6:6" x14ac:dyDescent="0.35">
      <c r="F345" s="20"/>
    </row>
    <row r="346" spans="6:6" x14ac:dyDescent="0.35">
      <c r="F346" s="20"/>
    </row>
    <row r="347" spans="6:6" x14ac:dyDescent="0.35">
      <c r="F347" s="20"/>
    </row>
    <row r="348" spans="6:6" x14ac:dyDescent="0.35">
      <c r="F348" s="20"/>
    </row>
    <row r="349" spans="6:6" x14ac:dyDescent="0.35">
      <c r="F349" s="20"/>
    </row>
    <row r="350" spans="6:6" x14ac:dyDescent="0.35">
      <c r="F350" s="20"/>
    </row>
    <row r="351" spans="6:6" x14ac:dyDescent="0.35">
      <c r="F351" s="20"/>
    </row>
    <row r="352" spans="6:6" x14ac:dyDescent="0.35">
      <c r="F352" s="20"/>
    </row>
    <row r="353" spans="6:6" x14ac:dyDescent="0.35">
      <c r="F353" s="20"/>
    </row>
    <row r="354" spans="6:6" x14ac:dyDescent="0.35">
      <c r="F354" s="20"/>
    </row>
    <row r="355" spans="6:6" x14ac:dyDescent="0.35">
      <c r="F355" s="20"/>
    </row>
    <row r="356" spans="6:6" x14ac:dyDescent="0.35">
      <c r="F356" s="20"/>
    </row>
    <row r="357" spans="6:6" x14ac:dyDescent="0.35">
      <c r="F357" s="20"/>
    </row>
    <row r="358" spans="6:6" x14ac:dyDescent="0.35">
      <c r="F358" s="20"/>
    </row>
    <row r="359" spans="6:6" x14ac:dyDescent="0.35">
      <c r="F359" s="20"/>
    </row>
    <row r="360" spans="6:6" x14ac:dyDescent="0.35">
      <c r="F360" s="20"/>
    </row>
    <row r="361" spans="6:6" x14ac:dyDescent="0.35">
      <c r="F361" s="20"/>
    </row>
    <row r="362" spans="6:6" x14ac:dyDescent="0.35">
      <c r="F362" s="20"/>
    </row>
    <row r="363" spans="6:6" x14ac:dyDescent="0.35">
      <c r="F363" s="20"/>
    </row>
    <row r="364" spans="6:6" x14ac:dyDescent="0.35">
      <c r="F364" s="20"/>
    </row>
    <row r="365" spans="6:6" x14ac:dyDescent="0.35">
      <c r="F365" s="20"/>
    </row>
    <row r="366" spans="6:6" x14ac:dyDescent="0.35">
      <c r="F366" s="20"/>
    </row>
    <row r="367" spans="6:6" x14ac:dyDescent="0.35">
      <c r="F367" s="20"/>
    </row>
    <row r="368" spans="6:6" x14ac:dyDescent="0.35">
      <c r="F368" s="20"/>
    </row>
    <row r="369" spans="6:6" x14ac:dyDescent="0.35">
      <c r="F369" s="20"/>
    </row>
    <row r="370" spans="6:6" x14ac:dyDescent="0.35">
      <c r="F370" s="20"/>
    </row>
    <row r="371" spans="6:6" x14ac:dyDescent="0.35">
      <c r="F371" s="20"/>
    </row>
    <row r="372" spans="6:6" x14ac:dyDescent="0.35">
      <c r="F372" s="20"/>
    </row>
    <row r="373" spans="6:6" x14ac:dyDescent="0.35">
      <c r="F373" s="20"/>
    </row>
    <row r="374" spans="6:6" x14ac:dyDescent="0.35">
      <c r="F374" s="20"/>
    </row>
    <row r="375" spans="6:6" x14ac:dyDescent="0.35">
      <c r="F375" s="20"/>
    </row>
    <row r="376" spans="6:6" x14ac:dyDescent="0.35">
      <c r="F376" s="20"/>
    </row>
    <row r="377" spans="6:6" x14ac:dyDescent="0.35">
      <c r="F377" s="20"/>
    </row>
    <row r="378" spans="6:6" x14ac:dyDescent="0.35">
      <c r="F378" s="20"/>
    </row>
    <row r="379" spans="6:6" x14ac:dyDescent="0.35">
      <c r="F379" s="20"/>
    </row>
    <row r="380" spans="6:6" x14ac:dyDescent="0.35">
      <c r="F380" s="20"/>
    </row>
    <row r="381" spans="6:6" x14ac:dyDescent="0.35">
      <c r="F381" s="20"/>
    </row>
    <row r="382" spans="6:6" x14ac:dyDescent="0.35">
      <c r="F382" s="20"/>
    </row>
    <row r="383" spans="6:6" x14ac:dyDescent="0.35">
      <c r="F383" s="20"/>
    </row>
    <row r="384" spans="6:6" x14ac:dyDescent="0.35">
      <c r="F384" s="20"/>
    </row>
    <row r="385" spans="6:6" x14ac:dyDescent="0.35">
      <c r="F385" s="20"/>
    </row>
    <row r="386" spans="6:6" x14ac:dyDescent="0.35">
      <c r="F386" s="20"/>
    </row>
    <row r="387" spans="6:6" x14ac:dyDescent="0.35">
      <c r="F387" s="20"/>
    </row>
    <row r="388" spans="6:6" x14ac:dyDescent="0.35">
      <c r="F388" s="20"/>
    </row>
    <row r="389" spans="6:6" x14ac:dyDescent="0.35">
      <c r="F389" s="20"/>
    </row>
    <row r="390" spans="6:6" x14ac:dyDescent="0.35">
      <c r="F390" s="20"/>
    </row>
    <row r="391" spans="6:6" x14ac:dyDescent="0.35">
      <c r="F391" s="20"/>
    </row>
    <row r="392" spans="6:6" x14ac:dyDescent="0.35">
      <c r="F392" s="20"/>
    </row>
    <row r="393" spans="6:6" x14ac:dyDescent="0.35">
      <c r="F393" s="20"/>
    </row>
    <row r="394" spans="6:6" x14ac:dyDescent="0.35">
      <c r="F394" s="20"/>
    </row>
    <row r="395" spans="6:6" x14ac:dyDescent="0.35">
      <c r="F395" s="20"/>
    </row>
    <row r="396" spans="6:6" x14ac:dyDescent="0.35">
      <c r="F396" s="20"/>
    </row>
    <row r="397" spans="6:6" x14ac:dyDescent="0.35">
      <c r="F397" s="20"/>
    </row>
    <row r="398" spans="6:6" x14ac:dyDescent="0.35">
      <c r="F398" s="20"/>
    </row>
    <row r="399" spans="6:6" x14ac:dyDescent="0.35">
      <c r="F399" s="20"/>
    </row>
    <row r="400" spans="6:6" x14ac:dyDescent="0.35">
      <c r="F400" s="20"/>
    </row>
    <row r="401" spans="6:6" x14ac:dyDescent="0.35">
      <c r="F401" s="20"/>
    </row>
    <row r="402" spans="6:6" x14ac:dyDescent="0.35">
      <c r="F402" s="20"/>
    </row>
    <row r="403" spans="6:6" x14ac:dyDescent="0.35">
      <c r="F403" s="20"/>
    </row>
    <row r="404" spans="6:6" x14ac:dyDescent="0.35">
      <c r="F404" s="20"/>
    </row>
    <row r="405" spans="6:6" x14ac:dyDescent="0.35">
      <c r="F405" s="20"/>
    </row>
    <row r="406" spans="6:6" x14ac:dyDescent="0.35">
      <c r="F406" s="20"/>
    </row>
    <row r="407" spans="6:6" x14ac:dyDescent="0.35">
      <c r="F407" s="20"/>
    </row>
    <row r="408" spans="6:6" x14ac:dyDescent="0.35">
      <c r="F408" s="20"/>
    </row>
    <row r="409" spans="6:6" x14ac:dyDescent="0.35">
      <c r="F409" s="20"/>
    </row>
    <row r="410" spans="6:6" x14ac:dyDescent="0.35">
      <c r="F410" s="20"/>
    </row>
    <row r="411" spans="6:6" x14ac:dyDescent="0.35">
      <c r="F411" s="20"/>
    </row>
    <row r="412" spans="6:6" x14ac:dyDescent="0.35">
      <c r="F412" s="20"/>
    </row>
    <row r="413" spans="6:6" x14ac:dyDescent="0.35">
      <c r="F413" s="20"/>
    </row>
    <row r="414" spans="6:6" x14ac:dyDescent="0.35">
      <c r="F414" s="20"/>
    </row>
    <row r="415" spans="6:6" x14ac:dyDescent="0.35">
      <c r="F415" s="20"/>
    </row>
    <row r="416" spans="6:6" x14ac:dyDescent="0.35">
      <c r="F416" s="20"/>
    </row>
    <row r="417" spans="6:6" x14ac:dyDescent="0.35">
      <c r="F417" s="20"/>
    </row>
    <row r="418" spans="6:6" x14ac:dyDescent="0.35">
      <c r="F418" s="20"/>
    </row>
    <row r="419" spans="6:6" x14ac:dyDescent="0.35">
      <c r="F419" s="20"/>
    </row>
    <row r="420" spans="6:6" x14ac:dyDescent="0.35">
      <c r="F420" s="20"/>
    </row>
    <row r="421" spans="6:6" x14ac:dyDescent="0.35">
      <c r="F421" s="20"/>
    </row>
    <row r="422" spans="6:6" x14ac:dyDescent="0.35">
      <c r="F422" s="20"/>
    </row>
    <row r="423" spans="6:6" x14ac:dyDescent="0.35">
      <c r="F423" s="20"/>
    </row>
    <row r="424" spans="6:6" x14ac:dyDescent="0.35">
      <c r="F424" s="20"/>
    </row>
    <row r="425" spans="6:6" x14ac:dyDescent="0.35">
      <c r="F425" s="20"/>
    </row>
    <row r="426" spans="6:6" x14ac:dyDescent="0.35">
      <c r="F426" s="20"/>
    </row>
    <row r="427" spans="6:6" x14ac:dyDescent="0.35">
      <c r="F427" s="20"/>
    </row>
    <row r="428" spans="6:6" x14ac:dyDescent="0.35">
      <c r="F428" s="20"/>
    </row>
    <row r="429" spans="6:6" x14ac:dyDescent="0.35">
      <c r="F429" s="20"/>
    </row>
    <row r="430" spans="6:6" x14ac:dyDescent="0.35">
      <c r="F430" s="20"/>
    </row>
    <row r="431" spans="6:6" x14ac:dyDescent="0.35">
      <c r="F431" s="20"/>
    </row>
    <row r="432" spans="6:6" x14ac:dyDescent="0.35">
      <c r="F432" s="20"/>
    </row>
    <row r="433" spans="6:6" x14ac:dyDescent="0.35">
      <c r="F433" s="20"/>
    </row>
    <row r="434" spans="6:6" x14ac:dyDescent="0.35">
      <c r="F434" s="20"/>
    </row>
    <row r="435" spans="6:6" x14ac:dyDescent="0.35">
      <c r="F435" s="20"/>
    </row>
    <row r="436" spans="6:6" x14ac:dyDescent="0.35">
      <c r="F436" s="20"/>
    </row>
    <row r="437" spans="6:6" x14ac:dyDescent="0.35">
      <c r="F437" s="20"/>
    </row>
    <row r="438" spans="6:6" x14ac:dyDescent="0.35">
      <c r="F438" s="20"/>
    </row>
    <row r="439" spans="6:6" x14ac:dyDescent="0.35">
      <c r="F439" s="20"/>
    </row>
    <row r="440" spans="6:6" x14ac:dyDescent="0.35">
      <c r="F440" s="20"/>
    </row>
    <row r="441" spans="6:6" x14ac:dyDescent="0.35">
      <c r="F441" s="20"/>
    </row>
    <row r="442" spans="6:6" x14ac:dyDescent="0.35">
      <c r="F442" s="20"/>
    </row>
    <row r="443" spans="6:6" x14ac:dyDescent="0.35">
      <c r="F443" s="20"/>
    </row>
    <row r="444" spans="6:6" x14ac:dyDescent="0.35">
      <c r="F444" s="20"/>
    </row>
    <row r="445" spans="6:6" x14ac:dyDescent="0.35">
      <c r="F445" s="20"/>
    </row>
    <row r="446" spans="6:6" x14ac:dyDescent="0.35">
      <c r="F446" s="20"/>
    </row>
    <row r="447" spans="6:6" x14ac:dyDescent="0.35">
      <c r="F447" s="20"/>
    </row>
    <row r="448" spans="6:6" x14ac:dyDescent="0.35">
      <c r="F448" s="20"/>
    </row>
    <row r="449" spans="6:6" x14ac:dyDescent="0.35">
      <c r="F449" s="20"/>
    </row>
    <row r="450" spans="6:6" x14ac:dyDescent="0.35">
      <c r="F450" s="20"/>
    </row>
    <row r="451" spans="6:6" x14ac:dyDescent="0.35">
      <c r="F451" s="20"/>
    </row>
    <row r="452" spans="6:6" x14ac:dyDescent="0.35">
      <c r="F452" s="20"/>
    </row>
    <row r="453" spans="6:6" x14ac:dyDescent="0.35">
      <c r="F453" s="20"/>
    </row>
    <row r="454" spans="6:6" x14ac:dyDescent="0.35">
      <c r="F454" s="20"/>
    </row>
    <row r="455" spans="6:6" x14ac:dyDescent="0.35">
      <c r="F455" s="20"/>
    </row>
    <row r="456" spans="6:6" x14ac:dyDescent="0.35">
      <c r="F456" s="20"/>
    </row>
    <row r="457" spans="6:6" x14ac:dyDescent="0.35">
      <c r="F457" s="20"/>
    </row>
    <row r="458" spans="6:6" x14ac:dyDescent="0.35">
      <c r="F458" s="20"/>
    </row>
    <row r="459" spans="6:6" x14ac:dyDescent="0.35">
      <c r="F459" s="20"/>
    </row>
    <row r="460" spans="6:6" x14ac:dyDescent="0.35">
      <c r="F460" s="20"/>
    </row>
    <row r="461" spans="6:6" x14ac:dyDescent="0.35">
      <c r="F461" s="20"/>
    </row>
    <row r="462" spans="6:6" x14ac:dyDescent="0.35">
      <c r="F462" s="20"/>
    </row>
    <row r="463" spans="6:6" x14ac:dyDescent="0.35">
      <c r="F463" s="20"/>
    </row>
    <row r="464" spans="6:6" x14ac:dyDescent="0.35">
      <c r="F464" s="20"/>
    </row>
    <row r="465" spans="6:6" x14ac:dyDescent="0.35">
      <c r="F465" s="20"/>
    </row>
    <row r="466" spans="6:6" x14ac:dyDescent="0.35">
      <c r="F466" s="20"/>
    </row>
    <row r="467" spans="6:6" x14ac:dyDescent="0.35">
      <c r="F467" s="20"/>
    </row>
    <row r="468" spans="6:6" x14ac:dyDescent="0.35">
      <c r="F468" s="20"/>
    </row>
    <row r="469" spans="6:6" x14ac:dyDescent="0.35">
      <c r="F469" s="20"/>
    </row>
    <row r="470" spans="6:6" x14ac:dyDescent="0.35">
      <c r="F470" s="20"/>
    </row>
    <row r="471" spans="6:6" x14ac:dyDescent="0.35">
      <c r="F471" s="20"/>
    </row>
    <row r="472" spans="6:6" x14ac:dyDescent="0.35">
      <c r="F472" s="20"/>
    </row>
    <row r="473" spans="6:6" x14ac:dyDescent="0.35">
      <c r="F473" s="20"/>
    </row>
    <row r="474" spans="6:6" x14ac:dyDescent="0.35">
      <c r="F474" s="20"/>
    </row>
    <row r="475" spans="6:6" x14ac:dyDescent="0.35">
      <c r="F475" s="20"/>
    </row>
    <row r="476" spans="6:6" x14ac:dyDescent="0.35">
      <c r="F476" s="20"/>
    </row>
    <row r="477" spans="6:6" x14ac:dyDescent="0.35">
      <c r="F477" s="20"/>
    </row>
    <row r="478" spans="6:6" x14ac:dyDescent="0.35">
      <c r="F478" s="20"/>
    </row>
    <row r="479" spans="6:6" x14ac:dyDescent="0.35">
      <c r="F479" s="20"/>
    </row>
    <row r="480" spans="6:6" x14ac:dyDescent="0.35">
      <c r="F480" s="20"/>
    </row>
    <row r="481" spans="6:6" x14ac:dyDescent="0.35">
      <c r="F481" s="20"/>
    </row>
    <row r="482" spans="6:6" x14ac:dyDescent="0.35">
      <c r="F482" s="20"/>
    </row>
    <row r="483" spans="6:6" x14ac:dyDescent="0.35">
      <c r="F483" s="20"/>
    </row>
    <row r="484" spans="6:6" x14ac:dyDescent="0.35">
      <c r="F484" s="20"/>
    </row>
    <row r="485" spans="6:6" x14ac:dyDescent="0.35">
      <c r="F485" s="20"/>
    </row>
    <row r="486" spans="6:6" x14ac:dyDescent="0.35">
      <c r="F486" s="20"/>
    </row>
    <row r="487" spans="6:6" x14ac:dyDescent="0.35">
      <c r="F487" s="20"/>
    </row>
    <row r="488" spans="6:6" x14ac:dyDescent="0.35">
      <c r="F488" s="20"/>
    </row>
    <row r="489" spans="6:6" x14ac:dyDescent="0.35">
      <c r="F489" s="20"/>
    </row>
    <row r="490" spans="6:6" x14ac:dyDescent="0.35">
      <c r="F490" s="20"/>
    </row>
    <row r="491" spans="6:6" x14ac:dyDescent="0.35">
      <c r="F491" s="20"/>
    </row>
    <row r="492" spans="6:6" x14ac:dyDescent="0.35">
      <c r="F492" s="20"/>
    </row>
    <row r="493" spans="6:6" x14ac:dyDescent="0.35">
      <c r="F493" s="20"/>
    </row>
    <row r="494" spans="6:6" x14ac:dyDescent="0.35">
      <c r="F494" s="20"/>
    </row>
    <row r="495" spans="6:6" x14ac:dyDescent="0.35">
      <c r="F495" s="20"/>
    </row>
    <row r="496" spans="6:6" x14ac:dyDescent="0.35">
      <c r="F496" s="20"/>
    </row>
    <row r="497" spans="6:6" x14ac:dyDescent="0.35">
      <c r="F497" s="20"/>
    </row>
    <row r="498" spans="6:6" x14ac:dyDescent="0.35">
      <c r="F498" s="20"/>
    </row>
    <row r="499" spans="6:6" x14ac:dyDescent="0.35">
      <c r="F499" s="20"/>
    </row>
    <row r="500" spans="6:6" x14ac:dyDescent="0.35">
      <c r="F500" s="20"/>
    </row>
    <row r="501" spans="6:6" x14ac:dyDescent="0.35">
      <c r="F501" s="20"/>
    </row>
    <row r="502" spans="6:6" x14ac:dyDescent="0.35">
      <c r="F502" s="20"/>
    </row>
    <row r="503" spans="6:6" x14ac:dyDescent="0.35">
      <c r="F503" s="20"/>
    </row>
    <row r="504" spans="6:6" x14ac:dyDescent="0.35">
      <c r="F504" s="20"/>
    </row>
    <row r="505" spans="6:6" x14ac:dyDescent="0.35">
      <c r="F505" s="20"/>
    </row>
    <row r="506" spans="6:6" x14ac:dyDescent="0.35">
      <c r="F506" s="20"/>
    </row>
    <row r="507" spans="6:6" x14ac:dyDescent="0.35">
      <c r="F507" s="20"/>
    </row>
    <row r="508" spans="6:6" x14ac:dyDescent="0.35">
      <c r="F508" s="20"/>
    </row>
    <row r="509" spans="6:6" x14ac:dyDescent="0.35">
      <c r="F509" s="20"/>
    </row>
    <row r="510" spans="6:6" x14ac:dyDescent="0.35">
      <c r="F510" s="20"/>
    </row>
    <row r="511" spans="6:6" x14ac:dyDescent="0.35">
      <c r="F511" s="20"/>
    </row>
    <row r="512" spans="6:6" x14ac:dyDescent="0.35">
      <c r="F512" s="20"/>
    </row>
    <row r="513" spans="6:6" x14ac:dyDescent="0.35">
      <c r="F513" s="20"/>
    </row>
    <row r="514" spans="6:6" x14ac:dyDescent="0.35">
      <c r="F514" s="20"/>
    </row>
    <row r="515" spans="6:6" x14ac:dyDescent="0.35">
      <c r="F515" s="20"/>
    </row>
    <row r="516" spans="6:6" x14ac:dyDescent="0.35">
      <c r="F516" s="20"/>
    </row>
    <row r="517" spans="6:6" x14ac:dyDescent="0.35">
      <c r="F517" s="20"/>
    </row>
    <row r="518" spans="6:6" x14ac:dyDescent="0.35">
      <c r="F518" s="20"/>
    </row>
    <row r="519" spans="6:6" x14ac:dyDescent="0.35">
      <c r="F519" s="20"/>
    </row>
    <row r="520" spans="6:6" x14ac:dyDescent="0.35">
      <c r="F520" s="20"/>
    </row>
    <row r="521" spans="6:6" x14ac:dyDescent="0.35">
      <c r="F521" s="20"/>
    </row>
    <row r="522" spans="6:6" x14ac:dyDescent="0.35">
      <c r="F522" s="20"/>
    </row>
    <row r="523" spans="6:6" x14ac:dyDescent="0.35">
      <c r="F523" s="20"/>
    </row>
    <row r="524" spans="6:6" x14ac:dyDescent="0.35">
      <c r="F524" s="20"/>
    </row>
    <row r="525" spans="6:6" x14ac:dyDescent="0.35">
      <c r="F525" s="20"/>
    </row>
    <row r="526" spans="6:6" x14ac:dyDescent="0.35">
      <c r="F526" s="20"/>
    </row>
    <row r="527" spans="6:6" x14ac:dyDescent="0.35">
      <c r="F527" s="20"/>
    </row>
    <row r="528" spans="6:6" x14ac:dyDescent="0.35">
      <c r="F528" s="20"/>
    </row>
    <row r="529" spans="6:6" x14ac:dyDescent="0.35">
      <c r="F529" s="20"/>
    </row>
    <row r="530" spans="6:6" x14ac:dyDescent="0.35">
      <c r="F530" s="20"/>
    </row>
    <row r="531" spans="6:6" x14ac:dyDescent="0.35">
      <c r="F531" s="20"/>
    </row>
    <row r="532" spans="6:6" x14ac:dyDescent="0.35">
      <c r="F532" s="20"/>
    </row>
    <row r="533" spans="6:6" x14ac:dyDescent="0.35">
      <c r="F533" s="20"/>
    </row>
    <row r="534" spans="6:6" x14ac:dyDescent="0.35">
      <c r="F534" s="20"/>
    </row>
    <row r="535" spans="6:6" x14ac:dyDescent="0.35">
      <c r="F535" s="20"/>
    </row>
    <row r="536" spans="6:6" x14ac:dyDescent="0.35">
      <c r="F536" s="20"/>
    </row>
    <row r="537" spans="6:6" x14ac:dyDescent="0.35">
      <c r="F537" s="20"/>
    </row>
    <row r="538" spans="6:6" x14ac:dyDescent="0.35">
      <c r="F538" s="20"/>
    </row>
    <row r="539" spans="6:6" x14ac:dyDescent="0.35">
      <c r="F539" s="20"/>
    </row>
    <row r="540" spans="6:6" x14ac:dyDescent="0.35">
      <c r="F540" s="20"/>
    </row>
    <row r="541" spans="6:6" x14ac:dyDescent="0.35">
      <c r="F541" s="20"/>
    </row>
    <row r="542" spans="6:6" x14ac:dyDescent="0.35">
      <c r="F542" s="20"/>
    </row>
    <row r="543" spans="6:6" x14ac:dyDescent="0.35">
      <c r="F543" s="20"/>
    </row>
    <row r="544" spans="6:6" x14ac:dyDescent="0.35">
      <c r="F544" s="20"/>
    </row>
    <row r="545" spans="6:6" x14ac:dyDescent="0.35">
      <c r="F545" s="20"/>
    </row>
    <row r="546" spans="6:6" x14ac:dyDescent="0.35">
      <c r="F546" s="20"/>
    </row>
    <row r="547" spans="6:6" x14ac:dyDescent="0.35">
      <c r="F547" s="20"/>
    </row>
    <row r="548" spans="6:6" x14ac:dyDescent="0.35">
      <c r="F548" s="20"/>
    </row>
    <row r="549" spans="6:6" x14ac:dyDescent="0.35">
      <c r="F549" s="20"/>
    </row>
    <row r="550" spans="6:6" x14ac:dyDescent="0.35">
      <c r="F550" s="20"/>
    </row>
    <row r="551" spans="6:6" x14ac:dyDescent="0.35">
      <c r="F551" s="20"/>
    </row>
    <row r="552" spans="6:6" x14ac:dyDescent="0.35">
      <c r="F552" s="20"/>
    </row>
    <row r="553" spans="6:6" x14ac:dyDescent="0.35">
      <c r="F553" s="20"/>
    </row>
    <row r="554" spans="6:6" x14ac:dyDescent="0.35">
      <c r="F554" s="20"/>
    </row>
    <row r="555" spans="6:6" x14ac:dyDescent="0.35">
      <c r="F555" s="20"/>
    </row>
    <row r="556" spans="6:6" x14ac:dyDescent="0.35">
      <c r="F556" s="20"/>
    </row>
    <row r="557" spans="6:6" x14ac:dyDescent="0.35">
      <c r="F557" s="20"/>
    </row>
    <row r="558" spans="6:6" x14ac:dyDescent="0.35">
      <c r="F558" s="20"/>
    </row>
    <row r="559" spans="6:6" x14ac:dyDescent="0.35">
      <c r="F559" s="20"/>
    </row>
    <row r="560" spans="6:6" x14ac:dyDescent="0.35">
      <c r="F560" s="20"/>
    </row>
    <row r="561" spans="6:6" x14ac:dyDescent="0.35">
      <c r="F561" s="20"/>
    </row>
    <row r="562" spans="6:6" x14ac:dyDescent="0.35">
      <c r="F562" s="20"/>
    </row>
    <row r="563" spans="6:6" x14ac:dyDescent="0.35">
      <c r="F563" s="20"/>
    </row>
    <row r="564" spans="6:6" x14ac:dyDescent="0.35">
      <c r="F564" s="20"/>
    </row>
    <row r="565" spans="6:6" x14ac:dyDescent="0.35">
      <c r="F565" s="20"/>
    </row>
    <row r="566" spans="6:6" x14ac:dyDescent="0.35">
      <c r="F566" s="20"/>
    </row>
    <row r="567" spans="6:6" x14ac:dyDescent="0.35">
      <c r="F567" s="20"/>
    </row>
    <row r="568" spans="6:6" x14ac:dyDescent="0.35">
      <c r="F568" s="20"/>
    </row>
    <row r="569" spans="6:6" x14ac:dyDescent="0.35">
      <c r="F569" s="20"/>
    </row>
    <row r="570" spans="6:6" x14ac:dyDescent="0.35">
      <c r="F570" s="20"/>
    </row>
    <row r="571" spans="6:6" x14ac:dyDescent="0.35">
      <c r="F571" s="20"/>
    </row>
    <row r="572" spans="6:6" x14ac:dyDescent="0.35">
      <c r="F572" s="20"/>
    </row>
    <row r="573" spans="6:6" x14ac:dyDescent="0.35">
      <c r="F573" s="20"/>
    </row>
    <row r="574" spans="6:6" x14ac:dyDescent="0.35">
      <c r="F574" s="20"/>
    </row>
    <row r="575" spans="6:6" x14ac:dyDescent="0.35">
      <c r="F575" s="20"/>
    </row>
    <row r="576" spans="6:6" x14ac:dyDescent="0.35">
      <c r="F576" s="20"/>
    </row>
    <row r="577" spans="6:6" x14ac:dyDescent="0.35">
      <c r="F577" s="20"/>
    </row>
    <row r="578" spans="6:6" x14ac:dyDescent="0.35">
      <c r="F578" s="20"/>
    </row>
    <row r="579" spans="6:6" x14ac:dyDescent="0.35">
      <c r="F579" s="20"/>
    </row>
    <row r="580" spans="6:6" x14ac:dyDescent="0.35">
      <c r="F580" s="20"/>
    </row>
    <row r="581" spans="6:6" x14ac:dyDescent="0.35">
      <c r="F581" s="20"/>
    </row>
    <row r="582" spans="6:6" x14ac:dyDescent="0.35">
      <c r="F582" s="20"/>
    </row>
    <row r="583" spans="6:6" x14ac:dyDescent="0.35">
      <c r="F583" s="20"/>
    </row>
    <row r="584" spans="6:6" x14ac:dyDescent="0.35">
      <c r="F584" s="20"/>
    </row>
    <row r="585" spans="6:6" x14ac:dyDescent="0.35">
      <c r="F585" s="20"/>
    </row>
    <row r="586" spans="6:6" x14ac:dyDescent="0.35">
      <c r="F586" s="20"/>
    </row>
    <row r="587" spans="6:6" x14ac:dyDescent="0.35">
      <c r="F587" s="20"/>
    </row>
    <row r="588" spans="6:6" x14ac:dyDescent="0.35">
      <c r="F588" s="20"/>
    </row>
    <row r="589" spans="6:6" x14ac:dyDescent="0.35">
      <c r="F589" s="20"/>
    </row>
    <row r="590" spans="6:6" x14ac:dyDescent="0.35">
      <c r="F590" s="20"/>
    </row>
    <row r="591" spans="6:6" x14ac:dyDescent="0.35">
      <c r="F591" s="20"/>
    </row>
    <row r="592" spans="6:6" x14ac:dyDescent="0.35">
      <c r="F592" s="20"/>
    </row>
    <row r="593" spans="6:6" x14ac:dyDescent="0.35">
      <c r="F593" s="20"/>
    </row>
    <row r="594" spans="6:6" x14ac:dyDescent="0.35">
      <c r="F594" s="20"/>
    </row>
    <row r="595" spans="6:6" x14ac:dyDescent="0.35">
      <c r="F595" s="20"/>
    </row>
    <row r="596" spans="6:6" x14ac:dyDescent="0.35">
      <c r="F596" s="20"/>
    </row>
    <row r="597" spans="6:6" x14ac:dyDescent="0.35">
      <c r="F597" s="20"/>
    </row>
    <row r="598" spans="6:6" x14ac:dyDescent="0.35">
      <c r="F598" s="20"/>
    </row>
    <row r="599" spans="6:6" x14ac:dyDescent="0.35">
      <c r="F599" s="20"/>
    </row>
    <row r="600" spans="6:6" x14ac:dyDescent="0.35">
      <c r="F600" s="20"/>
    </row>
    <row r="601" spans="6:6" x14ac:dyDescent="0.35">
      <c r="F601" s="20"/>
    </row>
    <row r="602" spans="6:6" x14ac:dyDescent="0.35">
      <c r="F602" s="20"/>
    </row>
    <row r="603" spans="6:6" x14ac:dyDescent="0.35">
      <c r="F603" s="20"/>
    </row>
    <row r="604" spans="6:6" x14ac:dyDescent="0.35">
      <c r="F604" s="20"/>
    </row>
    <row r="605" spans="6:6" x14ac:dyDescent="0.35">
      <c r="F605" s="20"/>
    </row>
    <row r="606" spans="6:6" x14ac:dyDescent="0.35">
      <c r="F606" s="20"/>
    </row>
    <row r="607" spans="6:6" x14ac:dyDescent="0.35">
      <c r="F607" s="20"/>
    </row>
    <row r="608" spans="6:6" x14ac:dyDescent="0.35">
      <c r="F608" s="20"/>
    </row>
    <row r="609" spans="6:6" x14ac:dyDescent="0.35">
      <c r="F609" s="20"/>
    </row>
    <row r="610" spans="6:6" x14ac:dyDescent="0.35">
      <c r="F610" s="20"/>
    </row>
    <row r="611" spans="6:6" x14ac:dyDescent="0.35">
      <c r="F611" s="20"/>
    </row>
    <row r="612" spans="6:6" x14ac:dyDescent="0.35">
      <c r="F612" s="20"/>
    </row>
    <row r="613" spans="6:6" x14ac:dyDescent="0.35">
      <c r="F613" s="20"/>
    </row>
    <row r="614" spans="6:6" x14ac:dyDescent="0.35">
      <c r="F614" s="20"/>
    </row>
    <row r="615" spans="6:6" x14ac:dyDescent="0.35">
      <c r="F615" s="20"/>
    </row>
    <row r="616" spans="6:6" x14ac:dyDescent="0.35">
      <c r="F616" s="20"/>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6A048-22B8-4401-BB70-0CE8B50AD4B9}">
  <sheetPr codeName="Sheet3"/>
  <dimension ref="A3:G69"/>
  <sheetViews>
    <sheetView topLeftCell="A2" zoomScale="102" zoomScaleNormal="102" workbookViewId="0">
      <selection activeCell="D11" sqref="D11"/>
    </sheetView>
  </sheetViews>
  <sheetFormatPr defaultRowHeight="14.5" x14ac:dyDescent="0.35"/>
  <cols>
    <col min="1" max="1" width="12.90625" bestFit="1" customWidth="1"/>
    <col min="2" max="2" width="21.453125" bestFit="1" customWidth="1"/>
    <col min="3" max="3" width="23.453125" bestFit="1" customWidth="1"/>
    <col min="4" max="4" width="20.1796875" bestFit="1" customWidth="1"/>
    <col min="5" max="5" width="9.90625" bestFit="1" customWidth="1"/>
    <col min="6" max="6" width="12" bestFit="1" customWidth="1"/>
    <col min="7" max="7" width="10.81640625" bestFit="1" customWidth="1"/>
  </cols>
  <sheetData>
    <row r="3" spans="1:6" x14ac:dyDescent="0.35">
      <c r="A3" s="5" t="s">
        <v>35</v>
      </c>
      <c r="B3" t="s">
        <v>69</v>
      </c>
      <c r="C3" t="s">
        <v>70</v>
      </c>
      <c r="D3" t="s">
        <v>71</v>
      </c>
      <c r="E3" t="s">
        <v>89</v>
      </c>
      <c r="F3" s="8"/>
    </row>
    <row r="4" spans="1:6" x14ac:dyDescent="0.35">
      <c r="A4" s="6">
        <v>2021</v>
      </c>
      <c r="B4" s="15">
        <v>9401153</v>
      </c>
      <c r="C4" s="15">
        <v>2319375</v>
      </c>
      <c r="D4" s="15">
        <v>2319375</v>
      </c>
      <c r="E4" s="7">
        <v>0.24671175971713258</v>
      </c>
    </row>
    <row r="5" spans="1:6" x14ac:dyDescent="0.35">
      <c r="A5" s="9" t="s">
        <v>72</v>
      </c>
      <c r="B5" s="15">
        <v>902200</v>
      </c>
      <c r="C5" s="15">
        <v>0</v>
      </c>
      <c r="D5" s="15">
        <v>0</v>
      </c>
      <c r="E5" s="7">
        <v>0</v>
      </c>
    </row>
    <row r="6" spans="1:6" x14ac:dyDescent="0.35">
      <c r="A6" s="9" t="s">
        <v>73</v>
      </c>
      <c r="B6" s="15">
        <v>900000</v>
      </c>
      <c r="C6" s="15">
        <v>20000</v>
      </c>
      <c r="D6" s="15">
        <v>20000</v>
      </c>
      <c r="E6" s="7">
        <v>2.2222222222222223E-2</v>
      </c>
    </row>
    <row r="7" spans="1:6" x14ac:dyDescent="0.35">
      <c r="A7" s="9" t="s">
        <v>74</v>
      </c>
      <c r="B7" s="15">
        <v>250000</v>
      </c>
      <c r="C7" s="15">
        <v>10000</v>
      </c>
      <c r="D7" s="15">
        <v>10000</v>
      </c>
      <c r="E7" s="7">
        <v>0.04</v>
      </c>
    </row>
    <row r="8" spans="1:6" x14ac:dyDescent="0.35">
      <c r="A8" s="9" t="s">
        <v>75</v>
      </c>
      <c r="B8" s="15">
        <v>450000</v>
      </c>
      <c r="C8" s="15">
        <v>0</v>
      </c>
      <c r="D8" s="15">
        <v>0</v>
      </c>
      <c r="E8" s="7">
        <v>0</v>
      </c>
    </row>
    <row r="9" spans="1:6" x14ac:dyDescent="0.35">
      <c r="A9" s="9" t="s">
        <v>76</v>
      </c>
      <c r="B9" s="15">
        <v>590000</v>
      </c>
      <c r="C9" s="15">
        <v>105000</v>
      </c>
      <c r="D9" s="15">
        <v>105000</v>
      </c>
      <c r="E9" s="7">
        <v>0.17796610169491525</v>
      </c>
    </row>
    <row r="10" spans="1:6" x14ac:dyDescent="0.35">
      <c r="A10" s="9" t="s">
        <v>57</v>
      </c>
      <c r="B10" s="15">
        <v>978341</v>
      </c>
      <c r="C10" s="15">
        <v>81</v>
      </c>
      <c r="D10" s="15">
        <v>81</v>
      </c>
      <c r="E10" s="7">
        <v>8.2793218315495312E-5</v>
      </c>
    </row>
    <row r="11" spans="1:6" x14ac:dyDescent="0.35">
      <c r="A11" s="9" t="s">
        <v>77</v>
      </c>
      <c r="B11" s="15">
        <v>1564266</v>
      </c>
      <c r="C11" s="15">
        <v>384266</v>
      </c>
      <c r="D11" s="15">
        <v>384266</v>
      </c>
      <c r="E11" s="7">
        <v>0.24565259361259531</v>
      </c>
    </row>
    <row r="12" spans="1:6" x14ac:dyDescent="0.35">
      <c r="A12" s="9" t="s">
        <v>78</v>
      </c>
      <c r="B12" s="15">
        <v>991961</v>
      </c>
      <c r="C12" s="15">
        <v>0</v>
      </c>
      <c r="D12" s="15">
        <v>0</v>
      </c>
      <c r="E12" s="7">
        <v>0</v>
      </c>
    </row>
    <row r="13" spans="1:6" x14ac:dyDescent="0.35">
      <c r="A13" s="9" t="s">
        <v>79</v>
      </c>
      <c r="B13" s="15">
        <v>666938</v>
      </c>
      <c r="C13" s="15">
        <v>197819</v>
      </c>
      <c r="D13" s="15">
        <v>197819</v>
      </c>
      <c r="E13" s="7">
        <v>0.29660778063328225</v>
      </c>
    </row>
    <row r="14" spans="1:6" x14ac:dyDescent="0.35">
      <c r="A14" s="9" t="s">
        <v>80</v>
      </c>
      <c r="B14" s="15">
        <v>1038713</v>
      </c>
      <c r="C14" s="15">
        <v>563475</v>
      </c>
      <c r="D14" s="15">
        <v>563475</v>
      </c>
      <c r="E14" s="7">
        <v>0.54247419643347106</v>
      </c>
    </row>
    <row r="15" spans="1:6" x14ac:dyDescent="0.35">
      <c r="A15" s="9" t="s">
        <v>81</v>
      </c>
      <c r="B15" s="15">
        <v>698734</v>
      </c>
      <c r="C15" s="15">
        <v>668734</v>
      </c>
      <c r="D15" s="15">
        <v>668734</v>
      </c>
      <c r="E15" s="7">
        <v>0.95706520650204507</v>
      </c>
    </row>
    <row r="16" spans="1:6" x14ac:dyDescent="0.35">
      <c r="A16" s="9" t="s">
        <v>82</v>
      </c>
      <c r="B16" s="15">
        <v>370000</v>
      </c>
      <c r="C16" s="15">
        <v>370000</v>
      </c>
      <c r="D16" s="15">
        <v>370000</v>
      </c>
      <c r="E16" s="7">
        <v>1</v>
      </c>
    </row>
    <row r="17" spans="1:7" x14ac:dyDescent="0.35">
      <c r="A17" s="6">
        <v>2022</v>
      </c>
      <c r="B17" s="15">
        <v>479000</v>
      </c>
      <c r="C17" s="15">
        <v>334000</v>
      </c>
      <c r="D17" s="15">
        <v>189000</v>
      </c>
      <c r="E17" s="7">
        <v>0.39457202505219208</v>
      </c>
    </row>
    <row r="18" spans="1:7" x14ac:dyDescent="0.35">
      <c r="A18" s="9" t="s">
        <v>72</v>
      </c>
      <c r="B18" s="15">
        <v>244000</v>
      </c>
      <c r="C18" s="15">
        <v>144000</v>
      </c>
      <c r="D18" s="15">
        <v>144000</v>
      </c>
      <c r="E18" s="7">
        <v>0.5901639344262295</v>
      </c>
    </row>
    <row r="19" spans="1:7" x14ac:dyDescent="0.35">
      <c r="A19" s="9" t="s">
        <v>73</v>
      </c>
      <c r="B19" s="15">
        <v>235000</v>
      </c>
      <c r="C19" s="15">
        <v>190000</v>
      </c>
      <c r="D19" s="15">
        <v>45000</v>
      </c>
      <c r="E19" s="7">
        <v>0.19148936170212766</v>
      </c>
    </row>
    <row r="20" spans="1:7" x14ac:dyDescent="0.35">
      <c r="A20" s="6" t="s">
        <v>36</v>
      </c>
      <c r="B20" s="15">
        <v>9880153</v>
      </c>
      <c r="C20" s="15">
        <v>2653375</v>
      </c>
      <c r="D20" s="15">
        <v>2508375</v>
      </c>
      <c r="E20" s="7">
        <v>0.25388017776647792</v>
      </c>
      <c r="G20" s="12"/>
    </row>
    <row r="21" spans="1:7" x14ac:dyDescent="0.35">
      <c r="B21" s="15">
        <f>GETPIVOTDATA("Total Invoice Amount",$A$3)</f>
        <v>9880153</v>
      </c>
      <c r="C21" s="15">
        <f>GETPIVOTDATA("Total Outstanding Amount",$A$3)</f>
        <v>2653375</v>
      </c>
      <c r="D21" s="15">
        <f>GETPIVOTDATA("Total Overdue Amount",$A$3)</f>
        <v>2508375</v>
      </c>
      <c r="E21" s="7">
        <f>GETPIVOTDATA("Overdue %",$A$3)</f>
        <v>0.25388017776647792</v>
      </c>
    </row>
    <row r="24" spans="1:7" x14ac:dyDescent="0.35">
      <c r="A24" s="5" t="s">
        <v>35</v>
      </c>
      <c r="B24" t="s">
        <v>50</v>
      </c>
    </row>
    <row r="25" spans="1:7" x14ac:dyDescent="0.35">
      <c r="A25" s="6" t="s">
        <v>52</v>
      </c>
      <c r="B25" s="14">
        <v>20</v>
      </c>
    </row>
    <row r="26" spans="1:7" x14ac:dyDescent="0.35">
      <c r="A26" s="6" t="s">
        <v>83</v>
      </c>
      <c r="B26" s="14">
        <v>1</v>
      </c>
    </row>
    <row r="27" spans="1:7" x14ac:dyDescent="0.35">
      <c r="A27" s="6" t="s">
        <v>84</v>
      </c>
      <c r="B27" s="14">
        <v>11</v>
      </c>
    </row>
    <row r="28" spans="1:7" x14ac:dyDescent="0.35">
      <c r="A28" s="6" t="s">
        <v>36</v>
      </c>
      <c r="B28" s="14">
        <v>32</v>
      </c>
    </row>
    <row r="31" spans="1:7" x14ac:dyDescent="0.35">
      <c r="A31" s="5" t="s">
        <v>35</v>
      </c>
      <c r="B31" t="s">
        <v>37</v>
      </c>
    </row>
    <row r="32" spans="1:7" x14ac:dyDescent="0.35">
      <c r="A32" s="6" t="s">
        <v>85</v>
      </c>
      <c r="B32" s="16">
        <v>1270291</v>
      </c>
      <c r="C32" s="10"/>
    </row>
    <row r="33" spans="1:4" x14ac:dyDescent="0.35">
      <c r="A33" s="6" t="s">
        <v>86</v>
      </c>
      <c r="B33" s="16">
        <v>679084</v>
      </c>
    </row>
    <row r="34" spans="1:4" x14ac:dyDescent="0.35">
      <c r="A34" s="6" t="s">
        <v>87</v>
      </c>
      <c r="B34" s="16">
        <v>250000</v>
      </c>
    </row>
    <row r="35" spans="1:4" x14ac:dyDescent="0.35">
      <c r="A35" s="6" t="s">
        <v>88</v>
      </c>
      <c r="B35" s="16">
        <v>309000</v>
      </c>
    </row>
    <row r="36" spans="1:4" x14ac:dyDescent="0.35">
      <c r="A36" s="6" t="s">
        <v>36</v>
      </c>
      <c r="B36" s="16">
        <v>2508375</v>
      </c>
    </row>
    <row r="40" spans="1:4" x14ac:dyDescent="0.35">
      <c r="A40" s="5" t="s">
        <v>35</v>
      </c>
      <c r="B40" t="s">
        <v>37</v>
      </c>
    </row>
    <row r="41" spans="1:4" x14ac:dyDescent="0.35">
      <c r="A41" s="6" t="s">
        <v>31</v>
      </c>
      <c r="B41" s="16">
        <v>454541</v>
      </c>
      <c r="C41" t="s">
        <v>53</v>
      </c>
      <c r="D41" s="11">
        <f ca="1">GETPIVOTDATA("Overdue balance",$A$40)/SUM('Invoice Data'!K:K)</f>
        <v>0.654682432750742</v>
      </c>
    </row>
    <row r="42" spans="1:4" x14ac:dyDescent="0.35">
      <c r="A42" s="6" t="s">
        <v>29</v>
      </c>
      <c r="B42" s="16">
        <v>438543</v>
      </c>
      <c r="C42" t="s">
        <v>54</v>
      </c>
      <c r="D42" s="11">
        <f ca="1">(1-D41)</f>
        <v>0.345317567249258</v>
      </c>
    </row>
    <row r="43" spans="1:4" x14ac:dyDescent="0.35">
      <c r="A43" s="6" t="s">
        <v>23</v>
      </c>
      <c r="B43" s="16">
        <v>379841</v>
      </c>
    </row>
    <row r="44" spans="1:4" x14ac:dyDescent="0.35">
      <c r="A44" s="6" t="s">
        <v>4</v>
      </c>
      <c r="B44" s="16">
        <v>250000</v>
      </c>
    </row>
    <row r="45" spans="1:4" x14ac:dyDescent="0.35">
      <c r="A45" s="6" t="s">
        <v>3</v>
      </c>
      <c r="B45" s="16">
        <v>214193</v>
      </c>
    </row>
    <row r="46" spans="1:4" x14ac:dyDescent="0.35">
      <c r="A46" s="6" t="s">
        <v>36</v>
      </c>
      <c r="B46" s="16">
        <v>1737118</v>
      </c>
    </row>
    <row r="49" spans="1:4" x14ac:dyDescent="0.35">
      <c r="A49" s="5" t="s">
        <v>35</v>
      </c>
      <c r="B49" t="s">
        <v>37</v>
      </c>
    </row>
    <row r="50" spans="1:4" x14ac:dyDescent="0.35">
      <c r="A50" s="6" t="s">
        <v>42</v>
      </c>
      <c r="B50" s="15">
        <v>644555</v>
      </c>
    </row>
    <row r="51" spans="1:4" x14ac:dyDescent="0.35">
      <c r="A51" s="6" t="s">
        <v>43</v>
      </c>
      <c r="B51" s="15">
        <v>652311</v>
      </c>
    </row>
    <row r="52" spans="1:4" x14ac:dyDescent="0.35">
      <c r="A52" s="6" t="s">
        <v>44</v>
      </c>
      <c r="B52" s="15">
        <v>1211509</v>
      </c>
    </row>
    <row r="53" spans="1:4" x14ac:dyDescent="0.35">
      <c r="A53" s="6" t="s">
        <v>36</v>
      </c>
      <c r="B53" s="15">
        <v>2508375</v>
      </c>
    </row>
    <row r="55" spans="1:4" x14ac:dyDescent="0.35">
      <c r="A55" s="17" t="s">
        <v>65</v>
      </c>
      <c r="C55" s="18" t="s">
        <v>66</v>
      </c>
    </row>
    <row r="56" spans="1:4" x14ac:dyDescent="0.35">
      <c r="A56" s="6" t="s">
        <v>58</v>
      </c>
      <c r="B56" s="7">
        <v>0</v>
      </c>
      <c r="C56" t="s">
        <v>63</v>
      </c>
      <c r="D56" s="11">
        <f>GETPIVOTDATA("Overdue %",$A$3)</f>
        <v>0.25388017776647792</v>
      </c>
    </row>
    <row r="57" spans="1:4" x14ac:dyDescent="0.35">
      <c r="A57" s="6" t="s">
        <v>59</v>
      </c>
      <c r="B57" s="7">
        <v>0.45</v>
      </c>
      <c r="C57" t="s">
        <v>64</v>
      </c>
      <c r="D57" s="7">
        <v>0.02</v>
      </c>
    </row>
    <row r="58" spans="1:4" x14ac:dyDescent="0.35">
      <c r="A58" s="6" t="s">
        <v>60</v>
      </c>
      <c r="B58" s="7">
        <v>0.25</v>
      </c>
      <c r="C58" t="s">
        <v>61</v>
      </c>
      <c r="D58" s="12">
        <f>220%-D56+D57</f>
        <v>1.9661198222335223</v>
      </c>
    </row>
    <row r="59" spans="1:4" x14ac:dyDescent="0.35">
      <c r="A59" s="6" t="s">
        <v>61</v>
      </c>
      <c r="B59" s="7">
        <v>0.3</v>
      </c>
    </row>
    <row r="60" spans="1:4" x14ac:dyDescent="0.35">
      <c r="A60" s="6" t="s">
        <v>62</v>
      </c>
      <c r="B60" s="7">
        <v>1</v>
      </c>
    </row>
    <row r="63" spans="1:4" x14ac:dyDescent="0.35">
      <c r="A63" s="5" t="s">
        <v>35</v>
      </c>
      <c r="B63" t="s">
        <v>47</v>
      </c>
    </row>
    <row r="64" spans="1:4" x14ac:dyDescent="0.35">
      <c r="A64" s="6" t="s">
        <v>6</v>
      </c>
      <c r="B64" s="15">
        <v>980000</v>
      </c>
      <c r="C64" t="s">
        <v>67</v>
      </c>
      <c r="D64" s="11">
        <f>GETPIVOTDATA("Total Amount",$A$63)/GETPIVOTDATA("Total Invoice Amount",$A$3)</f>
        <v>0.39199524541775821</v>
      </c>
    </row>
    <row r="65" spans="1:4" x14ac:dyDescent="0.35">
      <c r="A65" s="6" t="s">
        <v>23</v>
      </c>
      <c r="B65" s="15">
        <v>979841</v>
      </c>
      <c r="C65" t="s">
        <v>68</v>
      </c>
      <c r="D65" s="7">
        <f>1-D64</f>
        <v>0.60800475458224179</v>
      </c>
    </row>
    <row r="66" spans="1:4" x14ac:dyDescent="0.35">
      <c r="A66" s="6" t="s">
        <v>3</v>
      </c>
      <c r="B66" s="15">
        <v>744193</v>
      </c>
    </row>
    <row r="67" spans="1:4" x14ac:dyDescent="0.35">
      <c r="A67" s="6" t="s">
        <v>30</v>
      </c>
      <c r="B67" s="15">
        <v>584514</v>
      </c>
    </row>
    <row r="68" spans="1:4" x14ac:dyDescent="0.35">
      <c r="A68" s="6" t="s">
        <v>22</v>
      </c>
      <c r="B68" s="15">
        <v>584425</v>
      </c>
    </row>
    <row r="69" spans="1:4" x14ac:dyDescent="0.35">
      <c r="A69" s="6" t="s">
        <v>36</v>
      </c>
      <c r="B69" s="15">
        <v>3872973</v>
      </c>
    </row>
  </sheetData>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63802-1C87-4857-A89C-E93AACCD1E54}">
  <sheetPr codeName="Sheet4"/>
  <dimension ref="E1:F6"/>
  <sheetViews>
    <sheetView workbookViewId="0">
      <selection activeCell="B21" sqref="B21"/>
    </sheetView>
  </sheetViews>
  <sheetFormatPr defaultRowHeight="14.5" x14ac:dyDescent="0.35"/>
  <cols>
    <col min="2" max="2" width="17.81640625" customWidth="1"/>
    <col min="6" max="6" width="11" customWidth="1"/>
  </cols>
  <sheetData>
    <row r="1" spans="5:6" ht="15" thickBot="1" x14ac:dyDescent="0.4"/>
    <row r="2" spans="5:6" ht="15" thickBot="1" x14ac:dyDescent="0.4">
      <c r="E2" s="2">
        <v>0</v>
      </c>
      <c r="F2" s="3" t="s">
        <v>88</v>
      </c>
    </row>
    <row r="3" spans="5:6" ht="15" thickBot="1" x14ac:dyDescent="0.4">
      <c r="E3" s="2">
        <v>31</v>
      </c>
      <c r="F3" s="3" t="s">
        <v>87</v>
      </c>
    </row>
    <row r="4" spans="5:6" ht="15" thickBot="1" x14ac:dyDescent="0.4">
      <c r="E4" s="2">
        <v>61</v>
      </c>
      <c r="F4" s="3" t="s">
        <v>86</v>
      </c>
    </row>
    <row r="5" spans="5:6" ht="29.5" thickBot="1" x14ac:dyDescent="0.4">
      <c r="E5" s="2">
        <v>91</v>
      </c>
      <c r="F5" s="3" t="s">
        <v>85</v>
      </c>
    </row>
    <row r="6" spans="5:6" ht="15" thickBot="1" x14ac:dyDescent="0.4">
      <c r="E6" s="2"/>
      <c r="F6" s="4"/>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AR Dashboard</vt:lpstr>
      <vt:lpstr>Invoice Data</vt:lpstr>
      <vt:lpstr>Pivot Table</vt:lpstr>
      <vt:lpstr>Aging Slabs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2023-05-27T06:59:51Z</dcterms:modified>
</cp:coreProperties>
</file>