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258A70A4-8147-4E7A-9A6C-7C638E2A22DE}" xr6:coauthVersionLast="47" xr6:coauthVersionMax="47" xr10:uidLastSave="{00000000-0000-0000-0000-000000000000}"/>
  <bookViews>
    <workbookView xWindow="105" yWindow="90" windowWidth="23895" windowHeight="12690" xr2:uid="{D201695D-26EE-4CCB-922B-90CF4C8C9286}"/>
  </bookViews>
  <sheets>
    <sheet name="Sheet2" sheetId="2" r:id="rId1"/>
    <sheet name="Sheet1" sheetId="1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2" l="1"/>
  <c r="B23" i="2"/>
  <c r="I17" i="2"/>
  <c r="I16" i="2"/>
  <c r="B22" i="2"/>
  <c r="B19" i="2"/>
  <c r="B17" i="2"/>
  <c r="B18" i="2"/>
  <c r="B16" i="2"/>
  <c r="B15" i="2"/>
  <c r="I10" i="2"/>
  <c r="I9" i="2"/>
  <c r="B11" i="2"/>
  <c r="B9" i="2"/>
  <c r="Q14" i="1"/>
  <c r="Q13" i="1"/>
  <c r="Q12" i="1"/>
  <c r="Q11" i="1"/>
  <c r="Q10" i="1"/>
  <c r="Q9" i="1"/>
  <c r="P14" i="1"/>
  <c r="P13" i="1"/>
  <c r="P12" i="1"/>
  <c r="P11" i="1"/>
  <c r="P10" i="1"/>
  <c r="P9" i="1"/>
  <c r="N14" i="1"/>
  <c r="N13" i="1"/>
  <c r="N12" i="1"/>
  <c r="N11" i="1"/>
  <c r="N10" i="1"/>
  <c r="N9" i="1"/>
  <c r="L14" i="1"/>
  <c r="L13" i="1"/>
  <c r="L12" i="1"/>
  <c r="L11" i="1"/>
  <c r="L10" i="1"/>
  <c r="L9" i="1"/>
  <c r="K13" i="1"/>
  <c r="K12" i="1"/>
  <c r="K11" i="1"/>
  <c r="K14" i="1"/>
  <c r="K9" i="1"/>
  <c r="K10" i="1"/>
  <c r="O10" i="1" s="1"/>
  <c r="R10" i="1" s="1"/>
  <c r="J14" i="1"/>
  <c r="J13" i="1"/>
  <c r="J12" i="1"/>
  <c r="J11" i="1"/>
  <c r="J10" i="1"/>
  <c r="J9" i="1"/>
  <c r="I14" i="1"/>
  <c r="I13" i="1"/>
  <c r="I12" i="1"/>
  <c r="I11" i="1"/>
  <c r="I10" i="1"/>
  <c r="I9" i="1"/>
  <c r="H10" i="1"/>
  <c r="H11" i="1"/>
  <c r="H12" i="1"/>
  <c r="H13" i="1"/>
  <c r="O13" i="1" s="1"/>
  <c r="R13" i="1" s="1"/>
  <c r="H14" i="1"/>
  <c r="H9" i="1"/>
  <c r="O12" i="1" l="1"/>
  <c r="R12" i="1" s="1"/>
  <c r="O9" i="1"/>
  <c r="R9" i="1" s="1"/>
  <c r="O11" i="1"/>
  <c r="R11" i="1" s="1"/>
  <c r="O14" i="1"/>
  <c r="R14" i="1" s="1"/>
</calcChain>
</file>

<file path=xl/sharedStrings.xml><?xml version="1.0" encoding="utf-8"?>
<sst xmlns="http://schemas.openxmlformats.org/spreadsheetml/2006/main" count="57" uniqueCount="50">
  <si>
    <t>SALARY SHEET</t>
  </si>
  <si>
    <t xml:space="preserve">EMP ID </t>
  </si>
  <si>
    <t xml:space="preserve">DEEPAK </t>
  </si>
  <si>
    <t xml:space="preserve">SHAILESH </t>
  </si>
  <si>
    <t>SAGAR</t>
  </si>
  <si>
    <t>VANDANA</t>
  </si>
  <si>
    <t>PINKY</t>
  </si>
  <si>
    <t>USHA</t>
  </si>
  <si>
    <t>DEVELOPER</t>
  </si>
  <si>
    <t>GRAPHIC DESIGN</t>
  </si>
  <si>
    <t>ACCOUNTANT</t>
  </si>
  <si>
    <t>OFFICE ADMIN</t>
  </si>
  <si>
    <t>RECEPTIONIST</t>
  </si>
  <si>
    <t>INSTRUCTOR</t>
  </si>
  <si>
    <t>TDR PVT LIMITED</t>
  </si>
  <si>
    <t>EMP NAME</t>
  </si>
  <si>
    <t>DESIGNATION</t>
  </si>
  <si>
    <t>BASIC SALARY</t>
  </si>
  <si>
    <t>ATTENDENCE</t>
  </si>
  <si>
    <t>ATTENDENCE SALARY</t>
  </si>
  <si>
    <t>DA</t>
  </si>
  <si>
    <t>TA</t>
  </si>
  <si>
    <t>CA</t>
  </si>
  <si>
    <t>HRA</t>
  </si>
  <si>
    <t>OVERTIME</t>
  </si>
  <si>
    <t>OVERTIME SALARY</t>
  </si>
  <si>
    <t>GROSS</t>
  </si>
  <si>
    <t>PF</t>
  </si>
  <si>
    <t>ESI</t>
  </si>
  <si>
    <t>NET SALARY</t>
  </si>
  <si>
    <t xml:space="preserve">BANK NAME </t>
  </si>
  <si>
    <t>ACCOUNT NUMBER</t>
  </si>
  <si>
    <t>SBI</t>
  </si>
  <si>
    <t>CANERA BANK</t>
  </si>
  <si>
    <t>ICICI BANK</t>
  </si>
  <si>
    <t>RBI BANK</t>
  </si>
  <si>
    <t xml:space="preserve">LENA DENA </t>
  </si>
  <si>
    <t>ALLAHBAD BANK</t>
  </si>
  <si>
    <t>LITERACY INDIA</t>
  </si>
  <si>
    <t>NAME</t>
  </si>
  <si>
    <t>BANK NAME</t>
  </si>
  <si>
    <t xml:space="preserve"> ACCOUNT NAME</t>
  </si>
  <si>
    <t>EARNING</t>
  </si>
  <si>
    <t>OVER TIME</t>
  </si>
  <si>
    <t>DEDUCTION</t>
  </si>
  <si>
    <t>GROSS SALARY</t>
  </si>
  <si>
    <t>NET PAY</t>
  </si>
  <si>
    <t>TOTAL DEDUCTION</t>
  </si>
  <si>
    <t>EMP NO</t>
  </si>
  <si>
    <t>SALARY SliP FOR MARCH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</si>
</sst>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36"/>
      <color theme="8" tint="-0.249977111117893"/>
      <name val="Algerian"/>
      <family val="5"/>
    </font>
    <font>
      <sz val="28"/>
      <color theme="1" tint="0.14999847407452621"/>
      <name val="Calibri"/>
      <family val="2"/>
      <scheme val="minor"/>
    </font>
    <font>
      <sz val="36"/>
      <color theme="4" tint="-0.249977111117893"/>
      <name val="Algerian"/>
      <family val="5"/>
    </font>
    <font>
      <sz val="11"/>
      <color theme="1"/>
      <name val="Algerian"/>
      <family val="5"/>
    </font>
    <font>
      <sz val="36"/>
      <color theme="1"/>
      <name val="Algerian"/>
      <family val="5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49B47-4206-4B80-8436-13AC416B16C1}">
  <dimension ref="A1:S23"/>
  <sheetViews>
    <sheetView tabSelected="1" topLeftCell="A5" zoomScale="120" zoomScaleNormal="120" workbookViewId="0">
      <selection activeCell="U6" sqref="U6"/>
    </sheetView>
  </sheetViews>
  <sheetFormatPr defaultRowHeight="15" x14ac:dyDescent="0.25"/>
  <cols>
    <col min="1" max="1" width="13.140625" customWidth="1"/>
    <col min="2" max="2" width="15" customWidth="1"/>
    <col min="8" max="8" width="18.5703125" customWidth="1"/>
    <col min="9" max="9" width="14.42578125" customWidth="1"/>
    <col min="10" max="10" width="0.140625" customWidth="1"/>
    <col min="11" max="11" width="3.7109375" hidden="1" customWidth="1"/>
    <col min="12" max="13" width="9.140625" hidden="1" customWidth="1"/>
    <col min="14" max="14" width="4.5703125" hidden="1" customWidth="1"/>
    <col min="15" max="16" width="9.140625" hidden="1" customWidth="1"/>
    <col min="17" max="17" width="0.28515625" hidden="1" customWidth="1"/>
    <col min="18" max="18" width="0.140625" hidden="1" customWidth="1"/>
  </cols>
  <sheetData>
    <row r="1" spans="1:18" x14ac:dyDescent="0.25">
      <c r="A1" s="6" t="s">
        <v>38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x14ac:dyDescent="0.25">
      <c r="A5" s="8" t="s">
        <v>49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spans="1:18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 x14ac:dyDescent="0.25">
      <c r="A9" s="15" t="s">
        <v>39</v>
      </c>
      <c r="B9" s="15" t="str">
        <f>VLOOKUP(B10,Sheet1!A8:R14,2,FALSE)</f>
        <v xml:space="preserve">SHAILESH </v>
      </c>
      <c r="C9" s="2"/>
      <c r="D9" s="2"/>
      <c r="E9" s="2"/>
      <c r="F9" s="2"/>
      <c r="G9" s="2"/>
      <c r="H9" s="15" t="s">
        <v>40</v>
      </c>
      <c r="I9" s="15" t="str">
        <f>VLOOKUP(B10,Sheet1!A8:W14,3,)</f>
        <v>CANERA BANK</v>
      </c>
    </row>
    <row r="10" spans="1:18" x14ac:dyDescent="0.25">
      <c r="A10" s="15" t="s">
        <v>48</v>
      </c>
      <c r="B10" s="15">
        <v>123457</v>
      </c>
      <c r="C10" s="2"/>
      <c r="D10" s="2"/>
      <c r="E10" s="2"/>
      <c r="F10" s="2"/>
      <c r="G10" s="2"/>
      <c r="H10" s="15" t="s">
        <v>41</v>
      </c>
      <c r="I10" s="15">
        <f>VLOOKUP(B10,Sheet1!A8:R14,4,)</f>
        <v>11234567891</v>
      </c>
    </row>
    <row r="11" spans="1:18" x14ac:dyDescent="0.25">
      <c r="A11" s="15" t="s">
        <v>16</v>
      </c>
      <c r="B11" s="15" t="str">
        <f>VLOOKUP(B10,Sheet1!A8:V14,5,)</f>
        <v>GRAPHIC DESIGN</v>
      </c>
      <c r="C11" s="2"/>
      <c r="D11" s="2"/>
      <c r="E11" s="2"/>
      <c r="F11" s="2"/>
      <c r="G11" s="2"/>
      <c r="H11" s="2"/>
      <c r="I11" s="2"/>
    </row>
    <row r="12" spans="1:18" x14ac:dyDescent="0.25">
      <c r="A12" s="2"/>
      <c r="B12" s="2"/>
      <c r="C12" s="2"/>
      <c r="D12" s="2"/>
      <c r="E12" s="2"/>
      <c r="F12" s="2"/>
      <c r="G12" s="2"/>
      <c r="H12" s="2"/>
      <c r="I12" s="2"/>
    </row>
    <row r="13" spans="1:18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18" x14ac:dyDescent="0.25">
      <c r="A14" s="15" t="s">
        <v>42</v>
      </c>
      <c r="B14" s="2"/>
      <c r="C14" s="2"/>
      <c r="D14" s="2"/>
      <c r="E14" s="2"/>
      <c r="F14" s="2"/>
      <c r="G14" s="2"/>
      <c r="H14" s="2"/>
      <c r="I14" s="2"/>
    </row>
    <row r="15" spans="1:18" x14ac:dyDescent="0.25">
      <c r="A15" s="15" t="s">
        <v>17</v>
      </c>
      <c r="B15" s="15">
        <f>VLOOKUP(B10,Sheet1!A8:U14,6,0)</f>
        <v>35000</v>
      </c>
      <c r="C15" s="2"/>
      <c r="D15" s="2"/>
      <c r="E15" s="2"/>
      <c r="F15" s="2"/>
      <c r="G15" s="2"/>
      <c r="H15" s="15" t="s">
        <v>44</v>
      </c>
      <c r="I15" s="2"/>
    </row>
    <row r="16" spans="1:18" x14ac:dyDescent="0.25">
      <c r="A16" s="15" t="s">
        <v>23</v>
      </c>
      <c r="B16" s="15">
        <f>VLOOKUP(B10,Sheet1!A8:V14,12,0)</f>
        <v>1050</v>
      </c>
      <c r="C16" s="2"/>
      <c r="D16" s="2"/>
      <c r="E16" s="2"/>
      <c r="F16" s="2"/>
      <c r="G16" s="2"/>
      <c r="H16" s="15" t="s">
        <v>27</v>
      </c>
      <c r="I16" s="15">
        <f>VLOOKUP(B10,Sheet1!A8:R14,16,)</f>
        <v>1050</v>
      </c>
    </row>
    <row r="17" spans="1:9" x14ac:dyDescent="0.25">
      <c r="A17" s="15" t="s">
        <v>22</v>
      </c>
      <c r="B17" s="15">
        <f>VLOOKUP(B10,Sheet1!A8:T14,11,0)</f>
        <v>1400</v>
      </c>
      <c r="C17" s="2"/>
      <c r="D17" s="2"/>
      <c r="E17" s="2"/>
      <c r="F17" s="2"/>
      <c r="G17" s="2"/>
      <c r="H17" s="15" t="s">
        <v>28</v>
      </c>
      <c r="I17" s="15">
        <f>VLOOKUP(B10,Sheet1!A8:U15,17,0)</f>
        <v>700</v>
      </c>
    </row>
    <row r="18" spans="1:9" x14ac:dyDescent="0.25">
      <c r="A18" s="15" t="s">
        <v>21</v>
      </c>
      <c r="B18" s="15">
        <f>VLOOKUP(B10,Sheet1!A8:T14,10,0)</f>
        <v>1750</v>
      </c>
      <c r="C18" s="2"/>
      <c r="D18" s="2"/>
      <c r="E18" s="2"/>
      <c r="F18" s="2"/>
      <c r="G18" s="2"/>
      <c r="H18" s="2"/>
      <c r="I18" s="2"/>
    </row>
    <row r="19" spans="1:9" x14ac:dyDescent="0.25">
      <c r="A19" s="15" t="s">
        <v>43</v>
      </c>
      <c r="B19" s="15">
        <f>VLOOKUP(B10,Sheet1!A8:T14,14,0)</f>
        <v>1020.8333333333334</v>
      </c>
      <c r="C19" s="2"/>
      <c r="D19" s="2"/>
      <c r="E19" s="2"/>
      <c r="F19" s="2"/>
      <c r="G19" s="2"/>
      <c r="H19" s="2"/>
      <c r="I19" s="2"/>
    </row>
    <row r="20" spans="1:9" x14ac:dyDescent="0.25">
      <c r="A20" s="15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15" t="s">
        <v>45</v>
      </c>
      <c r="B22" s="15">
        <f>VLOOKUP(B10,Sheet1!A8:X14,15,0)</f>
        <v>34766.666666666672</v>
      </c>
      <c r="C22" s="2"/>
      <c r="D22" s="2"/>
      <c r="E22" s="2"/>
      <c r="F22" s="2"/>
      <c r="G22" s="2"/>
      <c r="H22" s="15" t="s">
        <v>47</v>
      </c>
      <c r="I22" s="15">
        <f>SUM(I16+I17)</f>
        <v>1750</v>
      </c>
    </row>
    <row r="23" spans="1:9" x14ac:dyDescent="0.25">
      <c r="A23" s="15" t="s">
        <v>46</v>
      </c>
      <c r="B23" s="15">
        <f>VLOOKUP(B10,Sheet1!A8:W14,18,0)</f>
        <v>33016.666666666672</v>
      </c>
      <c r="C23" s="2"/>
      <c r="D23" s="2"/>
      <c r="E23" s="2"/>
      <c r="F23" s="2"/>
      <c r="G23" s="2"/>
      <c r="H23" s="2"/>
      <c r="I23" s="2"/>
    </row>
  </sheetData>
  <mergeCells count="2">
    <mergeCell ref="A1:R4"/>
    <mergeCell ref="A5:R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465F1-6ACF-4720-BF92-B7A46FCAAA19}">
  <dimension ref="A1:V15"/>
  <sheetViews>
    <sheetView topLeftCell="E1" zoomScale="120" zoomScaleNormal="120" workbookViewId="0">
      <selection activeCell="F20" sqref="F20"/>
    </sheetView>
  </sheetViews>
  <sheetFormatPr defaultRowHeight="15" x14ac:dyDescent="0.25"/>
  <cols>
    <col min="2" max="2" width="13" customWidth="1"/>
    <col min="3" max="3" width="15.7109375" customWidth="1"/>
    <col min="4" max="4" width="17.42578125" customWidth="1"/>
    <col min="5" max="5" width="16" customWidth="1"/>
    <col min="6" max="6" width="13.85546875" customWidth="1"/>
    <col min="7" max="7" width="13.42578125" customWidth="1"/>
    <col min="8" max="8" width="20" customWidth="1"/>
    <col min="13" max="13" width="10.28515625" customWidth="1"/>
    <col min="14" max="14" width="17.28515625" customWidth="1"/>
    <col min="18" max="18" width="11.42578125" customWidth="1"/>
    <col min="19" max="19" width="0.28515625" hidden="1" customWidth="1"/>
    <col min="20" max="20" width="2.85546875" hidden="1" customWidth="1"/>
    <col min="21" max="21" width="8" hidden="1" customWidth="1"/>
    <col min="22" max="22" width="9.140625" hidden="1" customWidth="1"/>
  </cols>
  <sheetData>
    <row r="1" spans="1:22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</row>
    <row r="3" spans="1:22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2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2" x14ac:dyDescent="0.25">
      <c r="A5" s="12" t="s">
        <v>14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22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</row>
    <row r="7" spans="1:22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</row>
    <row r="8" spans="1:22" x14ac:dyDescent="0.25">
      <c r="A8" s="14" t="s">
        <v>1</v>
      </c>
      <c r="B8" s="14" t="s">
        <v>15</v>
      </c>
      <c r="C8" s="14" t="s">
        <v>30</v>
      </c>
      <c r="D8" s="14" t="s">
        <v>31</v>
      </c>
      <c r="E8" s="14" t="s">
        <v>16</v>
      </c>
      <c r="F8" s="14" t="s">
        <v>17</v>
      </c>
      <c r="G8" s="14" t="s">
        <v>18</v>
      </c>
      <c r="H8" s="14" t="s">
        <v>19</v>
      </c>
      <c r="I8" s="14" t="s">
        <v>20</v>
      </c>
      <c r="J8" s="14" t="s">
        <v>21</v>
      </c>
      <c r="K8" s="14" t="s">
        <v>22</v>
      </c>
      <c r="L8" s="14" t="s">
        <v>23</v>
      </c>
      <c r="M8" s="14" t="s">
        <v>24</v>
      </c>
      <c r="N8" s="14" t="s">
        <v>25</v>
      </c>
      <c r="O8" s="14" t="s">
        <v>26</v>
      </c>
      <c r="P8" s="14" t="s">
        <v>27</v>
      </c>
      <c r="Q8" s="14" t="s">
        <v>28</v>
      </c>
      <c r="R8" s="14" t="s">
        <v>29</v>
      </c>
    </row>
    <row r="9" spans="1:22" x14ac:dyDescent="0.25">
      <c r="A9" s="2">
        <v>123456</v>
      </c>
      <c r="B9" s="1" t="s">
        <v>2</v>
      </c>
      <c r="C9" s="1" t="s">
        <v>32</v>
      </c>
      <c r="D9" s="1">
        <v>11234567890</v>
      </c>
      <c r="E9" s="1" t="s">
        <v>8</v>
      </c>
      <c r="F9" s="3">
        <v>30000</v>
      </c>
      <c r="G9" s="1">
        <v>20</v>
      </c>
      <c r="H9" s="1">
        <f>F9/30*G9</f>
        <v>20000</v>
      </c>
      <c r="I9" s="1">
        <f>F9*2%</f>
        <v>600</v>
      </c>
      <c r="J9" s="1">
        <f>F9*2%</f>
        <v>600</v>
      </c>
      <c r="K9" s="1">
        <f>F9*3%</f>
        <v>900</v>
      </c>
      <c r="L9" s="1">
        <f>F9*5%</f>
        <v>1500</v>
      </c>
      <c r="M9" s="1">
        <v>6</v>
      </c>
      <c r="N9" s="1">
        <f>F9/30/8*M9</f>
        <v>750</v>
      </c>
      <c r="O9" s="1">
        <f>H9+I9+J9+L9+K9</f>
        <v>23600</v>
      </c>
      <c r="P9" s="1">
        <f>F9*2%</f>
        <v>600</v>
      </c>
      <c r="Q9" s="1">
        <f>F9*4%</f>
        <v>1200</v>
      </c>
      <c r="R9" s="1">
        <f t="shared" ref="R9:R14" si="0">O9-P9-Q9</f>
        <v>21800</v>
      </c>
    </row>
    <row r="10" spans="1:22" x14ac:dyDescent="0.25">
      <c r="A10" s="2">
        <v>123457</v>
      </c>
      <c r="B10" s="1" t="s">
        <v>3</v>
      </c>
      <c r="C10" s="1" t="s">
        <v>33</v>
      </c>
      <c r="D10" s="1">
        <v>11234567891</v>
      </c>
      <c r="E10" s="1" t="s">
        <v>9</v>
      </c>
      <c r="F10" s="3">
        <v>35000</v>
      </c>
      <c r="G10" s="1">
        <v>25</v>
      </c>
      <c r="H10" s="4">
        <f t="shared" ref="H10:H14" si="1">F10/30*G10</f>
        <v>29166.666666666668</v>
      </c>
      <c r="I10" s="1">
        <f>F10*4%</f>
        <v>1400</v>
      </c>
      <c r="J10" s="1">
        <f>F10*5%</f>
        <v>1750</v>
      </c>
      <c r="K10" s="1">
        <f>F10*4%</f>
        <v>1400</v>
      </c>
      <c r="L10" s="1">
        <f>F10*3%</f>
        <v>1050</v>
      </c>
      <c r="M10" s="1">
        <v>7</v>
      </c>
      <c r="N10" s="4">
        <f>F10/30/8*M10</f>
        <v>1020.8333333333334</v>
      </c>
      <c r="O10" s="4">
        <f>H10+I10+K10+J10+L10</f>
        <v>34766.666666666672</v>
      </c>
      <c r="P10" s="1">
        <f>F10*3%</f>
        <v>1050</v>
      </c>
      <c r="Q10" s="1">
        <f>F10*2%</f>
        <v>700</v>
      </c>
      <c r="R10" s="4">
        <f t="shared" si="0"/>
        <v>33016.666666666672</v>
      </c>
    </row>
    <row r="11" spans="1:22" x14ac:dyDescent="0.25">
      <c r="A11" s="2">
        <v>123458</v>
      </c>
      <c r="B11" s="1" t="s">
        <v>4</v>
      </c>
      <c r="C11" s="1" t="s">
        <v>34</v>
      </c>
      <c r="D11" s="1">
        <v>11234567892</v>
      </c>
      <c r="E11" s="1" t="s">
        <v>10</v>
      </c>
      <c r="F11" s="3">
        <v>15000</v>
      </c>
      <c r="G11" s="1">
        <v>30</v>
      </c>
      <c r="H11" s="1">
        <f t="shared" si="1"/>
        <v>15000</v>
      </c>
      <c r="I11" s="1">
        <f>F11*5%</f>
        <v>750</v>
      </c>
      <c r="J11" s="1">
        <f>F11*6%</f>
        <v>900</v>
      </c>
      <c r="K11" s="1">
        <f>F11*5%</f>
        <v>750</v>
      </c>
      <c r="L11" s="1">
        <f>F11*6%</f>
        <v>900</v>
      </c>
      <c r="M11" s="1">
        <v>8</v>
      </c>
      <c r="N11" s="1">
        <f>F11/30/8*M11</f>
        <v>500</v>
      </c>
      <c r="O11" s="1">
        <f>H11+I11+K11+J11+L11</f>
        <v>18300</v>
      </c>
      <c r="P11" s="1">
        <f>F11*4%</f>
        <v>600</v>
      </c>
      <c r="Q11" s="1">
        <f>F11*5%</f>
        <v>750</v>
      </c>
      <c r="R11" s="1">
        <f t="shared" si="0"/>
        <v>16950</v>
      </c>
    </row>
    <row r="12" spans="1:22" x14ac:dyDescent="0.25">
      <c r="A12" s="2">
        <v>123459</v>
      </c>
      <c r="B12" s="1" t="s">
        <v>5</v>
      </c>
      <c r="C12" s="1" t="s">
        <v>35</v>
      </c>
      <c r="D12" s="1">
        <v>11234567893</v>
      </c>
      <c r="E12" s="1" t="s">
        <v>11</v>
      </c>
      <c r="F12" s="3">
        <v>17000</v>
      </c>
      <c r="G12" s="1">
        <v>25</v>
      </c>
      <c r="H12" s="4">
        <f t="shared" si="1"/>
        <v>14166.666666666666</v>
      </c>
      <c r="I12" s="1">
        <f>F12*8%</f>
        <v>1360</v>
      </c>
      <c r="J12" s="1">
        <f>F12*3%</f>
        <v>510</v>
      </c>
      <c r="K12" s="1">
        <f>F12*6%</f>
        <v>1020</v>
      </c>
      <c r="L12" s="1">
        <f>F12*7%</f>
        <v>1190</v>
      </c>
      <c r="M12" s="1">
        <v>4</v>
      </c>
      <c r="N12" s="4">
        <f>F12/30/8*M12</f>
        <v>283.33333333333331</v>
      </c>
      <c r="O12" s="4">
        <f>H12+I12+J12+K12+L12</f>
        <v>18246.666666666664</v>
      </c>
      <c r="P12" s="1">
        <f>F12*5%</f>
        <v>850</v>
      </c>
      <c r="Q12" s="1">
        <f>F12*6%</f>
        <v>1020</v>
      </c>
      <c r="R12" s="4">
        <f t="shared" si="0"/>
        <v>16376.666666666664</v>
      </c>
    </row>
    <row r="13" spans="1:22" x14ac:dyDescent="0.25">
      <c r="A13" s="2">
        <v>123450</v>
      </c>
      <c r="B13" s="1" t="s">
        <v>6</v>
      </c>
      <c r="C13" s="1" t="s">
        <v>36</v>
      </c>
      <c r="D13" s="1">
        <v>11234567894</v>
      </c>
      <c r="E13" s="1" t="s">
        <v>12</v>
      </c>
      <c r="F13" s="3">
        <v>20000</v>
      </c>
      <c r="G13" s="1">
        <v>15</v>
      </c>
      <c r="H13" s="1">
        <f t="shared" si="1"/>
        <v>10000</v>
      </c>
      <c r="I13" s="1">
        <f>F13*3%</f>
        <v>600</v>
      </c>
      <c r="J13" s="1">
        <f>F13*3%</f>
        <v>600</v>
      </c>
      <c r="K13" s="1">
        <f>F13*2%</f>
        <v>400</v>
      </c>
      <c r="L13" s="1">
        <f>F13*8%</f>
        <v>1600</v>
      </c>
      <c r="M13" s="1">
        <v>6</v>
      </c>
      <c r="N13" s="1">
        <f>G13/30/8*M13</f>
        <v>0.375</v>
      </c>
      <c r="O13" s="1">
        <f>H13+I13+J13+K13+L13</f>
        <v>13200</v>
      </c>
      <c r="P13" s="1">
        <f>F13*6%</f>
        <v>1200</v>
      </c>
      <c r="Q13" s="1">
        <f>F13*2%</f>
        <v>400</v>
      </c>
      <c r="R13" s="1">
        <f t="shared" si="0"/>
        <v>11600</v>
      </c>
    </row>
    <row r="14" spans="1:22" x14ac:dyDescent="0.25">
      <c r="A14" s="2">
        <v>133452</v>
      </c>
      <c r="B14" s="1" t="s">
        <v>7</v>
      </c>
      <c r="C14" s="1" t="s">
        <v>37</v>
      </c>
      <c r="D14" s="1">
        <v>11234567895</v>
      </c>
      <c r="E14" s="1" t="s">
        <v>13</v>
      </c>
      <c r="F14" s="3">
        <v>25000</v>
      </c>
      <c r="G14" s="1">
        <v>20</v>
      </c>
      <c r="H14" s="4">
        <f t="shared" si="1"/>
        <v>16666.666666666668</v>
      </c>
      <c r="I14" s="1">
        <f>F14*1%</f>
        <v>250</v>
      </c>
      <c r="J14" s="1">
        <f>F14*7%</f>
        <v>1750.0000000000002</v>
      </c>
      <c r="K14" s="1">
        <f t="shared" ref="K14" si="2">F14*4%</f>
        <v>1000</v>
      </c>
      <c r="L14" s="1">
        <f>F14*2%</f>
        <v>500</v>
      </c>
      <c r="M14" s="1">
        <v>7</v>
      </c>
      <c r="N14" s="4">
        <f>F14/30/8*M14</f>
        <v>729.16666666666674</v>
      </c>
      <c r="O14" s="4">
        <f>H14+I14+K14+J14+L14</f>
        <v>20166.666666666668</v>
      </c>
      <c r="P14" s="1">
        <f>F14*3%</f>
        <v>750</v>
      </c>
      <c r="Q14" s="1">
        <f>F14*3%</f>
        <v>750</v>
      </c>
      <c r="R14" s="4">
        <f t="shared" si="0"/>
        <v>18666.666666666668</v>
      </c>
    </row>
    <row r="15" spans="1:22" x14ac:dyDescent="0.25">
      <c r="C15" s="5"/>
    </row>
  </sheetData>
  <mergeCells count="2">
    <mergeCell ref="A1:V4"/>
    <mergeCell ref="A5:R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2D67F-53BD-4CE6-AAAD-B5DFC269227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2024-06-11T10:38:30Z</dcterms:created>
  <dcterms:modified xsi:type="dcterms:W3CDTF">2024-06-15T01:55:53Z</dcterms:modified>
</cp:coreProperties>
</file>